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showObjects="none" defaultThemeVersion="124226"/>
  <mc:AlternateContent xmlns:mc="http://schemas.openxmlformats.org/markup-compatibility/2006">
    <mc:Choice Requires="x15">
      <x15ac:absPath xmlns:x15ac="http://schemas.microsoft.com/office/spreadsheetml/2010/11/ac" url="C:\projects\edb\kb\friction-loss\"/>
    </mc:Choice>
  </mc:AlternateContent>
  <xr:revisionPtr revIDLastSave="0" documentId="13_ncr:1_{4B3E0684-923A-43EC-B2BC-EFF376DDA3E8}" xr6:coauthVersionLast="47" xr6:coauthVersionMax="47" xr10:uidLastSave="{00000000-0000-0000-0000-000000000000}"/>
  <bookViews>
    <workbookView xWindow="7800" yWindow="645" windowWidth="20625" windowHeight="11400" firstSheet="1" activeTab="1" xr2:uid="{00000000-000D-0000-FFFF-FFFF00000000}"/>
  </bookViews>
  <sheets>
    <sheet name="Survey Results" sheetId="1" r:id="rId1"/>
    <sheet name="Pipe-Tube Data" sheetId="2" r:id="rId2"/>
    <sheet name="Flange Data" sheetId="3" r:id="rId3"/>
    <sheet name="Sources" sheetId="4" r:id="rId4"/>
  </sheets>
  <definedNames>
    <definedName name="_xlnm._FilterDatabase" localSheetId="1" hidden="1">'Pipe-Tube Data'!$A$4:$BQ$1096</definedName>
    <definedName name="A" localSheetId="2">16</definedName>
    <definedName name="A" localSheetId="1">16</definedName>
    <definedName name="A" localSheetId="3">16</definedName>
    <definedName name="A" localSheetId="0">16</definedName>
    <definedName name="B" localSheetId="2">28</definedName>
    <definedName name="B" localSheetId="1">28</definedName>
    <definedName name="B" localSheetId="3">28</definedName>
    <definedName name="B" localSheetId="0">28</definedName>
    <definedName name="CP" localSheetId="2">14</definedName>
    <definedName name="CP" localSheetId="1">14</definedName>
    <definedName name="CP" localSheetId="3">14</definedName>
    <definedName name="CP" localSheetId="0">14</definedName>
    <definedName name="CV" localSheetId="2">15</definedName>
    <definedName name="CV" localSheetId="1">15</definedName>
    <definedName name="CV" localSheetId="3">15</definedName>
    <definedName name="CV" localSheetId="0">15</definedName>
    <definedName name="D" localSheetId="2">4</definedName>
    <definedName name="D" localSheetId="1">4</definedName>
    <definedName name="D" localSheetId="3">4</definedName>
    <definedName name="D" localSheetId="0">4</definedName>
    <definedName name="GA" localSheetId="2">17</definedName>
    <definedName name="GA" localSheetId="1">17</definedName>
    <definedName name="GA" localSheetId="3">17</definedName>
    <definedName name="GA" localSheetId="0">17</definedName>
    <definedName name="H" localSheetId="2">3</definedName>
    <definedName name="H" localSheetId="1">3</definedName>
    <definedName name="H" localSheetId="3">3</definedName>
    <definedName name="H" localSheetId="0">3</definedName>
    <definedName name="K" localSheetId="2">12</definedName>
    <definedName name="K" localSheetId="1">12</definedName>
    <definedName name="K" localSheetId="3">12</definedName>
    <definedName name="K" localSheetId="0">12</definedName>
    <definedName name="KB" localSheetId="2">21</definedName>
    <definedName name="KB" localSheetId="1">21</definedName>
    <definedName name="KB" localSheetId="3">21</definedName>
    <definedName name="KB" localSheetId="0">21</definedName>
    <definedName name="MU" localSheetId="2">13</definedName>
    <definedName name="MU" localSheetId="1">13</definedName>
    <definedName name="MU" localSheetId="3">13</definedName>
    <definedName name="MU" localSheetId="0">13</definedName>
    <definedName name="MW" localSheetId="2">29</definedName>
    <definedName name="MW" localSheetId="1">29</definedName>
    <definedName name="MW" localSheetId="3">29</definedName>
    <definedName name="MW" localSheetId="0">29</definedName>
    <definedName name="NU" localSheetId="2">20</definedName>
    <definedName name="NU" localSheetId="1">20</definedName>
    <definedName name="NU" localSheetId="3">20</definedName>
    <definedName name="NU" localSheetId="0">20</definedName>
    <definedName name="P" localSheetId="2">1</definedName>
    <definedName name="P" localSheetId="1">1</definedName>
    <definedName name="P" localSheetId="3">1</definedName>
    <definedName name="P" localSheetId="0">1</definedName>
    <definedName name="PC" localSheetId="2">30</definedName>
    <definedName name="PC" localSheetId="1">30</definedName>
    <definedName name="PC" localSheetId="3">30</definedName>
    <definedName name="PC" localSheetId="0">30</definedName>
    <definedName name="PH" localSheetId="2">11</definedName>
    <definedName name="PH" localSheetId="1">11</definedName>
    <definedName name="PH" localSheetId="3">11</definedName>
    <definedName name="PH" localSheetId="0">11</definedName>
    <definedName name="PR" localSheetId="2">18</definedName>
    <definedName name="PR" localSheetId="1">18</definedName>
    <definedName name="PR" localSheetId="3">18</definedName>
    <definedName name="PR" localSheetId="0">18</definedName>
    <definedName name="PSAT" localSheetId="2">23</definedName>
    <definedName name="PSAT" localSheetId="1">23</definedName>
    <definedName name="PSAT" localSheetId="3">23</definedName>
    <definedName name="PSAT" localSheetId="0">23</definedName>
    <definedName name="S" localSheetId="2">6</definedName>
    <definedName name="S" localSheetId="1">6</definedName>
    <definedName name="S" localSheetId="3">6</definedName>
    <definedName name="S" localSheetId="0">6</definedName>
    <definedName name="SATL" localSheetId="2">9</definedName>
    <definedName name="SATL" localSheetId="1">9</definedName>
    <definedName name="SATL" localSheetId="3">9</definedName>
    <definedName name="SATL" localSheetId="0">9</definedName>
    <definedName name="SATV" localSheetId="2">10</definedName>
    <definedName name="SATV" localSheetId="1">10</definedName>
    <definedName name="SATV" localSheetId="3">10</definedName>
    <definedName name="SATV" localSheetId="0">10</definedName>
    <definedName name="ST" localSheetId="2">27</definedName>
    <definedName name="ST" localSheetId="1">27</definedName>
    <definedName name="ST" localSheetId="3">27</definedName>
    <definedName name="ST" localSheetId="0">27</definedName>
    <definedName name="T" localSheetId="2">2</definedName>
    <definedName name="T" localSheetId="1">2</definedName>
    <definedName name="T" localSheetId="3">2</definedName>
    <definedName name="T" localSheetId="0">2</definedName>
    <definedName name="TC" localSheetId="2">31</definedName>
    <definedName name="TC" localSheetId="1">31</definedName>
    <definedName name="TC" localSheetId="3">31</definedName>
    <definedName name="TC" localSheetId="0">31</definedName>
    <definedName name="TSAT" localSheetId="2">22</definedName>
    <definedName name="TSAT" localSheetId="1">22</definedName>
    <definedName name="TSAT" localSheetId="3">22</definedName>
    <definedName name="TSAT" localSheetId="0">22</definedName>
    <definedName name="TSUB" localSheetId="2">24</definedName>
    <definedName name="TSUB" localSheetId="1">24</definedName>
    <definedName name="TSUB" localSheetId="3">24</definedName>
    <definedName name="TSUB" localSheetId="0">24</definedName>
    <definedName name="TSUP" localSheetId="2">26</definedName>
    <definedName name="TSUP" localSheetId="1">26</definedName>
    <definedName name="TSUP" localSheetId="3">25</definedName>
    <definedName name="TSUP" localSheetId="0">26</definedName>
    <definedName name="U" localSheetId="2">7</definedName>
    <definedName name="U" localSheetId="1">7</definedName>
    <definedName name="U" localSheetId="3">7</definedName>
    <definedName name="U" localSheetId="0">7</definedName>
    <definedName name="V" localSheetId="2">5</definedName>
    <definedName name="V" localSheetId="1">5</definedName>
    <definedName name="V" localSheetId="3">5</definedName>
    <definedName name="V" localSheetId="0">5</definedName>
    <definedName name="X" localSheetId="2">8</definedName>
    <definedName name="X" localSheetId="1">8</definedName>
    <definedName name="X" localSheetId="3">8</definedName>
    <definedName name="X" localSheetId="0">8</definedName>
    <definedName name="Z" localSheetId="2">19</definedName>
    <definedName name="Z" localSheetId="1">19</definedName>
    <definedName name="Z" localSheetId="3">19</definedName>
    <definedName name="Z" localSheetId="0">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527" i="2" l="1"/>
  <c r="Z922" i="2"/>
  <c r="AB922" i="2" s="1"/>
  <c r="Y922" i="2"/>
  <c r="AA921" i="2"/>
  <c r="Z921" i="2"/>
  <c r="AB921" i="2" s="1"/>
  <c r="Y921" i="2"/>
  <c r="Z920" i="2"/>
  <c r="AB920" i="2" s="1"/>
  <c r="Y920" i="2"/>
  <c r="Z919" i="2"/>
  <c r="AB919" i="2" s="1"/>
  <c r="Y919" i="2"/>
  <c r="AA918" i="2"/>
  <c r="Z918" i="2"/>
  <c r="AB918" i="2" s="1"/>
  <c r="Y918" i="2"/>
  <c r="Z917" i="2"/>
  <c r="AB917" i="2" s="1"/>
  <c r="Y917" i="2"/>
  <c r="Z916" i="2"/>
  <c r="AB916" i="2" s="1"/>
  <c r="Y916" i="2"/>
  <c r="AA915" i="2"/>
  <c r="Z915" i="2"/>
  <c r="AB915" i="2" s="1"/>
  <c r="Y915" i="2"/>
  <c r="Z914" i="2"/>
  <c r="AB914" i="2" s="1"/>
  <c r="Y914" i="2"/>
  <c r="Z913" i="2"/>
  <c r="AB913" i="2" s="1"/>
  <c r="Y913" i="2"/>
  <c r="AA912" i="2"/>
  <c r="Z912" i="2"/>
  <c r="AB912" i="2" s="1"/>
  <c r="Y912" i="2"/>
  <c r="Z911" i="2"/>
  <c r="AB911" i="2" s="1"/>
  <c r="Y911" i="2"/>
  <c r="Z910" i="2"/>
  <c r="AB910" i="2" s="1"/>
  <c r="Y910" i="2"/>
  <c r="AA909" i="2"/>
  <c r="Z909" i="2"/>
  <c r="AB909" i="2" s="1"/>
  <c r="Y909" i="2"/>
  <c r="Z908" i="2"/>
  <c r="AB908" i="2" s="1"/>
  <c r="Y908" i="2"/>
  <c r="Z907" i="2"/>
  <c r="AB907" i="2" s="1"/>
  <c r="Y907" i="2"/>
  <c r="AA906" i="2"/>
  <c r="Z906" i="2"/>
  <c r="AB906" i="2" s="1"/>
  <c r="Y906" i="2"/>
  <c r="Z905" i="2"/>
  <c r="AB905" i="2" s="1"/>
  <c r="Y905" i="2"/>
  <c r="Z904" i="2"/>
  <c r="AB904" i="2" s="1"/>
  <c r="Y904" i="2"/>
  <c r="AA903" i="2"/>
  <c r="Z903" i="2"/>
  <c r="AB903" i="2" s="1"/>
  <c r="Y903" i="2"/>
  <c r="Z902" i="2"/>
  <c r="AB902" i="2" s="1"/>
  <c r="Y902" i="2"/>
  <c r="Z901" i="2"/>
  <c r="AB901" i="2" s="1"/>
  <c r="Y901" i="2"/>
  <c r="AA900" i="2"/>
  <c r="Z900" i="2"/>
  <c r="AB900" i="2" s="1"/>
  <c r="Y900" i="2"/>
  <c r="Z899" i="2"/>
  <c r="AB899" i="2" s="1"/>
  <c r="Y899" i="2"/>
  <c r="Z898" i="2"/>
  <c r="AB898" i="2" s="1"/>
  <c r="Y898" i="2"/>
  <c r="AA897" i="2"/>
  <c r="Z897" i="2"/>
  <c r="AB897" i="2" s="1"/>
  <c r="Y897" i="2"/>
  <c r="Z896" i="2"/>
  <c r="AB896" i="2" s="1"/>
  <c r="Y896" i="2"/>
  <c r="Z895" i="2"/>
  <c r="AB895" i="2" s="1"/>
  <c r="Y895" i="2"/>
  <c r="AA894" i="2"/>
  <c r="Z894" i="2"/>
  <c r="AB894" i="2" s="1"/>
  <c r="Y894" i="2"/>
  <c r="Z893" i="2"/>
  <c r="AB893" i="2" s="1"/>
  <c r="Y893" i="2"/>
  <c r="Z892" i="2"/>
  <c r="AB892" i="2" s="1"/>
  <c r="Y892" i="2"/>
  <c r="AA891" i="2"/>
  <c r="Z891" i="2"/>
  <c r="AB891" i="2" s="1"/>
  <c r="Y891" i="2"/>
  <c r="Z890" i="2"/>
  <c r="AB890" i="2" s="1"/>
  <c r="Y890" i="2"/>
  <c r="Z889" i="2"/>
  <c r="AB889" i="2" s="1"/>
  <c r="Y889" i="2"/>
  <c r="AA888" i="2"/>
  <c r="Z888" i="2"/>
  <c r="AB888" i="2" s="1"/>
  <c r="Y888" i="2"/>
  <c r="Z887" i="2"/>
  <c r="AB887" i="2" s="1"/>
  <c r="Y887" i="2"/>
  <c r="Z886" i="2"/>
  <c r="AB886" i="2" s="1"/>
  <c r="Y886" i="2"/>
  <c r="AA885" i="2"/>
  <c r="Z885" i="2"/>
  <c r="AB885" i="2" s="1"/>
  <c r="Y885" i="2"/>
  <c r="Z884" i="2"/>
  <c r="AB884" i="2" s="1"/>
  <c r="Y884" i="2"/>
  <c r="Z883" i="2"/>
  <c r="AB883" i="2" s="1"/>
  <c r="Y883" i="2"/>
  <c r="AA882" i="2"/>
  <c r="Z882" i="2"/>
  <c r="AB882" i="2" s="1"/>
  <c r="Y882" i="2"/>
  <c r="Z881" i="2"/>
  <c r="AB881" i="2" s="1"/>
  <c r="Y881" i="2"/>
  <c r="Z880" i="2"/>
  <c r="AB880" i="2" s="1"/>
  <c r="Y880" i="2"/>
  <c r="AB879" i="2"/>
  <c r="AA879" i="2"/>
  <c r="Z879" i="2"/>
  <c r="Y879" i="2"/>
  <c r="Z878" i="2"/>
  <c r="AB878" i="2" s="1"/>
  <c r="Y878" i="2"/>
  <c r="Z877" i="2"/>
  <c r="AB877" i="2" s="1"/>
  <c r="Y877" i="2"/>
  <c r="AB876" i="2"/>
  <c r="AA876" i="2"/>
  <c r="Z876" i="2"/>
  <c r="Y876" i="2"/>
  <c r="Z875" i="2"/>
  <c r="AB875" i="2" s="1"/>
  <c r="Y875" i="2"/>
  <c r="Z874" i="2"/>
  <c r="AB874" i="2" s="1"/>
  <c r="Y874" i="2"/>
  <c r="AB873" i="2"/>
  <c r="AA873" i="2"/>
  <c r="Z873" i="2"/>
  <c r="Y873" i="2"/>
  <c r="Z872" i="2"/>
  <c r="AB872" i="2" s="1"/>
  <c r="Y872" i="2"/>
  <c r="Z871" i="2"/>
  <c r="AB871" i="2" s="1"/>
  <c r="Y871" i="2"/>
  <c r="AB870" i="2"/>
  <c r="AA870" i="2"/>
  <c r="Z870" i="2"/>
  <c r="Y870" i="2"/>
  <c r="Z869" i="2"/>
  <c r="AA869" i="2" s="1"/>
  <c r="Y869" i="2"/>
  <c r="Z868" i="2"/>
  <c r="AB868" i="2" s="1"/>
  <c r="Y868" i="2"/>
  <c r="AB867" i="2"/>
  <c r="AA867" i="2"/>
  <c r="Z867" i="2"/>
  <c r="Y867" i="2"/>
  <c r="Z866" i="2"/>
  <c r="AB866" i="2" s="1"/>
  <c r="Y866" i="2"/>
  <c r="Z865" i="2"/>
  <c r="AB865" i="2" s="1"/>
  <c r="Y865" i="2"/>
  <c r="AB864" i="2"/>
  <c r="AA864" i="2"/>
  <c r="Z864" i="2"/>
  <c r="Y864" i="2"/>
  <c r="Z863" i="2"/>
  <c r="AB863" i="2" s="1"/>
  <c r="Y863" i="2"/>
  <c r="Z862" i="2"/>
  <c r="AB862" i="2" s="1"/>
  <c r="Y862" i="2"/>
  <c r="AB861" i="2"/>
  <c r="AA861" i="2"/>
  <c r="Z861" i="2"/>
  <c r="Y861" i="2"/>
  <c r="Z860" i="2"/>
  <c r="AA860" i="2" s="1"/>
  <c r="Y860" i="2"/>
  <c r="Z859" i="2"/>
  <c r="AB859" i="2" s="1"/>
  <c r="Y859" i="2"/>
  <c r="AB858" i="2"/>
  <c r="AA858" i="2"/>
  <c r="Z858" i="2"/>
  <c r="Y858" i="2"/>
  <c r="Z857" i="2"/>
  <c r="AB857" i="2" s="1"/>
  <c r="Y857" i="2"/>
  <c r="Z856" i="2"/>
  <c r="AB856" i="2" s="1"/>
  <c r="Y856" i="2"/>
  <c r="AB855" i="2"/>
  <c r="AA855" i="2"/>
  <c r="Z855" i="2"/>
  <c r="Y855" i="2"/>
  <c r="Z854" i="2"/>
  <c r="AB854" i="2" s="1"/>
  <c r="Y854" i="2"/>
  <c r="Z853" i="2"/>
  <c r="AB853" i="2" s="1"/>
  <c r="Y853" i="2"/>
  <c r="AB852" i="2"/>
  <c r="AA852" i="2"/>
  <c r="Z852" i="2"/>
  <c r="Y852" i="2"/>
  <c r="Z851" i="2"/>
  <c r="AB851" i="2" s="1"/>
  <c r="Y851" i="2"/>
  <c r="Z850" i="2"/>
  <c r="AB850" i="2" s="1"/>
  <c r="Y850" i="2"/>
  <c r="AB849" i="2"/>
  <c r="AA849" i="2"/>
  <c r="Z849" i="2"/>
  <c r="Y849" i="2"/>
  <c r="Z848" i="2"/>
  <c r="AB848" i="2" s="1"/>
  <c r="Y848" i="2"/>
  <c r="Z847" i="2"/>
  <c r="AB847" i="2" s="1"/>
  <c r="Y847" i="2"/>
  <c r="AB846" i="2"/>
  <c r="AA846" i="2"/>
  <c r="Z846" i="2"/>
  <c r="Y846" i="2"/>
  <c r="Z845" i="2"/>
  <c r="AB845" i="2" s="1"/>
  <c r="Y845" i="2"/>
  <c r="Z844" i="2"/>
  <c r="AB844" i="2" s="1"/>
  <c r="Y844" i="2"/>
  <c r="AB843" i="2"/>
  <c r="AA843" i="2"/>
  <c r="Z843" i="2"/>
  <c r="Y843" i="2"/>
  <c r="Z842" i="2"/>
  <c r="AB842" i="2" s="1"/>
  <c r="Y842" i="2"/>
  <c r="Z841" i="2"/>
  <c r="AB841" i="2" s="1"/>
  <c r="Y841" i="2"/>
  <c r="AB840" i="2"/>
  <c r="AA840" i="2"/>
  <c r="Z840" i="2"/>
  <c r="Y840" i="2"/>
  <c r="Z839" i="2"/>
  <c r="AA839" i="2" s="1"/>
  <c r="Y839" i="2"/>
  <c r="Z838" i="2"/>
  <c r="AB838" i="2" s="1"/>
  <c r="Y838" i="2"/>
  <c r="AB837" i="2"/>
  <c r="AA837" i="2"/>
  <c r="Z837" i="2"/>
  <c r="Y837" i="2"/>
  <c r="Z836" i="2"/>
  <c r="AB836" i="2" s="1"/>
  <c r="Y836" i="2"/>
  <c r="Z835" i="2"/>
  <c r="AB835" i="2" s="1"/>
  <c r="Y835" i="2"/>
  <c r="AB834" i="2"/>
  <c r="AA834" i="2"/>
  <c r="Z834" i="2"/>
  <c r="Y834" i="2"/>
  <c r="Z833" i="2"/>
  <c r="AB833" i="2" s="1"/>
  <c r="Y833" i="2"/>
  <c r="Z832" i="2"/>
  <c r="AB832" i="2" s="1"/>
  <c r="Y832" i="2"/>
  <c r="AB831" i="2"/>
  <c r="AA831" i="2"/>
  <c r="Z831" i="2"/>
  <c r="Y831" i="2"/>
  <c r="Z830" i="2"/>
  <c r="AB830" i="2" s="1"/>
  <c r="Y830" i="2"/>
  <c r="Z829" i="2"/>
  <c r="AB829" i="2" s="1"/>
  <c r="Y829" i="2"/>
  <c r="AB828" i="2"/>
  <c r="AA828" i="2"/>
  <c r="Z828" i="2"/>
  <c r="Y828" i="2"/>
  <c r="Z827" i="2"/>
  <c r="AB827" i="2" s="1"/>
  <c r="Y827" i="2"/>
  <c r="Z826" i="2"/>
  <c r="AB826" i="2" s="1"/>
  <c r="Y826" i="2"/>
  <c r="AB825" i="2"/>
  <c r="AA825" i="2"/>
  <c r="Z825" i="2"/>
  <c r="Y825" i="2"/>
  <c r="Z824" i="2"/>
  <c r="AB824" i="2" s="1"/>
  <c r="Y824" i="2"/>
  <c r="Z823" i="2"/>
  <c r="AB823" i="2" s="1"/>
  <c r="Y823" i="2"/>
  <c r="AB822" i="2"/>
  <c r="AA822" i="2"/>
  <c r="Z822" i="2"/>
  <c r="Y822" i="2"/>
  <c r="Z821" i="2"/>
  <c r="AB821" i="2" s="1"/>
  <c r="Y821" i="2"/>
  <c r="Z820" i="2"/>
  <c r="AB820" i="2" s="1"/>
  <c r="Y820" i="2"/>
  <c r="AB819" i="2"/>
  <c r="AA819" i="2"/>
  <c r="Z819" i="2"/>
  <c r="Y819" i="2"/>
  <c r="Z818" i="2"/>
  <c r="AB818" i="2" s="1"/>
  <c r="Y818" i="2"/>
  <c r="Z817" i="2"/>
  <c r="AB817" i="2" s="1"/>
  <c r="Y817" i="2"/>
  <c r="AB816" i="2"/>
  <c r="AA816" i="2"/>
  <c r="Z816" i="2"/>
  <c r="Y816" i="2"/>
  <c r="Z815" i="2"/>
  <c r="AB815" i="2" s="1"/>
  <c r="Y815" i="2"/>
  <c r="Z814" i="2"/>
  <c r="AB814" i="2" s="1"/>
  <c r="Y814" i="2"/>
  <c r="AB813" i="2"/>
  <c r="AA813" i="2"/>
  <c r="Z813" i="2"/>
  <c r="Y813" i="2"/>
  <c r="Z812" i="2"/>
  <c r="AB812" i="2" s="1"/>
  <c r="Y812" i="2"/>
  <c r="Z811" i="2"/>
  <c r="AB811" i="2" s="1"/>
  <c r="Y811" i="2"/>
  <c r="AB810" i="2"/>
  <c r="AA810" i="2"/>
  <c r="Z810" i="2"/>
  <c r="Y810" i="2"/>
  <c r="Z809" i="2"/>
  <c r="AB809" i="2" s="1"/>
  <c r="Y809" i="2"/>
  <c r="Z808" i="2"/>
  <c r="AB808" i="2" s="1"/>
  <c r="Y808" i="2"/>
  <c r="AB807" i="2"/>
  <c r="AA807" i="2"/>
  <c r="Z807" i="2"/>
  <c r="Y807" i="2"/>
  <c r="Z806" i="2"/>
  <c r="AB806" i="2" s="1"/>
  <c r="Y806" i="2"/>
  <c r="Z805" i="2"/>
  <c r="AB805" i="2" s="1"/>
  <c r="Y805" i="2"/>
  <c r="AB804" i="2"/>
  <c r="AA804" i="2"/>
  <c r="Z804" i="2"/>
  <c r="Y804" i="2"/>
  <c r="Z803" i="2"/>
  <c r="AB803" i="2" s="1"/>
  <c r="Y803" i="2"/>
  <c r="Z802" i="2"/>
  <c r="AB802" i="2" s="1"/>
  <c r="Y802" i="2"/>
  <c r="AB801" i="2"/>
  <c r="AA801" i="2"/>
  <c r="Z801" i="2"/>
  <c r="Y801" i="2"/>
  <c r="Z800" i="2"/>
  <c r="AB800" i="2" s="1"/>
  <c r="Y800" i="2"/>
  <c r="Z799" i="2"/>
  <c r="AB799" i="2" s="1"/>
  <c r="Y799" i="2"/>
  <c r="AB798" i="2"/>
  <c r="AA798" i="2"/>
  <c r="Z798" i="2"/>
  <c r="Y798" i="2"/>
  <c r="Z797" i="2"/>
  <c r="AB797" i="2" s="1"/>
  <c r="Y797" i="2"/>
  <c r="Z796" i="2"/>
  <c r="AB796" i="2" s="1"/>
  <c r="Y796" i="2"/>
  <c r="AB795" i="2"/>
  <c r="AA795" i="2"/>
  <c r="Z795" i="2"/>
  <c r="Y795" i="2"/>
  <c r="Z794" i="2"/>
  <c r="AB794" i="2" s="1"/>
  <c r="Y794" i="2"/>
  <c r="X794" i="2"/>
  <c r="X795" i="2"/>
  <c r="X796" i="2"/>
  <c r="X797" i="2"/>
  <c r="X798" i="2"/>
  <c r="X799" i="2"/>
  <c r="X800" i="2"/>
  <c r="X801" i="2"/>
  <c r="X802" i="2"/>
  <c r="X803" i="2"/>
  <c r="X804" i="2"/>
  <c r="X805" i="2"/>
  <c r="X806" i="2"/>
  <c r="X807" i="2"/>
  <c r="X808" i="2"/>
  <c r="X809" i="2"/>
  <c r="X810" i="2"/>
  <c r="X811" i="2"/>
  <c r="X812" i="2"/>
  <c r="X813" i="2"/>
  <c r="X814" i="2"/>
  <c r="X815" i="2"/>
  <c r="X816" i="2"/>
  <c r="X817" i="2"/>
  <c r="X818" i="2"/>
  <c r="X819" i="2"/>
  <c r="X820" i="2"/>
  <c r="X821" i="2"/>
  <c r="X822" i="2"/>
  <c r="X823" i="2"/>
  <c r="X824" i="2"/>
  <c r="X825" i="2"/>
  <c r="X826" i="2"/>
  <c r="X827" i="2"/>
  <c r="X828" i="2"/>
  <c r="X830" i="2"/>
  <c r="X831" i="2"/>
  <c r="X832" i="2"/>
  <c r="X833" i="2"/>
  <c r="X834" i="2"/>
  <c r="X835" i="2"/>
  <c r="X836" i="2"/>
  <c r="AD882" i="2"/>
  <c r="AE882" i="2" s="1"/>
  <c r="AF882" i="2" s="1"/>
  <c r="X882" i="2"/>
  <c r="AE881" i="2"/>
  <c r="AF881" i="2" s="1"/>
  <c r="AD881" i="2"/>
  <c r="X881" i="2"/>
  <c r="AD880" i="2"/>
  <c r="AE880" i="2" s="1"/>
  <c r="AF880" i="2" s="1"/>
  <c r="X880" i="2"/>
  <c r="AD879" i="2"/>
  <c r="AE879" i="2" s="1"/>
  <c r="AF879" i="2" s="1"/>
  <c r="X879" i="2"/>
  <c r="AD878" i="2"/>
  <c r="AE878" i="2" s="1"/>
  <c r="AF878" i="2" s="1"/>
  <c r="X878" i="2"/>
  <c r="AD877" i="2"/>
  <c r="AE877" i="2" s="1"/>
  <c r="AF877" i="2" s="1"/>
  <c r="X877" i="2"/>
  <c r="AD876" i="2"/>
  <c r="AE876" i="2" s="1"/>
  <c r="AF876" i="2" s="1"/>
  <c r="X876" i="2"/>
  <c r="AD875" i="2"/>
  <c r="AE875" i="2" s="1"/>
  <c r="AF875" i="2" s="1"/>
  <c r="X875" i="2"/>
  <c r="AD874" i="2"/>
  <c r="AE874" i="2" s="1"/>
  <c r="AF874" i="2" s="1"/>
  <c r="X874" i="2"/>
  <c r="AD873" i="2"/>
  <c r="AE873" i="2" s="1"/>
  <c r="AF873" i="2" s="1"/>
  <c r="X873" i="2"/>
  <c r="AD872" i="2"/>
  <c r="AE872" i="2" s="1"/>
  <c r="AF872" i="2" s="1"/>
  <c r="X872" i="2"/>
  <c r="AD871" i="2"/>
  <c r="AE871" i="2" s="1"/>
  <c r="AF871" i="2" s="1"/>
  <c r="X871" i="2"/>
  <c r="AD870" i="2"/>
  <c r="AE870" i="2" s="1"/>
  <c r="AF870" i="2" s="1"/>
  <c r="X870" i="2"/>
  <c r="AD869" i="2"/>
  <c r="AE869" i="2" s="1"/>
  <c r="AF869" i="2" s="1"/>
  <c r="X869" i="2"/>
  <c r="AD868" i="2"/>
  <c r="AE868" i="2" s="1"/>
  <c r="AF868" i="2" s="1"/>
  <c r="X868" i="2"/>
  <c r="AD867" i="2"/>
  <c r="AE867" i="2" s="1"/>
  <c r="AF867" i="2" s="1"/>
  <c r="X867" i="2"/>
  <c r="AD866" i="2"/>
  <c r="AE866" i="2" s="1"/>
  <c r="AF866" i="2" s="1"/>
  <c r="X866" i="2"/>
  <c r="K865" i="2"/>
  <c r="J865" i="2"/>
  <c r="X864" i="2"/>
  <c r="K864" i="2"/>
  <c r="J864" i="2"/>
  <c r="X863" i="2"/>
  <c r="K863" i="2"/>
  <c r="J863" i="2"/>
  <c r="X862" i="2"/>
  <c r="K862" i="2"/>
  <c r="J862" i="2"/>
  <c r="X861" i="2"/>
  <c r="K861" i="2"/>
  <c r="J861" i="2"/>
  <c r="X860" i="2"/>
  <c r="K860" i="2"/>
  <c r="J860" i="2"/>
  <c r="X859" i="2"/>
  <c r="K859" i="2"/>
  <c r="J859" i="2"/>
  <c r="X858" i="2"/>
  <c r="K858" i="2"/>
  <c r="J858" i="2"/>
  <c r="X857" i="2"/>
  <c r="K857" i="2"/>
  <c r="J857" i="2"/>
  <c r="X856" i="2"/>
  <c r="K856" i="2"/>
  <c r="J856" i="2"/>
  <c r="X855" i="2"/>
  <c r="K855" i="2"/>
  <c r="J855" i="2"/>
  <c r="X854" i="2"/>
  <c r="K854" i="2"/>
  <c r="J854" i="2"/>
  <c r="X853" i="2"/>
  <c r="K853" i="2"/>
  <c r="J853" i="2"/>
  <c r="X852" i="2"/>
  <c r="K852" i="2"/>
  <c r="J852" i="2"/>
  <c r="X851" i="2"/>
  <c r="K851" i="2"/>
  <c r="J851" i="2"/>
  <c r="X850" i="2"/>
  <c r="K850" i="2"/>
  <c r="J850" i="2"/>
  <c r="G850" i="2"/>
  <c r="X849" i="2"/>
  <c r="K849" i="2"/>
  <c r="J849" i="2"/>
  <c r="X848" i="2"/>
  <c r="K848" i="2"/>
  <c r="J848" i="2"/>
  <c r="X847" i="2"/>
  <c r="K847" i="2"/>
  <c r="J847" i="2"/>
  <c r="X846" i="2"/>
  <c r="K846" i="2"/>
  <c r="J846" i="2"/>
  <c r="X845" i="2"/>
  <c r="K845" i="2"/>
  <c r="J845" i="2"/>
  <c r="X844" i="2"/>
  <c r="K844" i="2"/>
  <c r="J844" i="2"/>
  <c r="X843" i="2"/>
  <c r="K843" i="2"/>
  <c r="J843" i="2"/>
  <c r="X842" i="2"/>
  <c r="K842" i="2"/>
  <c r="J842" i="2"/>
  <c r="X841" i="2"/>
  <c r="K841" i="2"/>
  <c r="J841" i="2"/>
  <c r="X840" i="2"/>
  <c r="K840" i="2"/>
  <c r="J840" i="2"/>
  <c r="X839" i="2"/>
  <c r="K839" i="2"/>
  <c r="J839" i="2"/>
  <c r="X838" i="2"/>
  <c r="K838" i="2"/>
  <c r="J838" i="2"/>
  <c r="X837" i="2"/>
  <c r="K837" i="2"/>
  <c r="J837" i="2"/>
  <c r="K836" i="2"/>
  <c r="J836" i="2"/>
  <c r="K835" i="2"/>
  <c r="J835" i="2"/>
  <c r="K834" i="2"/>
  <c r="J834" i="2"/>
  <c r="K833" i="2"/>
  <c r="J833" i="2"/>
  <c r="K832" i="2"/>
  <c r="J832" i="2"/>
  <c r="G832" i="2"/>
  <c r="K831" i="2"/>
  <c r="J831" i="2"/>
  <c r="K830" i="2"/>
  <c r="J830" i="2"/>
  <c r="K829" i="2"/>
  <c r="J829" i="2"/>
  <c r="K828" i="2"/>
  <c r="J828" i="2"/>
  <c r="K827" i="2"/>
  <c r="J827" i="2"/>
  <c r="K826" i="2"/>
  <c r="J826" i="2"/>
  <c r="K825" i="2"/>
  <c r="J825" i="2"/>
  <c r="K824" i="2"/>
  <c r="J824" i="2"/>
  <c r="K823" i="2"/>
  <c r="J823" i="2"/>
  <c r="K822" i="2"/>
  <c r="J822" i="2"/>
  <c r="K821" i="2"/>
  <c r="J821" i="2"/>
  <c r="K820" i="2"/>
  <c r="J820" i="2"/>
  <c r="K819" i="2"/>
  <c r="J819" i="2"/>
  <c r="K818" i="2"/>
  <c r="J818" i="2"/>
  <c r="K817" i="2"/>
  <c r="J817" i="2"/>
  <c r="K816" i="2"/>
  <c r="J816" i="2"/>
  <c r="K815" i="2"/>
  <c r="J815" i="2"/>
  <c r="K814" i="2"/>
  <c r="J814" i="2"/>
  <c r="G814" i="2"/>
  <c r="K813" i="2"/>
  <c r="J813" i="2"/>
  <c r="K812" i="2"/>
  <c r="J812" i="2"/>
  <c r="K811" i="2"/>
  <c r="J811" i="2"/>
  <c r="K810" i="2"/>
  <c r="J810" i="2"/>
  <c r="K809" i="2"/>
  <c r="J809" i="2"/>
  <c r="K808" i="2"/>
  <c r="J808" i="2"/>
  <c r="K807" i="2"/>
  <c r="J807" i="2"/>
  <c r="K806" i="2"/>
  <c r="J806" i="2"/>
  <c r="K805" i="2"/>
  <c r="J805" i="2"/>
  <c r="K804" i="2"/>
  <c r="J804" i="2"/>
  <c r="K803" i="2"/>
  <c r="J803" i="2"/>
  <c r="K802" i="2"/>
  <c r="J802" i="2"/>
  <c r="K801" i="2"/>
  <c r="J801" i="2"/>
  <c r="K800" i="2"/>
  <c r="J800" i="2"/>
  <c r="K799" i="2"/>
  <c r="J799" i="2"/>
  <c r="K798" i="2"/>
  <c r="J798" i="2"/>
  <c r="K797" i="2"/>
  <c r="J797" i="2"/>
  <c r="K796" i="2"/>
  <c r="J796" i="2"/>
  <c r="G796" i="2"/>
  <c r="K795" i="2"/>
  <c r="J795" i="2"/>
  <c r="K794" i="2"/>
  <c r="J794" i="2"/>
  <c r="X765" i="2"/>
  <c r="Y765" i="2" s="1"/>
  <c r="X766" i="2"/>
  <c r="Z766" i="2" s="1"/>
  <c r="Y766" i="2"/>
  <c r="X767" i="2"/>
  <c r="Z767" i="2" s="1"/>
  <c r="Y767" i="2"/>
  <c r="X768" i="2"/>
  <c r="Y768" i="2"/>
  <c r="Z768" i="2"/>
  <c r="AB768" i="2" s="1"/>
  <c r="AA768" i="2"/>
  <c r="X769" i="2"/>
  <c r="Z769" i="2" s="1"/>
  <c r="X770" i="2"/>
  <c r="Z770" i="2" s="1"/>
  <c r="X771" i="2"/>
  <c r="Z771" i="2" s="1"/>
  <c r="X772" i="2"/>
  <c r="Y772" i="2" s="1"/>
  <c r="X773" i="2"/>
  <c r="Y773" i="2" s="1"/>
  <c r="Z773" i="2"/>
  <c r="AA773" i="2" s="1"/>
  <c r="X774" i="2"/>
  <c r="Y774" i="2" s="1"/>
  <c r="Z774" i="2"/>
  <c r="AA774" i="2" s="1"/>
  <c r="X775" i="2"/>
  <c r="Y775" i="2"/>
  <c r="Z775" i="2"/>
  <c r="AA775" i="2" s="1"/>
  <c r="X776" i="2"/>
  <c r="Y776" i="2" s="1"/>
  <c r="X764" i="2"/>
  <c r="Y764" i="2" s="1"/>
  <c r="X763" i="2"/>
  <c r="Z763" i="2" s="1"/>
  <c r="X762" i="2"/>
  <c r="Z762" i="2" s="1"/>
  <c r="X761" i="2"/>
  <c r="Z761" i="2" s="1"/>
  <c r="AA761" i="2" s="1"/>
  <c r="X760" i="2"/>
  <c r="Y760" i="2" s="1"/>
  <c r="X759" i="2"/>
  <c r="Y759" i="2" s="1"/>
  <c r="X758" i="2"/>
  <c r="Z758" i="2" s="1"/>
  <c r="X757" i="2"/>
  <c r="Z757" i="2" s="1"/>
  <c r="X756" i="2"/>
  <c r="Y756" i="2" s="1"/>
  <c r="X755" i="2"/>
  <c r="Z755" i="2" s="1"/>
  <c r="X754" i="2"/>
  <c r="Z754" i="2" s="1"/>
  <c r="AA754" i="2" s="1"/>
  <c r="X753" i="2"/>
  <c r="Z753" i="2" s="1"/>
  <c r="X752" i="2"/>
  <c r="Z752" i="2" s="1"/>
  <c r="X751" i="2"/>
  <c r="Z751" i="2" s="1"/>
  <c r="X750" i="2"/>
  <c r="Z750" i="2" s="1"/>
  <c r="X749" i="2"/>
  <c r="Z749" i="2" s="1"/>
  <c r="AB749" i="2" s="1"/>
  <c r="X748" i="2"/>
  <c r="Y748" i="2" s="1"/>
  <c r="X747" i="2"/>
  <c r="Z747" i="2" s="1"/>
  <c r="X746" i="2"/>
  <c r="Z746" i="2" s="1"/>
  <c r="X745" i="2"/>
  <c r="Z745" i="2" s="1"/>
  <c r="X744" i="2"/>
  <c r="Y744" i="2" s="1"/>
  <c r="X743" i="2"/>
  <c r="Z743" i="2" s="1"/>
  <c r="X742" i="2"/>
  <c r="Y742" i="2" s="1"/>
  <c r="X741" i="2"/>
  <c r="Z741" i="2" s="1"/>
  <c r="X740" i="2"/>
  <c r="Y740" i="2" s="1"/>
  <c r="X739" i="2"/>
  <c r="Z739" i="2" s="1"/>
  <c r="X738" i="2"/>
  <c r="Z738" i="2" s="1"/>
  <c r="X737" i="2"/>
  <c r="Z737" i="2" s="1"/>
  <c r="AA737" i="2" s="1"/>
  <c r="X736" i="2"/>
  <c r="Y736" i="2" s="1"/>
  <c r="X735" i="2"/>
  <c r="Z735" i="2" s="1"/>
  <c r="X734" i="2"/>
  <c r="Z734" i="2" s="1"/>
  <c r="X733" i="2"/>
  <c r="Z733" i="2" s="1"/>
  <c r="X732" i="2"/>
  <c r="Z732" i="2" s="1"/>
  <c r="X731" i="2"/>
  <c r="Z731" i="2" s="1"/>
  <c r="AB731" i="2" s="1"/>
  <c r="X730" i="2"/>
  <c r="Z730" i="2" s="1"/>
  <c r="X729" i="2"/>
  <c r="Y729" i="2" s="1"/>
  <c r="X728" i="2"/>
  <c r="Z728" i="2" s="1"/>
  <c r="X727" i="2"/>
  <c r="Y727" i="2" s="1"/>
  <c r="X726" i="2"/>
  <c r="Y726" i="2" s="1"/>
  <c r="X725" i="2"/>
  <c r="Z725" i="2" s="1"/>
  <c r="X724" i="2"/>
  <c r="Z724" i="2" s="1"/>
  <c r="X723" i="2"/>
  <c r="Z723" i="2" s="1"/>
  <c r="X722" i="2"/>
  <c r="Y722" i="2" s="1"/>
  <c r="X721" i="2"/>
  <c r="Y721" i="2" s="1"/>
  <c r="X720" i="2"/>
  <c r="Z720" i="2" s="1"/>
  <c r="X719" i="2"/>
  <c r="Y719" i="2" s="1"/>
  <c r="X718" i="2"/>
  <c r="Z718" i="2" s="1"/>
  <c r="X717" i="2"/>
  <c r="Z717" i="2" s="1"/>
  <c r="X716" i="2"/>
  <c r="Z716" i="2" s="1"/>
  <c r="X715" i="2"/>
  <c r="Y715" i="2" s="1"/>
  <c r="X714" i="2"/>
  <c r="Z714" i="2" s="1"/>
  <c r="AB714" i="2" s="1"/>
  <c r="X713" i="2"/>
  <c r="Z713" i="2" s="1"/>
  <c r="X712" i="2"/>
  <c r="Z712" i="2" s="1"/>
  <c r="X711" i="2"/>
  <c r="Z711" i="2" s="1"/>
  <c r="X710" i="2"/>
  <c r="Y710" i="2" s="1"/>
  <c r="X709" i="2"/>
  <c r="Y709" i="2" s="1"/>
  <c r="X708" i="2"/>
  <c r="Z708" i="2" s="1"/>
  <c r="X707" i="2"/>
  <c r="Z707" i="2" s="1"/>
  <c r="AB707" i="2" s="1"/>
  <c r="X706" i="2"/>
  <c r="Z706" i="2" s="1"/>
  <c r="AB706" i="2" s="1"/>
  <c r="X705" i="2"/>
  <c r="Y705" i="2" s="1"/>
  <c r="X704" i="2"/>
  <c r="Z704" i="2" s="1"/>
  <c r="X703" i="2"/>
  <c r="Y703" i="2" s="1"/>
  <c r="X702" i="2"/>
  <c r="Y702" i="2" s="1"/>
  <c r="X701" i="2"/>
  <c r="Z701" i="2" s="1"/>
  <c r="X778" i="2"/>
  <c r="Z778" i="2" s="1"/>
  <c r="AB778" i="2" s="1"/>
  <c r="Z1012" i="2"/>
  <c r="AB1012" i="2" s="1"/>
  <c r="Y1012" i="2"/>
  <c r="Z1011" i="2"/>
  <c r="AA1011" i="2" s="1"/>
  <c r="Y1011" i="2"/>
  <c r="Z1010" i="2"/>
  <c r="AB1010" i="2" s="1"/>
  <c r="Y1010" i="2"/>
  <c r="Z1009" i="2"/>
  <c r="AB1009" i="2" s="1"/>
  <c r="Y1009" i="2"/>
  <c r="Z1008" i="2"/>
  <c r="Y1008" i="2"/>
  <c r="Z1007" i="2"/>
  <c r="AB1007" i="2" s="1"/>
  <c r="Y1007" i="2"/>
  <c r="Z1006" i="2"/>
  <c r="AA1006" i="2" s="1"/>
  <c r="Y1006" i="2"/>
  <c r="Z1005" i="2"/>
  <c r="AA1005" i="2" s="1"/>
  <c r="Y1005" i="2"/>
  <c r="Z1004" i="2"/>
  <c r="AB1004" i="2" s="1"/>
  <c r="Y1004" i="2"/>
  <c r="Z1003" i="2"/>
  <c r="AA1003" i="2" s="1"/>
  <c r="Y1003" i="2"/>
  <c r="Z1002" i="2"/>
  <c r="AA1002" i="2" s="1"/>
  <c r="Y1002" i="2"/>
  <c r="Z1001" i="2"/>
  <c r="AB1001" i="2" s="1"/>
  <c r="Y1001" i="2"/>
  <c r="Z1000" i="2"/>
  <c r="Y1000" i="2"/>
  <c r="Z999" i="2"/>
  <c r="AA999" i="2" s="1"/>
  <c r="Y999" i="2"/>
  <c r="Z998" i="2"/>
  <c r="AB998" i="2" s="1"/>
  <c r="Y998" i="2"/>
  <c r="Z997" i="2"/>
  <c r="AB997" i="2" s="1"/>
  <c r="Y997" i="2"/>
  <c r="Z996" i="2"/>
  <c r="AA996" i="2" s="1"/>
  <c r="Y996" i="2"/>
  <c r="Z995" i="2"/>
  <c r="AB995" i="2" s="1"/>
  <c r="Y995" i="2"/>
  <c r="Z994" i="2"/>
  <c r="AA994" i="2" s="1"/>
  <c r="Y994" i="2"/>
  <c r="Z993" i="2"/>
  <c r="AA993" i="2" s="1"/>
  <c r="Y993" i="2"/>
  <c r="Z992" i="2"/>
  <c r="AB992" i="2" s="1"/>
  <c r="Y992" i="2"/>
  <c r="Z991" i="2"/>
  <c r="AA991" i="2" s="1"/>
  <c r="Y991" i="2"/>
  <c r="Z990" i="2"/>
  <c r="AA990" i="2" s="1"/>
  <c r="Y990" i="2"/>
  <c r="Z989" i="2"/>
  <c r="AB989" i="2" s="1"/>
  <c r="Y989" i="2"/>
  <c r="X544" i="2"/>
  <c r="X89" i="2"/>
  <c r="X971" i="2"/>
  <c r="Z971" i="2" s="1"/>
  <c r="AB971" i="2" s="1"/>
  <c r="X700" i="2"/>
  <c r="Z700" i="2" s="1"/>
  <c r="X699" i="2"/>
  <c r="X698" i="2"/>
  <c r="X697" i="2"/>
  <c r="Y697" i="2" s="1"/>
  <c r="X696" i="2"/>
  <c r="Z696" i="2" s="1"/>
  <c r="AB696" i="2" s="1"/>
  <c r="X695" i="2"/>
  <c r="Y695" i="2" s="1"/>
  <c r="X694" i="2"/>
  <c r="Z694" i="2" s="1"/>
  <c r="X693" i="2"/>
  <c r="Z693" i="2" s="1"/>
  <c r="AA693" i="2" s="1"/>
  <c r="X692" i="2"/>
  <c r="Y692" i="2" s="1"/>
  <c r="X691" i="2"/>
  <c r="Y691" i="2" s="1"/>
  <c r="X216" i="2"/>
  <c r="Y216" i="2" s="1"/>
  <c r="X215" i="2"/>
  <c r="Z215" i="2" s="1"/>
  <c r="X167" i="2"/>
  <c r="Z167" i="2" s="1"/>
  <c r="AA881" i="2" l="1"/>
  <c r="AA884" i="2"/>
  <c r="AA887" i="2"/>
  <c r="AA890" i="2"/>
  <c r="AA893" i="2"/>
  <c r="AA896" i="2"/>
  <c r="AA899" i="2"/>
  <c r="AA902" i="2"/>
  <c r="AA905" i="2"/>
  <c r="AA908" i="2"/>
  <c r="AA911" i="2"/>
  <c r="AA914" i="2"/>
  <c r="AA917" i="2"/>
  <c r="AA920" i="2"/>
  <c r="AA880" i="2"/>
  <c r="AA883" i="2"/>
  <c r="AA886" i="2"/>
  <c r="AA889" i="2"/>
  <c r="AA892" i="2"/>
  <c r="AA895" i="2"/>
  <c r="AA898" i="2"/>
  <c r="AA901" i="2"/>
  <c r="AA904" i="2"/>
  <c r="AA907" i="2"/>
  <c r="AA910" i="2"/>
  <c r="AA913" i="2"/>
  <c r="AA916" i="2"/>
  <c r="AA919" i="2"/>
  <c r="AA922" i="2"/>
  <c r="AA842" i="2"/>
  <c r="AA848" i="2"/>
  <c r="AA857" i="2"/>
  <c r="AA866" i="2"/>
  <c r="AA875" i="2"/>
  <c r="AB839" i="2"/>
  <c r="AA845" i="2"/>
  <c r="AA851" i="2"/>
  <c r="AA854" i="2"/>
  <c r="AA863" i="2"/>
  <c r="AA878" i="2"/>
  <c r="AB869" i="2"/>
  <c r="AA838" i="2"/>
  <c r="AA841" i="2"/>
  <c r="AA844" i="2"/>
  <c r="AA847" i="2"/>
  <c r="AA850" i="2"/>
  <c r="AA853" i="2"/>
  <c r="AA856" i="2"/>
  <c r="AA859" i="2"/>
  <c r="AA862" i="2"/>
  <c r="AA865" i="2"/>
  <c r="AA868" i="2"/>
  <c r="AA871" i="2"/>
  <c r="AA874" i="2"/>
  <c r="AA877" i="2"/>
  <c r="AA872" i="2"/>
  <c r="AB860" i="2"/>
  <c r="AA796" i="2"/>
  <c r="AA799" i="2"/>
  <c r="AA802" i="2"/>
  <c r="AA805" i="2"/>
  <c r="AA808" i="2"/>
  <c r="AA811" i="2"/>
  <c r="AA814" i="2"/>
  <c r="AA817" i="2"/>
  <c r="AA820" i="2"/>
  <c r="AA823" i="2"/>
  <c r="AA826" i="2"/>
  <c r="AA829" i="2"/>
  <c r="AA832" i="2"/>
  <c r="AA835" i="2"/>
  <c r="AA794" i="2"/>
  <c r="AA797" i="2"/>
  <c r="AA800" i="2"/>
  <c r="AA803" i="2"/>
  <c r="AA806" i="2"/>
  <c r="AA809" i="2"/>
  <c r="AA812" i="2"/>
  <c r="AA815" i="2"/>
  <c r="AA818" i="2"/>
  <c r="AA821" i="2"/>
  <c r="AA824" i="2"/>
  <c r="AA827" i="2"/>
  <c r="AA830" i="2"/>
  <c r="AA833" i="2"/>
  <c r="AA836" i="2"/>
  <c r="Y771" i="2"/>
  <c r="Z736" i="2"/>
  <c r="AB736" i="2" s="1"/>
  <c r="Y770" i="2"/>
  <c r="AB771" i="2"/>
  <c r="AA771" i="2"/>
  <c r="Y706" i="2"/>
  <c r="Z776" i="2"/>
  <c r="Y778" i="2"/>
  <c r="AB775" i="2"/>
  <c r="Z765" i="2"/>
  <c r="Y769" i="2"/>
  <c r="AA770" i="2"/>
  <c r="AB770" i="2"/>
  <c r="AA766" i="2"/>
  <c r="AB766" i="2"/>
  <c r="Y749" i="2"/>
  <c r="Z742" i="2"/>
  <c r="AB742" i="2" s="1"/>
  <c r="Z719" i="2"/>
  <c r="AB719" i="2" s="1"/>
  <c r="AB773" i="2"/>
  <c r="Z756" i="2"/>
  <c r="Z726" i="2"/>
  <c r="AB726" i="2" s="1"/>
  <c r="AA767" i="2"/>
  <c r="AB767" i="2"/>
  <c r="AB769" i="2"/>
  <c r="AA769" i="2"/>
  <c r="AB774" i="2"/>
  <c r="Z772" i="2"/>
  <c r="Y731" i="2"/>
  <c r="Y753" i="2"/>
  <c r="Y707" i="2"/>
  <c r="Y714" i="2"/>
  <c r="Z721" i="2"/>
  <c r="Y737" i="2"/>
  <c r="Z744" i="2"/>
  <c r="Z702" i="2"/>
  <c r="AA702" i="2" s="1"/>
  <c r="Z760" i="2"/>
  <c r="AB760" i="2" s="1"/>
  <c r="Y754" i="2"/>
  <c r="Z709" i="2"/>
  <c r="Y718" i="2"/>
  <c r="Y741" i="2"/>
  <c r="Y761" i="2"/>
  <c r="Z748" i="2"/>
  <c r="AB748" i="2" s="1"/>
  <c r="AB752" i="2"/>
  <c r="AA752" i="2"/>
  <c r="AA763" i="2"/>
  <c r="AB763" i="2"/>
  <c r="AB750" i="2"/>
  <c r="AA750" i="2"/>
  <c r="AB745" i="2"/>
  <c r="AA745" i="2"/>
  <c r="AB762" i="2"/>
  <c r="AA762" i="2"/>
  <c r="AB743" i="2"/>
  <c r="AA743" i="2"/>
  <c r="AA751" i="2"/>
  <c r="AB751" i="2"/>
  <c r="AB757" i="2"/>
  <c r="AA757" i="2"/>
  <c r="AB758" i="2"/>
  <c r="AA758" i="2"/>
  <c r="AB738" i="2"/>
  <c r="AA738" i="2"/>
  <c r="AB753" i="2"/>
  <c r="AA753" i="2"/>
  <c r="AA739" i="2"/>
  <c r="AB739" i="2"/>
  <c r="AB746" i="2"/>
  <c r="AA746" i="2"/>
  <c r="AB741" i="2"/>
  <c r="AA741" i="2"/>
  <c r="AB747" i="2"/>
  <c r="AA747" i="2"/>
  <c r="AB755" i="2"/>
  <c r="AA755" i="2"/>
  <c r="Y752" i="2"/>
  <c r="Z740" i="2"/>
  <c r="Y745" i="2"/>
  <c r="AB754" i="2"/>
  <c r="Y757" i="2"/>
  <c r="Z764" i="2"/>
  <c r="AA749" i="2"/>
  <c r="Z759" i="2"/>
  <c r="Y738" i="2"/>
  <c r="Y750" i="2"/>
  <c r="Y762" i="2"/>
  <c r="AB737" i="2"/>
  <c r="AB761" i="2"/>
  <c r="Y743" i="2"/>
  <c r="Y755" i="2"/>
  <c r="AA736" i="2"/>
  <c r="Y746" i="2"/>
  <c r="Y758" i="2"/>
  <c r="Y747" i="2"/>
  <c r="Y739" i="2"/>
  <c r="Y751" i="2"/>
  <c r="Y763" i="2"/>
  <c r="AA728" i="2"/>
  <c r="AB728" i="2"/>
  <c r="AB701" i="2"/>
  <c r="AA701" i="2"/>
  <c r="AB717" i="2"/>
  <c r="AA717" i="2"/>
  <c r="AB723" i="2"/>
  <c r="AA723" i="2"/>
  <c r="AB718" i="2"/>
  <c r="AA718" i="2"/>
  <c r="AA724" i="2"/>
  <c r="AB724" i="2"/>
  <c r="AB732" i="2"/>
  <c r="AA732" i="2"/>
  <c r="AB712" i="2"/>
  <c r="AA712" i="2"/>
  <c r="AB713" i="2"/>
  <c r="AA713" i="2"/>
  <c r="AA704" i="2"/>
  <c r="AB704" i="2"/>
  <c r="AB725" i="2"/>
  <c r="AA725" i="2"/>
  <c r="AB733" i="2"/>
  <c r="AA733" i="2"/>
  <c r="AB720" i="2"/>
  <c r="AA720" i="2"/>
  <c r="AB730" i="2"/>
  <c r="AA730" i="2"/>
  <c r="AB734" i="2"/>
  <c r="AA734" i="2"/>
  <c r="AB708" i="2"/>
  <c r="AA708" i="2"/>
  <c r="AA716" i="2"/>
  <c r="AB716" i="2"/>
  <c r="AB711" i="2"/>
  <c r="AA711" i="2"/>
  <c r="AB735" i="2"/>
  <c r="AA735" i="2"/>
  <c r="AA714" i="2"/>
  <c r="Y717" i="2"/>
  <c r="AA731" i="2"/>
  <c r="Z729" i="2"/>
  <c r="Y708" i="2"/>
  <c r="Z715" i="2"/>
  <c r="Y720" i="2"/>
  <c r="Z727" i="2"/>
  <c r="Y732" i="2"/>
  <c r="Y712" i="2"/>
  <c r="Y724" i="2"/>
  <c r="Y734" i="2"/>
  <c r="Z710" i="2"/>
  <c r="Z722" i="2"/>
  <c r="Z703" i="2"/>
  <c r="Y701" i="2"/>
  <c r="Y713" i="2"/>
  <c r="Y725" i="2"/>
  <c r="Y730" i="2"/>
  <c r="AA707" i="2"/>
  <c r="Z705" i="2"/>
  <c r="Y711" i="2"/>
  <c r="Y723" i="2"/>
  <c r="Y735" i="2"/>
  <c r="Y704" i="2"/>
  <c r="AA706" i="2"/>
  <c r="Y716" i="2"/>
  <c r="Y728" i="2"/>
  <c r="Y733" i="2"/>
  <c r="Y696" i="2"/>
  <c r="Z697" i="2"/>
  <c r="AB697" i="2" s="1"/>
  <c r="AB991" i="2"/>
  <c r="AA1012" i="2"/>
  <c r="Z691" i="2"/>
  <c r="AB691" i="2" s="1"/>
  <c r="AB994" i="2"/>
  <c r="AA997" i="2"/>
  <c r="AB1003" i="2"/>
  <c r="Y693" i="2"/>
  <c r="Y694" i="2"/>
  <c r="Z695" i="2"/>
  <c r="AB695" i="2" s="1"/>
  <c r="AA696" i="2"/>
  <c r="AB1006" i="2"/>
  <c r="Z692" i="2"/>
  <c r="AB700" i="2"/>
  <c r="AA700" i="2"/>
  <c r="Y700" i="2"/>
  <c r="AA1009" i="2"/>
  <c r="Z699" i="2"/>
  <c r="Y699" i="2"/>
  <c r="AB1008" i="2"/>
  <c r="AA1008" i="2"/>
  <c r="AB693" i="2"/>
  <c r="AA1000" i="2"/>
  <c r="AB1000" i="2"/>
  <c r="Y698" i="2"/>
  <c r="Z698" i="2"/>
  <c r="AB694" i="2"/>
  <c r="AA694" i="2"/>
  <c r="Y971" i="2"/>
  <c r="AB990" i="2"/>
  <c r="AB993" i="2"/>
  <c r="AB1002" i="2"/>
  <c r="AB1005" i="2"/>
  <c r="AB1011" i="2"/>
  <c r="AB999" i="2"/>
  <c r="AB996" i="2"/>
  <c r="AA971" i="2"/>
  <c r="AA989" i="2"/>
  <c r="AA992" i="2"/>
  <c r="AA995" i="2"/>
  <c r="AA998" i="2"/>
  <c r="AA1001" i="2"/>
  <c r="AA1004" i="2"/>
  <c r="AA1007" i="2"/>
  <c r="AA1010" i="2"/>
  <c r="AA778" i="2"/>
  <c r="Z216" i="2"/>
  <c r="AB215" i="2"/>
  <c r="AA215" i="2"/>
  <c r="Y215" i="2"/>
  <c r="AA167" i="2"/>
  <c r="AB167" i="2"/>
  <c r="Y167" i="2"/>
  <c r="X689" i="2"/>
  <c r="X646" i="2"/>
  <c r="AA719" i="2" l="1"/>
  <c r="AA691" i="2"/>
  <c r="AA760" i="2"/>
  <c r="AB765" i="2"/>
  <c r="AA765" i="2"/>
  <c r="AA742" i="2"/>
  <c r="AA776" i="2"/>
  <c r="AB776" i="2"/>
  <c r="AA756" i="2"/>
  <c r="AB756" i="2"/>
  <c r="AA726" i="2"/>
  <c r="AA772" i="2"/>
  <c r="AB772" i="2"/>
  <c r="AA697" i="2"/>
  <c r="AB709" i="2"/>
  <c r="AA709" i="2"/>
  <c r="AB702" i="2"/>
  <c r="AA744" i="2"/>
  <c r="AB744" i="2"/>
  <c r="AA748" i="2"/>
  <c r="AB721" i="2"/>
  <c r="AA721" i="2"/>
  <c r="AB740" i="2"/>
  <c r="AA740" i="2"/>
  <c r="AB759" i="2"/>
  <c r="AA759" i="2"/>
  <c r="AB764" i="2"/>
  <c r="AA764" i="2"/>
  <c r="AB727" i="2"/>
  <c r="AA727" i="2"/>
  <c r="AA705" i="2"/>
  <c r="AB705" i="2"/>
  <c r="AB715" i="2"/>
  <c r="AA715" i="2"/>
  <c r="AA729" i="2"/>
  <c r="AB729" i="2"/>
  <c r="AB703" i="2"/>
  <c r="AA703" i="2"/>
  <c r="AB722" i="2"/>
  <c r="AA722" i="2"/>
  <c r="AB710" i="2"/>
  <c r="AA710" i="2"/>
  <c r="AA695" i="2"/>
  <c r="AB692" i="2"/>
  <c r="AA692" i="2"/>
  <c r="Z646" i="2"/>
  <c r="Y646" i="2"/>
  <c r="Y689" i="2"/>
  <c r="Z689" i="2"/>
  <c r="AB698" i="2"/>
  <c r="AA698" i="2"/>
  <c r="AA699" i="2"/>
  <c r="AB699" i="2"/>
  <c r="AA216" i="2"/>
  <c r="AB216" i="2"/>
  <c r="X337" i="2"/>
  <c r="Z337" i="2" s="1"/>
  <c r="X278" i="2"/>
  <c r="Y278" i="2" s="1"/>
  <c r="X206" i="2"/>
  <c r="Z206" i="2" s="1"/>
  <c r="X201" i="2"/>
  <c r="Z201" i="2" s="1"/>
  <c r="X192" i="2"/>
  <c r="Z192" i="2" s="1"/>
  <c r="X181" i="2"/>
  <c r="Z181" i="2" s="1"/>
  <c r="X175" i="2"/>
  <c r="Z175" i="2" s="1"/>
  <c r="X111" i="2"/>
  <c r="Z111" i="2" s="1"/>
  <c r="AB689" i="2" l="1"/>
  <c r="AA689" i="2"/>
  <c r="AB646" i="2"/>
  <c r="AA646" i="2"/>
  <c r="Z278" i="2"/>
  <c r="AA278" i="2" s="1"/>
  <c r="AA337" i="2"/>
  <c r="AB337" i="2"/>
  <c r="Y337" i="2"/>
  <c r="AA206" i="2"/>
  <c r="AB206" i="2"/>
  <c r="Y206" i="2"/>
  <c r="AB201" i="2"/>
  <c r="AA201" i="2"/>
  <c r="Y201" i="2"/>
  <c r="AB192" i="2"/>
  <c r="AA192" i="2"/>
  <c r="Y192" i="2"/>
  <c r="AB181" i="2"/>
  <c r="AA181" i="2"/>
  <c r="Y181" i="2"/>
  <c r="AB175" i="2"/>
  <c r="AA175" i="2"/>
  <c r="Y175" i="2"/>
  <c r="AB111" i="2"/>
  <c r="AA111" i="2"/>
  <c r="Y111" i="2"/>
  <c r="X23" i="2"/>
  <c r="Y23" i="2" s="1"/>
  <c r="AB278" i="2" l="1"/>
  <c r="Z23" i="2"/>
  <c r="AB23" i="2" s="1"/>
  <c r="X543" i="2"/>
  <c r="Z543" i="2" s="1"/>
  <c r="X542" i="2"/>
  <c r="Z542" i="2" s="1"/>
  <c r="X541" i="2"/>
  <c r="Z541" i="2" s="1"/>
  <c r="X540" i="2"/>
  <c r="Z540" i="2" s="1"/>
  <c r="X538" i="2"/>
  <c r="Z538" i="2" s="1"/>
  <c r="X526" i="2"/>
  <c r="Z526" i="2" s="1"/>
  <c r="X525" i="2"/>
  <c r="Z525" i="2" s="1"/>
  <c r="X524" i="2"/>
  <c r="Z524" i="2" s="1"/>
  <c r="X523" i="2"/>
  <c r="Z523" i="2" s="1"/>
  <c r="X522" i="2"/>
  <c r="Z522" i="2" s="1"/>
  <c r="X521" i="2"/>
  <c r="Z521" i="2" s="1"/>
  <c r="X520" i="2"/>
  <c r="Z520" i="2" s="1"/>
  <c r="X519" i="2"/>
  <c r="Z519" i="2" s="1"/>
  <c r="X518" i="2"/>
  <c r="Z518" i="2" s="1"/>
  <c r="X515" i="2"/>
  <c r="Z515" i="2" s="1"/>
  <c r="X505" i="2"/>
  <c r="Z505" i="2" s="1"/>
  <c r="X504" i="2"/>
  <c r="Y504" i="2" s="1"/>
  <c r="X503" i="2"/>
  <c r="Z503" i="2" s="1"/>
  <c r="AB503" i="2" s="1"/>
  <c r="X502" i="2"/>
  <c r="Z502" i="2" s="1"/>
  <c r="X501" i="2"/>
  <c r="Z501" i="2" s="1"/>
  <c r="X500" i="2"/>
  <c r="Y500" i="2" s="1"/>
  <c r="X499" i="2"/>
  <c r="Z499" i="2" s="1"/>
  <c r="X498" i="2"/>
  <c r="Z498" i="2" s="1"/>
  <c r="X497" i="2"/>
  <c r="Z497" i="2" s="1"/>
  <c r="X494" i="2"/>
  <c r="Z494" i="2" s="1"/>
  <c r="X484" i="2"/>
  <c r="Z484" i="2" s="1"/>
  <c r="X483" i="2"/>
  <c r="Z483" i="2" s="1"/>
  <c r="X482" i="2"/>
  <c r="Y482" i="2" s="1"/>
  <c r="X481" i="2"/>
  <c r="Z481" i="2" s="1"/>
  <c r="X480" i="2"/>
  <c r="Z480" i="2" s="1"/>
  <c r="X479" i="2"/>
  <c r="Z479" i="2" s="1"/>
  <c r="X478" i="2"/>
  <c r="Z478" i="2" s="1"/>
  <c r="X477" i="2"/>
  <c r="Z477" i="2" s="1"/>
  <c r="X476" i="2"/>
  <c r="Z476" i="2" s="1"/>
  <c r="X475" i="2"/>
  <c r="Z475" i="2" s="1"/>
  <c r="X473" i="2"/>
  <c r="Z473" i="2" s="1"/>
  <c r="X463" i="2"/>
  <c r="Z463" i="2" s="1"/>
  <c r="X462" i="2"/>
  <c r="Z462" i="2" s="1"/>
  <c r="X461" i="2"/>
  <c r="Z461" i="2" s="1"/>
  <c r="X460" i="2"/>
  <c r="Z460" i="2" s="1"/>
  <c r="X459" i="2"/>
  <c r="Y459" i="2" s="1"/>
  <c r="X458" i="2"/>
  <c r="Y458" i="2" s="1"/>
  <c r="X456" i="2"/>
  <c r="Z456" i="2" s="1"/>
  <c r="X446" i="2"/>
  <c r="Z446" i="2" s="1"/>
  <c r="X445" i="2"/>
  <c r="Z445" i="2" s="1"/>
  <c r="X444" i="2"/>
  <c r="Z444" i="2" s="1"/>
  <c r="X443" i="2"/>
  <c r="Y443" i="2" s="1"/>
  <c r="X442" i="2"/>
  <c r="Z442" i="2" s="1"/>
  <c r="X441" i="2"/>
  <c r="Z441" i="2" s="1"/>
  <c r="X439" i="2"/>
  <c r="Z439" i="2" s="1"/>
  <c r="X426" i="2"/>
  <c r="Z426" i="2" s="1"/>
  <c r="X424" i="2"/>
  <c r="Z424" i="2" s="1"/>
  <c r="X423" i="2"/>
  <c r="Z423" i="2" s="1"/>
  <c r="X422" i="2"/>
  <c r="Z422" i="2" s="1"/>
  <c r="X421" i="2"/>
  <c r="Z421" i="2" s="1"/>
  <c r="X420" i="2"/>
  <c r="Z420" i="2" s="1"/>
  <c r="X418" i="2"/>
  <c r="Y418" i="2" s="1"/>
  <c r="X417" i="2"/>
  <c r="Y417" i="2" s="1"/>
  <c r="X416" i="2"/>
  <c r="Z416" i="2" s="1"/>
  <c r="X415" i="2"/>
  <c r="Z415" i="2" s="1"/>
  <c r="X413" i="2"/>
  <c r="Z413" i="2" s="1"/>
  <c r="X412" i="2"/>
  <c r="Z412" i="2" s="1"/>
  <c r="X411" i="2"/>
  <c r="Z411" i="2" s="1"/>
  <c r="X410" i="2"/>
  <c r="Z410" i="2" s="1"/>
  <c r="X408" i="2"/>
  <c r="Z408" i="2" s="1"/>
  <c r="X393" i="2"/>
  <c r="Z393" i="2" s="1"/>
  <c r="X392" i="2"/>
  <c r="Z392" i="2" s="1"/>
  <c r="X390" i="2"/>
  <c r="Z390" i="2" s="1"/>
  <c r="X389" i="2"/>
  <c r="Z389" i="2" s="1"/>
  <c r="X388" i="2"/>
  <c r="Z388" i="2" s="1"/>
  <c r="X386" i="2"/>
  <c r="Z386" i="2" s="1"/>
  <c r="X385" i="2"/>
  <c r="Z385" i="2" s="1"/>
  <c r="X384" i="2"/>
  <c r="Y384" i="2" s="1"/>
  <c r="X382" i="2"/>
  <c r="Z382" i="2" s="1"/>
  <c r="X381" i="2"/>
  <c r="Z381" i="2" s="1"/>
  <c r="X380" i="2"/>
  <c r="Z380" i="2" s="1"/>
  <c r="X378" i="2"/>
  <c r="Z378" i="2" s="1"/>
  <c r="X368" i="2"/>
  <c r="Y368" i="2" s="1"/>
  <c r="X363" i="2"/>
  <c r="Z363" i="2" s="1"/>
  <c r="X362" i="2"/>
  <c r="Z362" i="2" s="1"/>
  <c r="X360" i="2"/>
  <c r="Z360" i="2" s="1"/>
  <c r="X359" i="2"/>
  <c r="Z359" i="2" s="1"/>
  <c r="X358" i="2"/>
  <c r="Y358" i="2" s="1"/>
  <c r="X357" i="2"/>
  <c r="Z357" i="2" s="1"/>
  <c r="X355" i="2"/>
  <c r="Z355" i="2" s="1"/>
  <c r="X354" i="2"/>
  <c r="Z354" i="2" s="1"/>
  <c r="X353" i="2"/>
  <c r="Z353" i="2" s="1"/>
  <c r="X351" i="2"/>
  <c r="Y351" i="2" s="1"/>
  <c r="X350" i="2"/>
  <c r="Z350" i="2" s="1"/>
  <c r="X349" i="2"/>
  <c r="Z349" i="2" s="1"/>
  <c r="AB349" i="2" s="1"/>
  <c r="X352" i="2"/>
  <c r="Z352" i="2" s="1"/>
  <c r="X347" i="2"/>
  <c r="Y347" i="2" s="1"/>
  <c r="X332" i="2"/>
  <c r="Z332" i="2" s="1"/>
  <c r="X331" i="2"/>
  <c r="Z331" i="2" s="1"/>
  <c r="X329" i="2"/>
  <c r="Z329" i="2" s="1"/>
  <c r="X328" i="2"/>
  <c r="Y328" i="2" s="1"/>
  <c r="X327" i="2"/>
  <c r="Z327" i="2" s="1"/>
  <c r="X325" i="2"/>
  <c r="Z325" i="2" s="1"/>
  <c r="X324" i="2"/>
  <c r="Y324" i="2" s="1"/>
  <c r="X322" i="2"/>
  <c r="Z322" i="2" s="1"/>
  <c r="X321" i="2"/>
  <c r="Z321" i="2" s="1"/>
  <c r="X310" i="2"/>
  <c r="Z310" i="2" s="1"/>
  <c r="X309" i="2"/>
  <c r="Z309" i="2" s="1"/>
  <c r="X279" i="2"/>
  <c r="Z279" i="2" s="1"/>
  <c r="X305" i="2"/>
  <c r="Z305" i="2" s="1"/>
  <c r="X303" i="2"/>
  <c r="Z303" i="2" s="1"/>
  <c r="X302" i="2"/>
  <c r="Y302" i="2" s="1"/>
  <c r="X301" i="2"/>
  <c r="Z301" i="2" s="1"/>
  <c r="X299" i="2"/>
  <c r="Y299" i="2" s="1"/>
  <c r="X298" i="2"/>
  <c r="Y298" i="2" s="1"/>
  <c r="X297" i="2"/>
  <c r="Z297" i="2" s="1"/>
  <c r="X295" i="2"/>
  <c r="Z295" i="2" s="1"/>
  <c r="X294" i="2"/>
  <c r="Z294" i="2" s="1"/>
  <c r="X293" i="2"/>
  <c r="Z293" i="2" s="1"/>
  <c r="X291" i="2"/>
  <c r="Z291" i="2" s="1"/>
  <c r="X290" i="2"/>
  <c r="Z290" i="2" s="1"/>
  <c r="X286" i="2"/>
  <c r="Z286" i="2" s="1"/>
  <c r="X268" i="2"/>
  <c r="Z268" i="2" s="1"/>
  <c r="X267" i="2"/>
  <c r="Z267" i="2" s="1"/>
  <c r="AA23" i="2" l="1"/>
  <c r="Y479" i="2"/>
  <c r="Y543" i="2"/>
  <c r="AB543" i="2"/>
  <c r="AA543" i="2"/>
  <c r="AB542" i="2"/>
  <c r="AA542" i="2"/>
  <c r="Y542" i="2"/>
  <c r="AB541" i="2"/>
  <c r="AA541" i="2"/>
  <c r="Y541" i="2"/>
  <c r="AB540" i="2"/>
  <c r="AA540" i="2"/>
  <c r="Y540" i="2"/>
  <c r="AB538" i="2"/>
  <c r="AA538" i="2"/>
  <c r="Y538" i="2"/>
  <c r="Y518" i="2"/>
  <c r="AB526" i="2"/>
  <c r="AA526" i="2"/>
  <c r="Y526" i="2"/>
  <c r="AB525" i="2"/>
  <c r="AA525" i="2"/>
  <c r="Y525" i="2"/>
  <c r="AB524" i="2"/>
  <c r="AA524" i="2"/>
  <c r="Y524" i="2"/>
  <c r="AB523" i="2"/>
  <c r="AA523" i="2"/>
  <c r="Y523" i="2"/>
  <c r="AB522" i="2"/>
  <c r="AA522" i="2"/>
  <c r="Y522" i="2"/>
  <c r="AB521" i="2"/>
  <c r="AA521" i="2"/>
  <c r="Y521" i="2"/>
  <c r="AB520" i="2"/>
  <c r="AA520" i="2"/>
  <c r="Y520" i="2"/>
  <c r="AB519" i="2"/>
  <c r="AA519" i="2"/>
  <c r="Y519" i="2"/>
  <c r="AA518" i="2"/>
  <c r="AB518" i="2"/>
  <c r="AB515" i="2"/>
  <c r="AA515" i="2"/>
  <c r="Y515" i="2"/>
  <c r="Y503" i="2"/>
  <c r="Z504" i="2"/>
  <c r="AB504" i="2" s="1"/>
  <c r="AB505" i="2"/>
  <c r="AA505" i="2"/>
  <c r="Y505" i="2"/>
  <c r="AA503" i="2"/>
  <c r="AB502" i="2"/>
  <c r="AA502" i="2"/>
  <c r="Y502" i="2"/>
  <c r="AB501" i="2"/>
  <c r="AA501" i="2"/>
  <c r="Y501" i="2"/>
  <c r="Z500" i="2"/>
  <c r="AB499" i="2"/>
  <c r="AA499" i="2"/>
  <c r="Y499" i="2"/>
  <c r="AB498" i="2"/>
  <c r="AA498" i="2"/>
  <c r="Y498" i="2"/>
  <c r="AB497" i="2"/>
  <c r="AA497" i="2"/>
  <c r="Y497" i="2"/>
  <c r="AB494" i="2"/>
  <c r="AA494" i="2"/>
  <c r="Y494" i="2"/>
  <c r="AA484" i="2"/>
  <c r="AB484" i="2"/>
  <c r="Y484" i="2"/>
  <c r="AB483" i="2"/>
  <c r="AA483" i="2"/>
  <c r="Y483" i="2"/>
  <c r="Z482" i="2"/>
  <c r="AB481" i="2"/>
  <c r="AA481" i="2"/>
  <c r="Y481" i="2"/>
  <c r="AB480" i="2"/>
  <c r="AA480" i="2"/>
  <c r="Y480" i="2"/>
  <c r="AA479" i="2"/>
  <c r="AB479" i="2"/>
  <c r="AB478" i="2"/>
  <c r="AA478" i="2"/>
  <c r="Y478" i="2"/>
  <c r="AB477" i="2"/>
  <c r="AA477" i="2"/>
  <c r="Y477" i="2"/>
  <c r="AB476" i="2"/>
  <c r="AA476" i="2"/>
  <c r="Y476" i="2"/>
  <c r="AB475" i="2"/>
  <c r="AA475" i="2"/>
  <c r="Y475" i="2"/>
  <c r="AB473" i="2"/>
  <c r="AA473" i="2"/>
  <c r="Y473" i="2"/>
  <c r="Z459" i="2"/>
  <c r="AB459" i="2" s="1"/>
  <c r="Z458" i="2"/>
  <c r="AB463" i="2"/>
  <c r="AA463" i="2"/>
  <c r="Y463" i="2"/>
  <c r="AB462" i="2"/>
  <c r="AA462" i="2"/>
  <c r="Y462" i="2"/>
  <c r="AB461" i="2"/>
  <c r="AA461" i="2"/>
  <c r="Y461" i="2"/>
  <c r="AB460" i="2"/>
  <c r="AA460" i="2"/>
  <c r="Y460" i="2"/>
  <c r="AA456" i="2"/>
  <c r="AB456" i="2"/>
  <c r="Y456" i="2"/>
  <c r="Z443" i="2"/>
  <c r="AB443" i="2" s="1"/>
  <c r="AB446" i="2"/>
  <c r="AA446" i="2"/>
  <c r="Y446" i="2"/>
  <c r="AB445" i="2"/>
  <c r="AA445" i="2"/>
  <c r="Y445" i="2"/>
  <c r="AB444" i="2"/>
  <c r="AA444" i="2"/>
  <c r="Y444" i="2"/>
  <c r="AA442" i="2"/>
  <c r="AB442" i="2"/>
  <c r="Y442" i="2"/>
  <c r="AB441" i="2"/>
  <c r="AA441" i="2"/>
  <c r="Y441" i="2"/>
  <c r="AB439" i="2"/>
  <c r="AA439" i="2"/>
  <c r="Y439" i="2"/>
  <c r="AB426" i="2"/>
  <c r="AA426" i="2"/>
  <c r="Y426" i="2"/>
  <c r="AB424" i="2"/>
  <c r="AA424" i="2"/>
  <c r="Y424" i="2"/>
  <c r="AB423" i="2"/>
  <c r="AA423" i="2"/>
  <c r="Y423" i="2"/>
  <c r="AB422" i="2"/>
  <c r="AA422" i="2"/>
  <c r="Y422" i="2"/>
  <c r="AB421" i="2"/>
  <c r="AA421" i="2"/>
  <c r="Y421" i="2"/>
  <c r="AA420" i="2"/>
  <c r="AB420" i="2"/>
  <c r="Y420" i="2"/>
  <c r="Z418" i="2"/>
  <c r="Z417" i="2"/>
  <c r="AB416" i="2"/>
  <c r="AA416" i="2"/>
  <c r="Y416" i="2"/>
  <c r="AB415" i="2"/>
  <c r="AA415" i="2"/>
  <c r="Y415" i="2"/>
  <c r="AB413" i="2"/>
  <c r="AA413" i="2"/>
  <c r="Y413" i="2"/>
  <c r="AB412" i="2"/>
  <c r="AA412" i="2"/>
  <c r="Y412" i="2"/>
  <c r="AB411" i="2"/>
  <c r="AA411" i="2"/>
  <c r="Y411" i="2"/>
  <c r="AB410" i="2"/>
  <c r="AA410" i="2"/>
  <c r="Y410" i="2"/>
  <c r="AB408" i="2"/>
  <c r="AA408" i="2"/>
  <c r="Y408" i="2"/>
  <c r="Z384" i="2"/>
  <c r="AA384" i="2" s="1"/>
  <c r="AB393" i="2"/>
  <c r="AA393" i="2"/>
  <c r="Y393" i="2"/>
  <c r="AB392" i="2"/>
  <c r="AA392" i="2"/>
  <c r="Y392" i="2"/>
  <c r="AB390" i="2"/>
  <c r="AA390" i="2"/>
  <c r="Y390" i="2"/>
  <c r="AB389" i="2"/>
  <c r="AA389" i="2"/>
  <c r="Y389" i="2"/>
  <c r="AA388" i="2"/>
  <c r="AB388" i="2"/>
  <c r="Y388" i="2"/>
  <c r="AB386" i="2"/>
  <c r="AA386" i="2"/>
  <c r="Y386" i="2"/>
  <c r="AB385" i="2"/>
  <c r="AA385" i="2"/>
  <c r="Y385" i="2"/>
  <c r="AB382" i="2"/>
  <c r="AA382" i="2"/>
  <c r="Y382" i="2"/>
  <c r="AB381" i="2"/>
  <c r="AA381" i="2"/>
  <c r="Y381" i="2"/>
  <c r="AB380" i="2"/>
  <c r="AA380" i="2"/>
  <c r="Y380" i="2"/>
  <c r="AA378" i="2"/>
  <c r="AB378" i="2"/>
  <c r="Y378" i="2"/>
  <c r="Z368" i="2"/>
  <c r="Y349" i="2"/>
  <c r="Y352" i="2"/>
  <c r="Y362" i="2"/>
  <c r="AB363" i="2"/>
  <c r="AA363" i="2"/>
  <c r="Y363" i="2"/>
  <c r="AB362" i="2"/>
  <c r="AA362" i="2"/>
  <c r="AB360" i="2"/>
  <c r="AA360" i="2"/>
  <c r="Y360" i="2"/>
  <c r="AA359" i="2"/>
  <c r="AB359" i="2"/>
  <c r="Y359" i="2"/>
  <c r="Z358" i="2"/>
  <c r="AB357" i="2"/>
  <c r="AA357" i="2"/>
  <c r="Y357" i="2"/>
  <c r="AB355" i="2"/>
  <c r="AA355" i="2"/>
  <c r="Y355" i="2"/>
  <c r="AB354" i="2"/>
  <c r="AA354" i="2"/>
  <c r="Y354" i="2"/>
  <c r="AB353" i="2"/>
  <c r="AA353" i="2"/>
  <c r="Y353" i="2"/>
  <c r="AA352" i="2"/>
  <c r="AB352" i="2"/>
  <c r="Z351" i="2"/>
  <c r="AB351" i="2" s="1"/>
  <c r="Z347" i="2"/>
  <c r="AB347" i="2" s="1"/>
  <c r="AB350" i="2"/>
  <c r="AA350" i="2"/>
  <c r="Y350" i="2"/>
  <c r="AA349" i="2"/>
  <c r="Z324" i="2"/>
  <c r="AB324" i="2" s="1"/>
  <c r="Z328" i="2"/>
  <c r="AB328" i="2" s="1"/>
  <c r="AB332" i="2"/>
  <c r="AA332" i="2"/>
  <c r="Y332" i="2"/>
  <c r="AB331" i="2"/>
  <c r="AA331" i="2"/>
  <c r="Y331" i="2"/>
  <c r="AB329" i="2"/>
  <c r="AA329" i="2"/>
  <c r="Y329" i="2"/>
  <c r="AB327" i="2"/>
  <c r="AA327" i="2"/>
  <c r="Y327" i="2"/>
  <c r="AA325" i="2"/>
  <c r="AB325" i="2"/>
  <c r="Y325" i="2"/>
  <c r="AB322" i="2"/>
  <c r="AA322" i="2"/>
  <c r="Y322" i="2"/>
  <c r="AB321" i="2"/>
  <c r="AA321" i="2"/>
  <c r="Y321" i="2"/>
  <c r="AB310" i="2"/>
  <c r="AA310" i="2"/>
  <c r="Y310" i="2"/>
  <c r="AB309" i="2"/>
  <c r="AA309" i="2"/>
  <c r="Y309" i="2"/>
  <c r="AA279" i="2"/>
  <c r="AB279" i="2"/>
  <c r="Y279" i="2"/>
  <c r="Z302" i="2"/>
  <c r="AB302" i="2" s="1"/>
  <c r="Z299" i="2"/>
  <c r="AB299" i="2" s="1"/>
  <c r="AB305" i="2"/>
  <c r="AA305" i="2"/>
  <c r="Y305" i="2"/>
  <c r="AB303" i="2"/>
  <c r="AA303" i="2"/>
  <c r="Y303" i="2"/>
  <c r="AB301" i="2"/>
  <c r="AA301" i="2"/>
  <c r="Y301" i="2"/>
  <c r="Z298" i="2"/>
  <c r="AB297" i="2"/>
  <c r="AA297" i="2"/>
  <c r="Y297" i="2"/>
  <c r="AB295" i="2"/>
  <c r="AA295" i="2"/>
  <c r="Y295" i="2"/>
  <c r="AA294" i="2"/>
  <c r="AB294" i="2"/>
  <c r="Y294" i="2"/>
  <c r="AB293" i="2"/>
  <c r="AA293" i="2"/>
  <c r="Y293" i="2"/>
  <c r="AB291" i="2"/>
  <c r="AA291" i="2"/>
  <c r="Y291" i="2"/>
  <c r="AB290" i="2"/>
  <c r="AA290" i="2"/>
  <c r="Y290" i="2"/>
  <c r="AB286" i="2"/>
  <c r="AA286" i="2"/>
  <c r="Y286" i="2"/>
  <c r="AA268" i="2"/>
  <c r="AB268" i="2"/>
  <c r="Y268" i="2"/>
  <c r="AA267" i="2"/>
  <c r="AB267" i="2"/>
  <c r="Y267" i="2"/>
  <c r="X270" i="2"/>
  <c r="Z270" i="2" s="1"/>
  <c r="X265" i="2"/>
  <c r="Y265" i="2" s="1"/>
  <c r="X264" i="2"/>
  <c r="Z264" i="2" s="1"/>
  <c r="X248" i="2"/>
  <c r="Z248" i="2" s="1"/>
  <c r="X262" i="2"/>
  <c r="Z262" i="2" s="1"/>
  <c r="X261" i="2"/>
  <c r="Z261" i="2" s="1"/>
  <c r="X259" i="2"/>
  <c r="Z259" i="2" s="1"/>
  <c r="X255" i="2"/>
  <c r="Z255" i="2" s="1"/>
  <c r="X247" i="2"/>
  <c r="Z247" i="2" s="1"/>
  <c r="X243" i="2"/>
  <c r="Y243" i="2" s="1"/>
  <c r="X241" i="2"/>
  <c r="Z241" i="2" s="1"/>
  <c r="X239" i="2"/>
  <c r="Z239" i="2" s="1"/>
  <c r="X238" i="2"/>
  <c r="Z238" i="2" s="1"/>
  <c r="X236" i="2"/>
  <c r="Z236" i="2" s="1"/>
  <c r="X235" i="2"/>
  <c r="Z235" i="2" s="1"/>
  <c r="X233" i="2"/>
  <c r="Z233" i="2" s="1"/>
  <c r="X220" i="2"/>
  <c r="Z220" i="2" s="1"/>
  <c r="X218" i="2"/>
  <c r="Z218" i="2" s="1"/>
  <c r="X209" i="2"/>
  <c r="Z209" i="2" s="1"/>
  <c r="X212" i="2"/>
  <c r="Z212" i="2" s="1"/>
  <c r="X211" i="2"/>
  <c r="Z211" i="2" s="1"/>
  <c r="X207" i="2"/>
  <c r="Z207" i="2" s="1"/>
  <c r="X204" i="2"/>
  <c r="Z204" i="2" s="1"/>
  <c r="X190" i="2"/>
  <c r="Z190" i="2" s="1"/>
  <c r="X186" i="2"/>
  <c r="Z186" i="2" s="1"/>
  <c r="X184" i="2"/>
  <c r="Z184" i="2" s="1"/>
  <c r="X182" i="2"/>
  <c r="Z182" i="2" s="1"/>
  <c r="AB182" i="2" s="1"/>
  <c r="X165" i="2"/>
  <c r="Z165" i="2" s="1"/>
  <c r="X163" i="2"/>
  <c r="Z163" i="2" s="1"/>
  <c r="X161" i="2"/>
  <c r="Z161" i="2" s="1"/>
  <c r="AA161" i="2" s="1"/>
  <c r="X153" i="2"/>
  <c r="Z153" i="2" s="1"/>
  <c r="X151" i="2"/>
  <c r="Z151" i="2" s="1"/>
  <c r="X150" i="2"/>
  <c r="Z150" i="2" s="1"/>
  <c r="X149" i="2"/>
  <c r="Z149" i="2" s="1"/>
  <c r="X147" i="2"/>
  <c r="Z147" i="2" s="1"/>
  <c r="X145" i="2"/>
  <c r="Y145" i="2" s="1"/>
  <c r="X132" i="2"/>
  <c r="Z132" i="2" s="1"/>
  <c r="X130" i="2"/>
  <c r="Z130" i="2" s="1"/>
  <c r="X120" i="2"/>
  <c r="Y120" i="2" s="1"/>
  <c r="X118" i="2"/>
  <c r="Y118" i="2" s="1"/>
  <c r="X116" i="2"/>
  <c r="Z116" i="2" s="1"/>
  <c r="X113" i="2"/>
  <c r="Z113" i="2" s="1"/>
  <c r="X106" i="2"/>
  <c r="Z106" i="2" s="1"/>
  <c r="X105" i="2"/>
  <c r="Z105" i="2" s="1"/>
  <c r="X100" i="2"/>
  <c r="Z100" i="2" s="1"/>
  <c r="X92" i="2"/>
  <c r="Z92" i="2" s="1"/>
  <c r="X91" i="2"/>
  <c r="Z91" i="2" s="1"/>
  <c r="X86" i="2"/>
  <c r="Z86" i="2" s="1"/>
  <c r="X81" i="2"/>
  <c r="Z81" i="2" s="1"/>
  <c r="X80" i="2"/>
  <c r="Z80" i="2" s="1"/>
  <c r="X78" i="2"/>
  <c r="Y78" i="2" s="1"/>
  <c r="X77" i="2"/>
  <c r="Z77" i="2" s="1"/>
  <c r="X76" i="2"/>
  <c r="Y76" i="2" s="1"/>
  <c r="X75" i="2"/>
  <c r="Z75" i="2" s="1"/>
  <c r="X74" i="2"/>
  <c r="Z74" i="2" s="1"/>
  <c r="X72" i="2"/>
  <c r="Z72" i="2" s="1"/>
  <c r="X68" i="2"/>
  <c r="Y68" i="2" s="1"/>
  <c r="X67" i="2"/>
  <c r="Y67" i="2" s="1"/>
  <c r="X65" i="2"/>
  <c r="Z65" i="2" s="1"/>
  <c r="X64" i="2"/>
  <c r="Z64" i="2" s="1"/>
  <c r="X62" i="2"/>
  <c r="Z62" i="2" s="1"/>
  <c r="X61" i="2"/>
  <c r="Y61" i="2" s="1"/>
  <c r="X59" i="2"/>
  <c r="Z59" i="2" s="1"/>
  <c r="X53" i="2"/>
  <c r="Z53" i="2" s="1"/>
  <c r="X46" i="2"/>
  <c r="Z46" i="2" s="1"/>
  <c r="X39" i="2"/>
  <c r="Z39" i="2" s="1"/>
  <c r="AB384" i="2" l="1"/>
  <c r="AA351" i="2"/>
  <c r="AA443" i="2"/>
  <c r="AA504" i="2"/>
  <c r="AB500" i="2"/>
  <c r="AA500" i="2"/>
  <c r="AB482" i="2"/>
  <c r="AA482" i="2"/>
  <c r="AA459" i="2"/>
  <c r="AB458" i="2"/>
  <c r="AA458" i="2"/>
  <c r="AA418" i="2"/>
  <c r="AB418" i="2"/>
  <c r="AB417" i="2"/>
  <c r="AA417" i="2"/>
  <c r="AB368" i="2"/>
  <c r="AA368" i="2"/>
  <c r="AA347" i="2"/>
  <c r="AB358" i="2"/>
  <c r="AA358" i="2"/>
  <c r="AA324" i="2"/>
  <c r="AA328" i="2"/>
  <c r="Y233" i="2"/>
  <c r="AA302" i="2"/>
  <c r="AA299" i="2"/>
  <c r="AB298" i="2"/>
  <c r="AA298" i="2"/>
  <c r="Z265" i="2"/>
  <c r="AB265" i="2" s="1"/>
  <c r="AB270" i="2"/>
  <c r="AA270" i="2"/>
  <c r="Y270" i="2"/>
  <c r="AA264" i="2"/>
  <c r="AB264" i="2"/>
  <c r="Y264" i="2"/>
  <c r="AB248" i="2"/>
  <c r="AA248" i="2"/>
  <c r="Y248" i="2"/>
  <c r="AB262" i="2"/>
  <c r="AA262" i="2"/>
  <c r="Y262" i="2"/>
  <c r="AA261" i="2"/>
  <c r="AB261" i="2"/>
  <c r="Y261" i="2"/>
  <c r="AA259" i="2"/>
  <c r="AB259" i="2"/>
  <c r="Y259" i="2"/>
  <c r="AB255" i="2"/>
  <c r="AA255" i="2"/>
  <c r="Y255" i="2"/>
  <c r="AB247" i="2"/>
  <c r="AA247" i="2"/>
  <c r="Y247" i="2"/>
  <c r="Z243" i="2"/>
  <c r="AB241" i="2"/>
  <c r="AA241" i="2"/>
  <c r="Y241" i="2"/>
  <c r="AB239" i="2"/>
  <c r="AA239" i="2"/>
  <c r="Y239" i="2"/>
  <c r="AA238" i="2"/>
  <c r="AB238" i="2"/>
  <c r="Y238" i="2"/>
  <c r="AB236" i="2"/>
  <c r="AA236" i="2"/>
  <c r="Y236" i="2"/>
  <c r="AB235" i="2"/>
  <c r="AA235" i="2"/>
  <c r="Y235" i="2"/>
  <c r="AB233" i="2"/>
  <c r="AA233" i="2"/>
  <c r="AB220" i="2"/>
  <c r="AA220" i="2"/>
  <c r="Y220" i="2"/>
  <c r="AA218" i="2"/>
  <c r="AB218" i="2"/>
  <c r="Y218" i="2"/>
  <c r="AA209" i="2"/>
  <c r="AB209" i="2"/>
  <c r="Y209" i="2"/>
  <c r="AA212" i="2"/>
  <c r="AB212" i="2"/>
  <c r="Y212" i="2"/>
  <c r="AB211" i="2"/>
  <c r="AA211" i="2"/>
  <c r="Y211" i="2"/>
  <c r="AB207" i="2"/>
  <c r="AA207" i="2"/>
  <c r="Y207" i="2"/>
  <c r="AB204" i="2"/>
  <c r="AA204" i="2"/>
  <c r="Y204" i="2"/>
  <c r="Y161" i="2"/>
  <c r="AA190" i="2"/>
  <c r="AB190" i="2"/>
  <c r="Y190" i="2"/>
  <c r="AB186" i="2"/>
  <c r="AA186" i="2"/>
  <c r="Y186" i="2"/>
  <c r="Y182" i="2"/>
  <c r="AB184" i="2"/>
  <c r="AA184" i="2"/>
  <c r="Y184" i="2"/>
  <c r="AA182" i="2"/>
  <c r="AB165" i="2"/>
  <c r="AA165" i="2"/>
  <c r="Y165" i="2"/>
  <c r="AB163" i="2"/>
  <c r="AA163" i="2"/>
  <c r="Y163" i="2"/>
  <c r="AB161" i="2"/>
  <c r="AB153" i="2"/>
  <c r="AA153" i="2"/>
  <c r="Y153" i="2"/>
  <c r="AB151" i="2"/>
  <c r="AA151" i="2"/>
  <c r="Y151" i="2"/>
  <c r="AB150" i="2"/>
  <c r="AA150" i="2"/>
  <c r="Y150" i="2"/>
  <c r="AA149" i="2"/>
  <c r="AB149" i="2"/>
  <c r="Y149" i="2"/>
  <c r="Z76" i="2"/>
  <c r="AA76" i="2" s="1"/>
  <c r="AB147" i="2"/>
  <c r="AA147" i="2"/>
  <c r="Y147" i="2"/>
  <c r="Z145" i="2"/>
  <c r="AA132" i="2"/>
  <c r="AB132" i="2"/>
  <c r="Y132" i="2"/>
  <c r="AB130" i="2"/>
  <c r="AA130" i="2"/>
  <c r="Y130" i="2"/>
  <c r="Z120" i="2"/>
  <c r="AA120" i="2" s="1"/>
  <c r="Z118" i="2"/>
  <c r="AA116" i="2"/>
  <c r="AB116" i="2"/>
  <c r="Y116" i="2"/>
  <c r="AB113" i="2"/>
  <c r="AA113" i="2"/>
  <c r="Y113" i="2"/>
  <c r="AA106" i="2"/>
  <c r="AB106" i="2"/>
  <c r="Y106" i="2"/>
  <c r="AB105" i="2"/>
  <c r="AA105" i="2"/>
  <c r="Y105" i="2"/>
  <c r="AA100" i="2"/>
  <c r="AB100" i="2"/>
  <c r="Y100" i="2"/>
  <c r="AA92" i="2"/>
  <c r="AB92" i="2"/>
  <c r="Y92" i="2"/>
  <c r="AB91" i="2"/>
  <c r="AA91" i="2"/>
  <c r="Y91" i="2"/>
  <c r="AB86" i="2"/>
  <c r="AA86" i="2"/>
  <c r="Y86" i="2"/>
  <c r="Y81" i="2"/>
  <c r="AB81" i="2"/>
  <c r="AA81" i="2"/>
  <c r="AB80" i="2"/>
  <c r="AA80" i="2"/>
  <c r="Y80" i="2"/>
  <c r="Z78" i="2"/>
  <c r="AB77" i="2"/>
  <c r="AA77" i="2"/>
  <c r="Y77" i="2"/>
  <c r="AB75" i="2"/>
  <c r="AA75" i="2"/>
  <c r="Y75" i="2"/>
  <c r="AB74" i="2"/>
  <c r="AA74" i="2"/>
  <c r="Y74" i="2"/>
  <c r="AA72" i="2"/>
  <c r="AB72" i="2"/>
  <c r="Y72" i="2"/>
  <c r="Z68" i="2"/>
  <c r="Z67" i="2"/>
  <c r="AB65" i="2"/>
  <c r="AA65" i="2"/>
  <c r="Y65" i="2"/>
  <c r="AB64" i="2"/>
  <c r="AA64" i="2"/>
  <c r="Y64" i="2"/>
  <c r="AB62" i="2"/>
  <c r="AA62" i="2"/>
  <c r="Y62" i="2"/>
  <c r="Z61" i="2"/>
  <c r="AB61" i="2" s="1"/>
  <c r="AB59" i="2"/>
  <c r="AA59" i="2"/>
  <c r="Y59" i="2"/>
  <c r="AB53" i="2"/>
  <c r="AA53" i="2"/>
  <c r="Y53" i="2"/>
  <c r="AB46" i="2"/>
  <c r="AA46" i="2"/>
  <c r="Y46" i="2"/>
  <c r="AA39" i="2"/>
  <c r="AB39" i="2"/>
  <c r="Y39" i="2"/>
  <c r="X32" i="2"/>
  <c r="Z32" i="2" s="1"/>
  <c r="AA265" i="2" l="1"/>
  <c r="AB243" i="2"/>
  <c r="AA243" i="2"/>
  <c r="AB76" i="2"/>
  <c r="AB120" i="2"/>
  <c r="AB145" i="2"/>
  <c r="AA145" i="2"/>
  <c r="AA118" i="2"/>
  <c r="AB118" i="2"/>
  <c r="AB78" i="2"/>
  <c r="AA78" i="2"/>
  <c r="AB68" i="2"/>
  <c r="AA68" i="2"/>
  <c r="AB67" i="2"/>
  <c r="AA67" i="2"/>
  <c r="AA61" i="2"/>
  <c r="AA32" i="2"/>
  <c r="AB32" i="2"/>
  <c r="Y32" i="2"/>
  <c r="X25" i="2"/>
  <c r="Y25" i="2" s="1"/>
  <c r="X18" i="2"/>
  <c r="Y18" i="2" s="1"/>
  <c r="X19" i="2"/>
  <c r="Y19" i="2" s="1"/>
  <c r="X20" i="2"/>
  <c r="Y20" i="2" s="1"/>
  <c r="X21" i="2"/>
  <c r="Y21" i="2" s="1"/>
  <c r="X22" i="2"/>
  <c r="Y22" i="2" s="1"/>
  <c r="X16" i="2"/>
  <c r="Y16" i="2" s="1"/>
  <c r="X15" i="2"/>
  <c r="Y15" i="2" s="1"/>
  <c r="X12" i="2"/>
  <c r="Y12" i="2" s="1"/>
  <c r="X6" i="2"/>
  <c r="Y6" i="2" s="1"/>
  <c r="X9" i="2"/>
  <c r="Y9" i="2" s="1"/>
  <c r="X10" i="2"/>
  <c r="Z10" i="2" s="1"/>
  <c r="Z21" i="2" l="1"/>
  <c r="Z6" i="2"/>
  <c r="AA6" i="2" s="1"/>
  <c r="Z22" i="2"/>
  <c r="AA22" i="2" s="1"/>
  <c r="Z19" i="2"/>
  <c r="Z20" i="2"/>
  <c r="AA20" i="2" s="1"/>
  <c r="AA10" i="2"/>
  <c r="AB10" i="2"/>
  <c r="Y10" i="2"/>
  <c r="Z16" i="2"/>
  <c r="Z15" i="2"/>
  <c r="Z25" i="2"/>
  <c r="Z18" i="2"/>
  <c r="Z12" i="2"/>
  <c r="Z9" i="2"/>
  <c r="AB9" i="2" s="1"/>
  <c r="X17" i="2"/>
  <c r="Y17" i="2" s="1"/>
  <c r="X11" i="2"/>
  <c r="Z11" i="2" s="1"/>
  <c r="AB11" i="2" s="1"/>
  <c r="AB6" i="2" l="1"/>
  <c r="AA21" i="2"/>
  <c r="AB21" i="2"/>
  <c r="AB19" i="2"/>
  <c r="AA19" i="2"/>
  <c r="AB22" i="2"/>
  <c r="AB20" i="2"/>
  <c r="AB16" i="2"/>
  <c r="AA16" i="2"/>
  <c r="AA15" i="2"/>
  <c r="AB15" i="2"/>
  <c r="AB25" i="2"/>
  <c r="AA25" i="2"/>
  <c r="AA12" i="2"/>
  <c r="AB12" i="2"/>
  <c r="AA18" i="2"/>
  <c r="AB18" i="2"/>
  <c r="AA9" i="2"/>
  <c r="Z17" i="2"/>
  <c r="AA11" i="2"/>
  <c r="Y11" i="2"/>
  <c r="Z544" i="2"/>
  <c r="AB544" i="2" s="1"/>
  <c r="X552" i="2"/>
  <c r="Z552" i="2" s="1"/>
  <c r="X548" i="2"/>
  <c r="Z548" i="2" s="1"/>
  <c r="AA17" i="2" l="1"/>
  <c r="AB17" i="2"/>
  <c r="AA552" i="2"/>
  <c r="AB552" i="2"/>
  <c r="Y552" i="2"/>
  <c r="AA548" i="2"/>
  <c r="AB548" i="2"/>
  <c r="Y548" i="2"/>
  <c r="Y544" i="2"/>
  <c r="AA544" i="2"/>
  <c r="X643" i="2"/>
  <c r="X642" i="2"/>
  <c r="X641" i="2"/>
  <c r="Z641" i="2" s="1"/>
  <c r="AA641" i="2" s="1"/>
  <c r="X640" i="2"/>
  <c r="Z640" i="2" s="1"/>
  <c r="AA640" i="2" s="1"/>
  <c r="X639" i="2"/>
  <c r="Y639" i="2" s="1"/>
  <c r="X638" i="2"/>
  <c r="X637" i="2"/>
  <c r="Y637" i="2" s="1"/>
  <c r="X636" i="2"/>
  <c r="Y636" i="2" s="1"/>
  <c r="X635" i="2"/>
  <c r="Z635" i="2" s="1"/>
  <c r="AB635" i="2" s="1"/>
  <c r="X634" i="2"/>
  <c r="X633" i="2"/>
  <c r="Z633" i="2" s="1"/>
  <c r="AB633" i="2" s="1"/>
  <c r="X632" i="2"/>
  <c r="Z632" i="2" s="1"/>
  <c r="AB632" i="2" s="1"/>
  <c r="X631" i="2"/>
  <c r="Y631" i="2" s="1"/>
  <c r="X630" i="2"/>
  <c r="X629" i="2"/>
  <c r="Y629" i="2" s="1"/>
  <c r="X628" i="2"/>
  <c r="Y628" i="2" s="1"/>
  <c r="X627" i="2"/>
  <c r="Z627" i="2" s="1"/>
  <c r="AA627" i="2" s="1"/>
  <c r="X626" i="2"/>
  <c r="Z626" i="2" s="1"/>
  <c r="AB626" i="2" s="1"/>
  <c r="X625" i="2"/>
  <c r="Z625" i="2" s="1"/>
  <c r="AB625" i="2" s="1"/>
  <c r="X624" i="2"/>
  <c r="X623" i="2"/>
  <c r="Y623" i="2" s="1"/>
  <c r="X622" i="2"/>
  <c r="X621" i="2"/>
  <c r="Y621" i="2" s="1"/>
  <c r="X620" i="2"/>
  <c r="X619" i="2"/>
  <c r="Z619" i="2" s="1"/>
  <c r="X618" i="2"/>
  <c r="X617" i="2"/>
  <c r="Y617" i="2" s="1"/>
  <c r="X616" i="2"/>
  <c r="Z616" i="2" s="1"/>
  <c r="AB616" i="2" s="1"/>
  <c r="X615" i="2"/>
  <c r="Z615" i="2" s="1"/>
  <c r="AA615" i="2" s="1"/>
  <c r="X614" i="2"/>
  <c r="Y614" i="2" s="1"/>
  <c r="X613" i="2"/>
  <c r="Z613" i="2" s="1"/>
  <c r="AB613" i="2" s="1"/>
  <c r="X612" i="2"/>
  <c r="Z612" i="2" s="1"/>
  <c r="AA612" i="2" s="1"/>
  <c r="X611" i="2"/>
  <c r="X610" i="2"/>
  <c r="Y610" i="2" s="1"/>
  <c r="X609" i="2"/>
  <c r="Z609" i="2" s="1"/>
  <c r="AB609" i="2" s="1"/>
  <c r="X608" i="2"/>
  <c r="X607" i="2"/>
  <c r="Z607" i="2" s="1"/>
  <c r="AA607" i="2" s="1"/>
  <c r="X606" i="2"/>
  <c r="Z606" i="2" s="1"/>
  <c r="AB606" i="2" s="1"/>
  <c r="X605" i="2"/>
  <c r="Z605" i="2" s="1"/>
  <c r="X604" i="2"/>
  <c r="Z604" i="2" s="1"/>
  <c r="AB604" i="2" s="1"/>
  <c r="X603" i="2"/>
  <c r="Z603" i="2" s="1"/>
  <c r="AB603" i="2" s="1"/>
  <c r="X602" i="2"/>
  <c r="Z602" i="2" s="1"/>
  <c r="X601" i="2"/>
  <c r="Z601" i="2" s="1"/>
  <c r="X600" i="2"/>
  <c r="Z600" i="2" s="1"/>
  <c r="AB600" i="2" s="1"/>
  <c r="X599" i="2"/>
  <c r="Y599" i="2" s="1"/>
  <c r="X598" i="2"/>
  <c r="Z598" i="2" s="1"/>
  <c r="AA598" i="2" s="1"/>
  <c r="X597" i="2"/>
  <c r="Y597" i="2" s="1"/>
  <c r="X596" i="2"/>
  <c r="Y596" i="2" s="1"/>
  <c r="X595" i="2"/>
  <c r="Z595" i="2" s="1"/>
  <c r="AB595" i="2" s="1"/>
  <c r="X594" i="2"/>
  <c r="X593" i="2"/>
  <c r="Z593" i="2" s="1"/>
  <c r="AB593" i="2" s="1"/>
  <c r="X592" i="2"/>
  <c r="Y592" i="2" s="1"/>
  <c r="X591" i="2"/>
  <c r="Z591" i="2" s="1"/>
  <c r="X590" i="2"/>
  <c r="Y590" i="2" s="1"/>
  <c r="X589" i="2"/>
  <c r="X588" i="2"/>
  <c r="Z588" i="2" s="1"/>
  <c r="AB588" i="2" s="1"/>
  <c r="X587" i="2"/>
  <c r="Y587" i="2" s="1"/>
  <c r="X586" i="2"/>
  <c r="Y586" i="2" s="1"/>
  <c r="X585" i="2"/>
  <c r="Y585" i="2" s="1"/>
  <c r="X584" i="2"/>
  <c r="X583" i="2"/>
  <c r="Z583" i="2" s="1"/>
  <c r="AB583" i="2" s="1"/>
  <c r="X582" i="2"/>
  <c r="Y582" i="2" s="1"/>
  <c r="X581" i="2"/>
  <c r="Z581" i="2" s="1"/>
  <c r="X580" i="2"/>
  <c r="Z580" i="2" s="1"/>
  <c r="AB580" i="2" s="1"/>
  <c r="X579" i="2"/>
  <c r="Z579" i="2" s="1"/>
  <c r="AB579" i="2" s="1"/>
  <c r="X578" i="2"/>
  <c r="Y578" i="2" s="1"/>
  <c r="X577" i="2"/>
  <c r="Z577" i="2" s="1"/>
  <c r="X576" i="2"/>
  <c r="X575" i="2"/>
  <c r="Z575" i="2" s="1"/>
  <c r="AB575" i="2" s="1"/>
  <c r="X574" i="2"/>
  <c r="Y574" i="2" s="1"/>
  <c r="X573" i="2"/>
  <c r="Z573" i="2" s="1"/>
  <c r="X572" i="2"/>
  <c r="Z572" i="2" s="1"/>
  <c r="AB572" i="2" s="1"/>
  <c r="X571" i="2"/>
  <c r="Z571" i="2" s="1"/>
  <c r="AB571" i="2" s="1"/>
  <c r="X570" i="2"/>
  <c r="Y570" i="2" s="1"/>
  <c r="X569" i="2"/>
  <c r="Y569" i="2" s="1"/>
  <c r="X568" i="2"/>
  <c r="X567" i="2"/>
  <c r="Z567" i="2" s="1"/>
  <c r="AB567" i="2" s="1"/>
  <c r="X566" i="2"/>
  <c r="Y566" i="2" s="1"/>
  <c r="X565" i="2"/>
  <c r="Y565" i="2" s="1"/>
  <c r="X564" i="2"/>
  <c r="Z564" i="2" s="1"/>
  <c r="AB564" i="2" s="1"/>
  <c r="X563" i="2"/>
  <c r="Z563" i="2" s="1"/>
  <c r="AB563" i="2" s="1"/>
  <c r="X562" i="2"/>
  <c r="Y562" i="2" s="1"/>
  <c r="X561" i="2"/>
  <c r="Y561" i="2" s="1"/>
  <c r="X560" i="2"/>
  <c r="X559" i="2"/>
  <c r="Z559" i="2" s="1"/>
  <c r="AB559" i="2" s="1"/>
  <c r="X558" i="2"/>
  <c r="Y558" i="2" s="1"/>
  <c r="X557" i="2"/>
  <c r="Z557" i="2" s="1"/>
  <c r="X556" i="2"/>
  <c r="Z556" i="2" s="1"/>
  <c r="AB556" i="2" s="1"/>
  <c r="X555" i="2"/>
  <c r="Z555" i="2" s="1"/>
  <c r="AB555" i="2" s="1"/>
  <c r="X554" i="2"/>
  <c r="Y554" i="2" s="1"/>
  <c r="X553" i="2"/>
  <c r="Z553" i="2" s="1"/>
  <c r="AB553" i="2" s="1"/>
  <c r="X551" i="2"/>
  <c r="Y551" i="2" s="1"/>
  <c r="X550" i="2"/>
  <c r="Z550" i="2" s="1"/>
  <c r="X549" i="2"/>
  <c r="X547" i="2"/>
  <c r="Y547" i="2" s="1"/>
  <c r="X546" i="2"/>
  <c r="Y546" i="2" s="1"/>
  <c r="X545" i="2"/>
  <c r="Z545" i="2" s="1"/>
  <c r="AB545" i="2" s="1"/>
  <c r="Z597" i="2" l="1"/>
  <c r="AB597" i="2" s="1"/>
  <c r="Z574" i="2"/>
  <c r="AB574" i="2" s="1"/>
  <c r="Z570" i="2"/>
  <c r="AB570" i="2" s="1"/>
  <c r="Y625" i="2"/>
  <c r="AB627" i="2"/>
  <c r="Y555" i="2"/>
  <c r="Z565" i="2"/>
  <c r="AB565" i="2" s="1"/>
  <c r="Z636" i="2"/>
  <c r="AB636" i="2" s="1"/>
  <c r="Y627" i="2"/>
  <c r="Z585" i="2"/>
  <c r="AB585" i="2" s="1"/>
  <c r="Y619" i="2"/>
  <c r="Y598" i="2"/>
  <c r="AB641" i="2"/>
  <c r="Y581" i="2"/>
  <c r="Y635" i="2"/>
  <c r="AB619" i="2"/>
  <c r="AA619" i="2"/>
  <c r="Y603" i="2"/>
  <c r="Y626" i="2"/>
  <c r="Y591" i="2"/>
  <c r="Z586" i="2"/>
  <c r="AB586" i="2" s="1"/>
  <c r="Z592" i="2"/>
  <c r="AB592" i="2" s="1"/>
  <c r="Y600" i="2"/>
  <c r="Z621" i="2"/>
  <c r="AA621" i="2" s="1"/>
  <c r="Y633" i="2"/>
  <c r="Z551" i="2"/>
  <c r="AB551" i="2" s="1"/>
  <c r="Z566" i="2"/>
  <c r="AB566" i="2" s="1"/>
  <c r="Y588" i="2"/>
  <c r="Z554" i="2"/>
  <c r="AA554" i="2" s="1"/>
  <c r="Z578" i="2"/>
  <c r="AB578" i="2" s="1"/>
  <c r="Z596" i="2"/>
  <c r="AA596" i="2" s="1"/>
  <c r="Y601" i="2"/>
  <c r="Z569" i="2"/>
  <c r="AB569" i="2" s="1"/>
  <c r="Z590" i="2"/>
  <c r="AA590" i="2" s="1"/>
  <c r="Z610" i="2"/>
  <c r="Y557" i="2"/>
  <c r="Z617" i="2"/>
  <c r="Y604" i="2"/>
  <c r="Y640" i="2"/>
  <c r="Y612" i="2"/>
  <c r="Y606" i="2"/>
  <c r="AA626" i="2"/>
  <c r="Z628" i="2"/>
  <c r="AB628" i="2" s="1"/>
  <c r="Y632" i="2"/>
  <c r="AB573" i="2"/>
  <c r="AA573" i="2"/>
  <c r="AB602" i="2"/>
  <c r="AA602" i="2"/>
  <c r="AB550" i="2"/>
  <c r="AA550" i="2"/>
  <c r="AB581" i="2"/>
  <c r="AA581" i="2"/>
  <c r="AB577" i="2"/>
  <c r="AA577" i="2"/>
  <c r="Z634" i="2"/>
  <c r="Y634" i="2"/>
  <c r="Z547" i="2"/>
  <c r="AB547" i="2" s="1"/>
  <c r="Z561" i="2"/>
  <c r="Z587" i="2"/>
  <c r="AB615" i="2"/>
  <c r="AA613" i="2"/>
  <c r="Y616" i="2"/>
  <c r="AB591" i="2"/>
  <c r="AA591" i="2"/>
  <c r="Z611" i="2"/>
  <c r="AB611" i="2" s="1"/>
  <c r="Y611" i="2"/>
  <c r="AA605" i="2"/>
  <c r="AB605" i="2"/>
  <c r="Y550" i="2"/>
  <c r="Z562" i="2"/>
  <c r="AB562" i="2" s="1"/>
  <c r="Y573" i="2"/>
  <c r="Y577" i="2"/>
  <c r="Y602" i="2"/>
  <c r="Y605" i="2"/>
  <c r="Y594" i="2"/>
  <c r="Z594" i="2"/>
  <c r="AB594" i="2" s="1"/>
  <c r="AA601" i="2"/>
  <c r="AB601" i="2"/>
  <c r="AB598" i="2"/>
  <c r="Z599" i="2"/>
  <c r="Z624" i="2"/>
  <c r="AB624" i="2" s="1"/>
  <c r="Y624" i="2"/>
  <c r="Z582" i="2"/>
  <c r="AB582" i="2" s="1"/>
  <c r="Z639" i="2"/>
  <c r="AB639" i="2" s="1"/>
  <c r="AB612" i="2"/>
  <c r="AB607" i="2"/>
  <c r="Y641" i="2"/>
  <c r="Z614" i="2"/>
  <c r="AB640" i="2"/>
  <c r="AA557" i="2"/>
  <c r="AB557" i="2"/>
  <c r="Z558" i="2"/>
  <c r="AB558" i="2" s="1"/>
  <c r="AA564" i="2"/>
  <c r="AA553" i="2"/>
  <c r="AA571" i="2"/>
  <c r="Z589" i="2"/>
  <c r="AB589" i="2" s="1"/>
  <c r="Y589" i="2"/>
  <c r="AA593" i="2"/>
  <c r="AA595" i="2"/>
  <c r="Y608" i="2"/>
  <c r="Z608" i="2"/>
  <c r="AB608" i="2" s="1"/>
  <c r="AA616" i="2"/>
  <c r="AA575" i="2"/>
  <c r="Z584" i="2"/>
  <c r="AB584" i="2" s="1"/>
  <c r="Y584" i="2"/>
  <c r="Z620" i="2"/>
  <c r="AB620" i="2" s="1"/>
  <c r="Y620" i="2"/>
  <c r="AA579" i="2"/>
  <c r="Z568" i="2"/>
  <c r="AB568" i="2" s="1"/>
  <c r="Y568" i="2"/>
  <c r="AA563" i="2"/>
  <c r="AA556" i="2"/>
  <c r="AA572" i="2"/>
  <c r="AA580" i="2"/>
  <c r="Z560" i="2"/>
  <c r="AB560" i="2" s="1"/>
  <c r="Y560" i="2"/>
  <c r="Z576" i="2"/>
  <c r="AB576" i="2" s="1"/>
  <c r="Y576" i="2"/>
  <c r="Z549" i="2"/>
  <c r="AB549" i="2" s="1"/>
  <c r="Y549" i="2"/>
  <c r="AA609" i="2"/>
  <c r="AA559" i="2"/>
  <c r="AA545" i="2"/>
  <c r="AA567" i="2"/>
  <c r="AA583" i="2"/>
  <c r="AA603" i="2"/>
  <c r="Z631" i="2"/>
  <c r="AB631" i="2" s="1"/>
  <c r="AA625" i="2"/>
  <c r="Z618" i="2"/>
  <c r="AB618" i="2" s="1"/>
  <c r="Y618" i="2"/>
  <c r="Z642" i="2"/>
  <c r="AB642" i="2" s="1"/>
  <c r="Y642" i="2"/>
  <c r="AA555" i="2"/>
  <c r="Y579" i="2"/>
  <c r="AA600" i="2"/>
  <c r="Y607" i="2"/>
  <c r="Y609" i="2"/>
  <c r="Z623" i="2"/>
  <c r="AB623" i="2" s="1"/>
  <c r="AA632" i="2"/>
  <c r="AA635" i="2"/>
  <c r="Z546" i="2"/>
  <c r="AB546" i="2" s="1"/>
  <c r="Y553" i="2"/>
  <c r="Y563" i="2"/>
  <c r="Y571" i="2"/>
  <c r="AA604" i="2"/>
  <c r="Z629" i="2"/>
  <c r="AB629" i="2" s="1"/>
  <c r="Z637" i="2"/>
  <c r="AB637" i="2" s="1"/>
  <c r="Z643" i="2"/>
  <c r="AB643" i="2" s="1"/>
  <c r="Y643" i="2"/>
  <c r="Y556" i="2"/>
  <c r="Y564" i="2"/>
  <c r="Y572" i="2"/>
  <c r="Y580" i="2"/>
  <c r="Y595" i="2"/>
  <c r="AA633" i="2"/>
  <c r="AA606" i="2"/>
  <c r="Z630" i="2"/>
  <c r="AB630" i="2" s="1"/>
  <c r="Y630" i="2"/>
  <c r="AA588" i="2"/>
  <c r="Y593" i="2"/>
  <c r="Y615" i="2"/>
  <c r="Y545" i="2"/>
  <c r="Y559" i="2"/>
  <c r="Y567" i="2"/>
  <c r="Y575" i="2"/>
  <c r="Y583" i="2"/>
  <c r="Y613" i="2"/>
  <c r="Z622" i="2"/>
  <c r="AB622" i="2" s="1"/>
  <c r="Y622" i="2"/>
  <c r="Z638" i="2"/>
  <c r="AB638" i="2" s="1"/>
  <c r="Y638" i="2"/>
  <c r="X1014" i="2"/>
  <c r="X1015" i="2"/>
  <c r="X1016" i="2"/>
  <c r="X1017" i="2"/>
  <c r="X1018" i="2"/>
  <c r="X1019" i="2"/>
  <c r="X1020" i="2"/>
  <c r="X1021" i="2"/>
  <c r="X1022" i="2"/>
  <c r="X1023" i="2"/>
  <c r="X1024" i="2"/>
  <c r="X1025" i="2"/>
  <c r="X1026" i="2"/>
  <c r="X1027" i="2"/>
  <c r="X1028" i="2"/>
  <c r="X1029" i="2"/>
  <c r="X1030" i="2"/>
  <c r="X1031" i="2"/>
  <c r="X1032" i="2"/>
  <c r="X1033" i="2"/>
  <c r="X1034" i="2"/>
  <c r="X1035" i="2"/>
  <c r="X1036" i="2"/>
  <c r="X1037" i="2"/>
  <c r="X1038" i="2"/>
  <c r="X1039" i="2"/>
  <c r="X1040" i="2"/>
  <c r="X1041" i="2"/>
  <c r="X1042" i="2"/>
  <c r="X1043" i="2"/>
  <c r="X1044" i="2"/>
  <c r="X1045" i="2"/>
  <c r="X1046" i="2"/>
  <c r="X1047" i="2"/>
  <c r="X1048" i="2"/>
  <c r="X1049" i="2"/>
  <c r="X1050" i="2"/>
  <c r="X1051" i="2"/>
  <c r="X1052" i="2"/>
  <c r="X1053" i="2"/>
  <c r="X1054" i="2"/>
  <c r="X1055" i="2"/>
  <c r="X1056" i="2"/>
  <c r="X1057" i="2"/>
  <c r="X1058" i="2"/>
  <c r="X1059" i="2"/>
  <c r="X1060" i="2"/>
  <c r="X1061" i="2"/>
  <c r="X1062" i="2"/>
  <c r="X1063" i="2"/>
  <c r="X1064" i="2"/>
  <c r="X1065" i="2"/>
  <c r="X1066" i="2"/>
  <c r="X1067" i="2"/>
  <c r="X1068" i="2"/>
  <c r="X1069" i="2"/>
  <c r="X1070" i="2"/>
  <c r="X1071" i="2"/>
  <c r="X1072" i="2"/>
  <c r="X1073" i="2"/>
  <c r="X1074" i="2"/>
  <c r="X1075" i="2"/>
  <c r="X1076" i="2"/>
  <c r="X1077" i="2"/>
  <c r="X1078" i="2"/>
  <c r="X1079" i="2"/>
  <c r="X1080" i="2"/>
  <c r="X1081" i="2"/>
  <c r="X1082" i="2"/>
  <c r="X1083" i="2"/>
  <c r="X1084" i="2"/>
  <c r="X1085" i="2"/>
  <c r="X1086" i="2"/>
  <c r="X1087" i="2"/>
  <c r="X1088" i="2"/>
  <c r="X1089" i="2"/>
  <c r="X1090" i="2"/>
  <c r="X1091" i="2"/>
  <c r="X1092" i="2"/>
  <c r="X1093" i="2"/>
  <c r="X1094" i="2"/>
  <c r="X1095" i="2"/>
  <c r="X1096" i="2"/>
  <c r="X1013" i="2"/>
  <c r="X988" i="2"/>
  <c r="X987" i="2"/>
  <c r="X986" i="2"/>
  <c r="X985" i="2"/>
  <c r="X984" i="2"/>
  <c r="X983" i="2"/>
  <c r="X982" i="2"/>
  <c r="X981" i="2"/>
  <c r="X980" i="2"/>
  <c r="X979" i="2"/>
  <c r="X978" i="2"/>
  <c r="X977" i="2"/>
  <c r="X976" i="2"/>
  <c r="X975" i="2"/>
  <c r="X974" i="2"/>
  <c r="X973" i="2"/>
  <c r="X972" i="2"/>
  <c r="X970" i="2"/>
  <c r="X969" i="2"/>
  <c r="X968" i="2"/>
  <c r="X967" i="2"/>
  <c r="X966" i="2"/>
  <c r="X965" i="2"/>
  <c r="X964" i="2"/>
  <c r="X963" i="2"/>
  <c r="X962" i="2"/>
  <c r="X961" i="2"/>
  <c r="X960" i="2"/>
  <c r="X959" i="2"/>
  <c r="X958" i="2"/>
  <c r="X957" i="2"/>
  <c r="X956" i="2"/>
  <c r="X955" i="2"/>
  <c r="X954" i="2"/>
  <c r="X953" i="2"/>
  <c r="X952" i="2"/>
  <c r="X951" i="2"/>
  <c r="X950" i="2"/>
  <c r="X949" i="2"/>
  <c r="X948" i="2"/>
  <c r="X947" i="2"/>
  <c r="X946" i="2"/>
  <c r="X945" i="2"/>
  <c r="X944" i="2"/>
  <c r="X943" i="2"/>
  <c r="X942" i="2"/>
  <c r="X941" i="2"/>
  <c r="X940" i="2"/>
  <c r="X939" i="2"/>
  <c r="X938" i="2"/>
  <c r="X937" i="2"/>
  <c r="X936" i="2"/>
  <c r="X935" i="2"/>
  <c r="X934" i="2"/>
  <c r="X933" i="2"/>
  <c r="X932" i="2"/>
  <c r="X931" i="2"/>
  <c r="X930" i="2"/>
  <c r="X929" i="2"/>
  <c r="X928" i="2"/>
  <c r="X927" i="2"/>
  <c r="X926" i="2"/>
  <c r="X925" i="2"/>
  <c r="X924" i="2"/>
  <c r="X923" i="2"/>
  <c r="X922" i="2"/>
  <c r="X921" i="2"/>
  <c r="X920" i="2"/>
  <c r="X919" i="2"/>
  <c r="X918" i="2"/>
  <c r="X917" i="2"/>
  <c r="X916" i="2"/>
  <c r="X915" i="2"/>
  <c r="X914" i="2"/>
  <c r="X913" i="2"/>
  <c r="X912" i="2"/>
  <c r="X911" i="2"/>
  <c r="X910" i="2"/>
  <c r="X909" i="2"/>
  <c r="X908" i="2"/>
  <c r="X907" i="2"/>
  <c r="X906" i="2"/>
  <c r="X905" i="2"/>
  <c r="X904" i="2"/>
  <c r="X903" i="2"/>
  <c r="X902" i="2"/>
  <c r="X901" i="2"/>
  <c r="X900" i="2"/>
  <c r="X899" i="2"/>
  <c r="X898" i="2"/>
  <c r="X897" i="2"/>
  <c r="X896" i="2"/>
  <c r="X895" i="2"/>
  <c r="X894" i="2"/>
  <c r="X893" i="2"/>
  <c r="X892" i="2"/>
  <c r="X891" i="2"/>
  <c r="X890" i="2"/>
  <c r="X889" i="2"/>
  <c r="X888" i="2"/>
  <c r="X887" i="2"/>
  <c r="X886" i="2"/>
  <c r="X885" i="2"/>
  <c r="X884" i="2"/>
  <c r="X883" i="2"/>
  <c r="X793" i="2"/>
  <c r="X792" i="2"/>
  <c r="X791" i="2"/>
  <c r="Z792" i="2" l="1"/>
  <c r="Y792" i="2"/>
  <c r="Y931" i="2"/>
  <c r="Z931" i="2"/>
  <c r="Z1082" i="2"/>
  <c r="Y1082" i="2"/>
  <c r="Z944" i="2"/>
  <c r="Y944" i="2"/>
  <c r="Z1081" i="2"/>
  <c r="Y1081" i="2"/>
  <c r="Z1057" i="2"/>
  <c r="Y1057" i="2"/>
  <c r="Y933" i="2"/>
  <c r="Z933" i="2"/>
  <c r="Y945" i="2"/>
  <c r="Z945" i="2"/>
  <c r="Z957" i="2"/>
  <c r="Y957" i="2"/>
  <c r="Y969" i="2"/>
  <c r="Z969" i="2"/>
  <c r="Y982" i="2"/>
  <c r="Z982" i="2"/>
  <c r="Z1092" i="2"/>
  <c r="Y1092" i="2"/>
  <c r="Z1080" i="2"/>
  <c r="Y1080" i="2"/>
  <c r="Z1068" i="2"/>
  <c r="Y1068" i="2"/>
  <c r="Z1056" i="2"/>
  <c r="Y1056" i="2"/>
  <c r="Z1044" i="2"/>
  <c r="Y1044" i="2"/>
  <c r="Z1032" i="2"/>
  <c r="Y1032" i="2"/>
  <c r="Z1020" i="2"/>
  <c r="Y1020" i="2"/>
  <c r="Z980" i="2"/>
  <c r="Y980" i="2"/>
  <c r="Y1046" i="2"/>
  <c r="Z1046" i="2"/>
  <c r="Y956" i="2"/>
  <c r="Z956" i="2"/>
  <c r="Z1069" i="2"/>
  <c r="Y1069" i="2"/>
  <c r="Z1021" i="2"/>
  <c r="Y1021" i="2"/>
  <c r="Z934" i="2"/>
  <c r="Y934" i="2"/>
  <c r="Y946" i="2"/>
  <c r="Z946" i="2"/>
  <c r="Z958" i="2"/>
  <c r="Y958" i="2"/>
  <c r="Z970" i="2"/>
  <c r="Y970" i="2"/>
  <c r="Z983" i="2"/>
  <c r="Y983" i="2"/>
  <c r="Z1091" i="2"/>
  <c r="Y1091" i="2"/>
  <c r="Y1079" i="2"/>
  <c r="Z1079" i="2"/>
  <c r="Z1067" i="2"/>
  <c r="Y1067" i="2"/>
  <c r="Z1055" i="2"/>
  <c r="Y1055" i="2"/>
  <c r="Y1043" i="2"/>
  <c r="Z1043" i="2"/>
  <c r="Z1031" i="2"/>
  <c r="Y1031" i="2"/>
  <c r="Z1019" i="2"/>
  <c r="Y1019" i="2"/>
  <c r="Y955" i="2"/>
  <c r="Z955" i="2"/>
  <c r="Z1034" i="2"/>
  <c r="Y1034" i="2"/>
  <c r="Y968" i="2"/>
  <c r="Z968" i="2"/>
  <c r="Z1033" i="2"/>
  <c r="Y1033" i="2"/>
  <c r="Z923" i="2"/>
  <c r="Y923" i="2"/>
  <c r="Z935" i="2"/>
  <c r="Y935" i="2"/>
  <c r="Z947" i="2"/>
  <c r="Y947" i="2"/>
  <c r="Y959" i="2"/>
  <c r="Z959" i="2"/>
  <c r="Y972" i="2"/>
  <c r="Z972" i="2"/>
  <c r="Y984" i="2"/>
  <c r="Z984" i="2"/>
  <c r="Y1090" i="2"/>
  <c r="Z1090" i="2"/>
  <c r="Z1078" i="2"/>
  <c r="Y1078" i="2"/>
  <c r="Y1066" i="2"/>
  <c r="Z1066" i="2"/>
  <c r="Z1054" i="2"/>
  <c r="Y1054" i="2"/>
  <c r="Z1042" i="2"/>
  <c r="Y1042" i="2"/>
  <c r="Y1030" i="2"/>
  <c r="Z1030" i="2"/>
  <c r="Z1018" i="2"/>
  <c r="Y1018" i="2"/>
  <c r="Z1058" i="2"/>
  <c r="Y1058" i="2"/>
  <c r="Y981" i="2"/>
  <c r="Z981" i="2"/>
  <c r="Z1045" i="2"/>
  <c r="Y1045" i="2"/>
  <c r="Z936" i="2"/>
  <c r="Y936" i="2"/>
  <c r="Z985" i="2"/>
  <c r="Y985" i="2"/>
  <c r="Z1089" i="2"/>
  <c r="Y1089" i="2"/>
  <c r="Z1077" i="2"/>
  <c r="Y1077" i="2"/>
  <c r="Z1065" i="2"/>
  <c r="Y1065" i="2"/>
  <c r="Y1053" i="2"/>
  <c r="Z1053" i="2"/>
  <c r="Z1041" i="2"/>
  <c r="Y1041" i="2"/>
  <c r="Z1029" i="2"/>
  <c r="Y1029" i="2"/>
  <c r="Z1017" i="2"/>
  <c r="Y1017" i="2"/>
  <c r="Y974" i="2"/>
  <c r="Z974" i="2"/>
  <c r="Y986" i="2"/>
  <c r="Z986" i="2"/>
  <c r="Z1088" i="2"/>
  <c r="Y1088" i="2"/>
  <c r="Y1076" i="2"/>
  <c r="Z1076" i="2"/>
  <c r="Y1064" i="2"/>
  <c r="Z1064" i="2"/>
  <c r="Z1052" i="2"/>
  <c r="Y1052" i="2"/>
  <c r="Y1040" i="2"/>
  <c r="Z1040" i="2"/>
  <c r="Z1028" i="2"/>
  <c r="Y1028" i="2"/>
  <c r="Z1016" i="2"/>
  <c r="Y1016" i="2"/>
  <c r="Z1094" i="2"/>
  <c r="Y1094" i="2"/>
  <c r="Z1093" i="2"/>
  <c r="Y1093" i="2"/>
  <c r="Y960" i="2"/>
  <c r="Z960" i="2"/>
  <c r="Y961" i="2"/>
  <c r="Z961" i="2"/>
  <c r="Z926" i="2"/>
  <c r="Y926" i="2"/>
  <c r="Z938" i="2"/>
  <c r="Y938" i="2"/>
  <c r="Y950" i="2"/>
  <c r="Z950" i="2"/>
  <c r="Z962" i="2"/>
  <c r="Y962" i="2"/>
  <c r="Z975" i="2"/>
  <c r="Y975" i="2"/>
  <c r="Y987" i="2"/>
  <c r="Z987" i="2"/>
  <c r="Z1087" i="2"/>
  <c r="Y1087" i="2"/>
  <c r="Z1075" i="2"/>
  <c r="Y1075" i="2"/>
  <c r="Z1063" i="2"/>
  <c r="Y1063" i="2"/>
  <c r="Z1051" i="2"/>
  <c r="Y1051" i="2"/>
  <c r="Z1039" i="2"/>
  <c r="Y1039" i="2"/>
  <c r="Z1027" i="2"/>
  <c r="Y1027" i="2"/>
  <c r="Y1015" i="2"/>
  <c r="Z1015" i="2"/>
  <c r="Z967" i="2"/>
  <c r="Y967" i="2"/>
  <c r="Y1022" i="2"/>
  <c r="Z1022" i="2"/>
  <c r="Z932" i="2"/>
  <c r="Y932" i="2"/>
  <c r="Y924" i="2"/>
  <c r="Z924" i="2"/>
  <c r="Y973" i="2"/>
  <c r="Z973" i="2"/>
  <c r="Y925" i="2"/>
  <c r="Z925" i="2"/>
  <c r="Y937" i="2"/>
  <c r="Z937" i="2"/>
  <c r="Z927" i="2"/>
  <c r="Y927" i="2"/>
  <c r="Y939" i="2"/>
  <c r="Z939" i="2"/>
  <c r="Z951" i="2"/>
  <c r="Y951" i="2"/>
  <c r="Y963" i="2"/>
  <c r="Z963" i="2"/>
  <c r="Z976" i="2"/>
  <c r="Y976" i="2"/>
  <c r="Z988" i="2"/>
  <c r="Y988" i="2"/>
  <c r="Z1086" i="2"/>
  <c r="Y1086" i="2"/>
  <c r="Z1074" i="2"/>
  <c r="Y1074" i="2"/>
  <c r="Z1062" i="2"/>
  <c r="Y1062" i="2"/>
  <c r="Z1050" i="2"/>
  <c r="Y1050" i="2"/>
  <c r="Z1038" i="2"/>
  <c r="Y1038" i="2"/>
  <c r="Z1026" i="2"/>
  <c r="Y1026" i="2"/>
  <c r="Z1014" i="2"/>
  <c r="Y1014" i="2"/>
  <c r="Z943" i="2"/>
  <c r="Y943" i="2"/>
  <c r="Z1070" i="2"/>
  <c r="Y1070" i="2"/>
  <c r="Y948" i="2"/>
  <c r="Z948" i="2"/>
  <c r="Z949" i="2"/>
  <c r="Y949" i="2"/>
  <c r="Y791" i="2"/>
  <c r="Z791" i="2"/>
  <c r="Z928" i="2"/>
  <c r="Y928" i="2"/>
  <c r="Z940" i="2"/>
  <c r="Y940" i="2"/>
  <c r="Z952" i="2"/>
  <c r="Y952" i="2"/>
  <c r="Y964" i="2"/>
  <c r="Z964" i="2"/>
  <c r="Y977" i="2"/>
  <c r="Z977" i="2"/>
  <c r="Y1013" i="2"/>
  <c r="Z1013" i="2"/>
  <c r="Z1085" i="2"/>
  <c r="Y1085" i="2"/>
  <c r="Z1073" i="2"/>
  <c r="Y1073" i="2"/>
  <c r="Y1061" i="2"/>
  <c r="Z1061" i="2"/>
  <c r="Z1049" i="2"/>
  <c r="Y1049" i="2"/>
  <c r="Z1037" i="2"/>
  <c r="Y1037" i="2"/>
  <c r="Y1025" i="2"/>
  <c r="Z1025" i="2"/>
  <c r="Z929" i="2"/>
  <c r="Y929" i="2"/>
  <c r="Z941" i="2"/>
  <c r="Y941" i="2"/>
  <c r="Z953" i="2"/>
  <c r="Y953" i="2"/>
  <c r="Z965" i="2"/>
  <c r="Y965" i="2"/>
  <c r="Y978" i="2"/>
  <c r="Z978" i="2"/>
  <c r="Z1096" i="2"/>
  <c r="Y1096" i="2"/>
  <c r="Y1084" i="2"/>
  <c r="Z1084" i="2"/>
  <c r="Y1072" i="2"/>
  <c r="Z1072" i="2"/>
  <c r="Z1060" i="2"/>
  <c r="Y1060" i="2"/>
  <c r="Y1048" i="2"/>
  <c r="Z1048" i="2"/>
  <c r="Z1036" i="2"/>
  <c r="Y1036" i="2"/>
  <c r="Z1024" i="2"/>
  <c r="Y1024" i="2"/>
  <c r="Z793" i="2"/>
  <c r="Y793" i="2"/>
  <c r="Z930" i="2"/>
  <c r="Y930" i="2"/>
  <c r="Y942" i="2"/>
  <c r="Z942" i="2"/>
  <c r="Y954" i="2"/>
  <c r="Z954" i="2"/>
  <c r="Y966" i="2"/>
  <c r="Z966" i="2"/>
  <c r="Y979" i="2"/>
  <c r="Z979" i="2"/>
  <c r="Z1095" i="2"/>
  <c r="Y1095" i="2"/>
  <c r="Z1083" i="2"/>
  <c r="Y1083" i="2"/>
  <c r="Y1071" i="2"/>
  <c r="Z1071" i="2"/>
  <c r="Z1059" i="2"/>
  <c r="Y1059" i="2"/>
  <c r="Z1047" i="2"/>
  <c r="Y1047" i="2"/>
  <c r="Y1035" i="2"/>
  <c r="Z1035" i="2"/>
  <c r="Z1023" i="2"/>
  <c r="Y1023" i="2"/>
  <c r="AA611" i="2"/>
  <c r="AA597" i="2"/>
  <c r="AA570" i="2"/>
  <c r="AB590" i="2"/>
  <c r="AA636" i="2"/>
  <c r="AB596" i="2"/>
  <c r="AA566" i="2"/>
  <c r="AA592" i="2"/>
  <c r="AA547" i="2"/>
  <c r="AA574" i="2"/>
  <c r="AA586" i="2"/>
  <c r="AA628" i="2"/>
  <c r="AA551" i="2"/>
  <c r="AA585" i="2"/>
  <c r="AA565" i="2"/>
  <c r="AB621" i="2"/>
  <c r="AA594" i="2"/>
  <c r="AA610" i="2"/>
  <c r="AB610" i="2"/>
  <c r="AA624" i="2"/>
  <c r="AA578" i="2"/>
  <c r="AA569" i="2"/>
  <c r="AB554" i="2"/>
  <c r="AA639" i="2"/>
  <c r="AA617" i="2"/>
  <c r="AB617" i="2"/>
  <c r="AB587" i="2"/>
  <c r="AA587" i="2"/>
  <c r="AA634" i="2"/>
  <c r="AB634" i="2"/>
  <c r="AA558" i="2"/>
  <c r="AA599" i="2"/>
  <c r="AB599" i="2"/>
  <c r="AB561" i="2"/>
  <c r="AA561" i="2"/>
  <c r="AA582" i="2"/>
  <c r="AA562" i="2"/>
  <c r="AA614" i="2"/>
  <c r="AB614" i="2"/>
  <c r="AA622" i="2"/>
  <c r="AA560" i="2"/>
  <c r="AA549" i="2"/>
  <c r="AA638" i="2"/>
  <c r="AA629" i="2"/>
  <c r="AA643" i="2"/>
  <c r="AA618" i="2"/>
  <c r="AA568" i="2"/>
  <c r="AA584" i="2"/>
  <c r="AA642" i="2"/>
  <c r="AA546" i="2"/>
  <c r="AA620" i="2"/>
  <c r="AA589" i="2"/>
  <c r="AA630" i="2"/>
  <c r="AA623" i="2"/>
  <c r="AA637" i="2"/>
  <c r="AA631" i="2"/>
  <c r="AA608" i="2"/>
  <c r="AA576" i="2"/>
  <c r="X779" i="2"/>
  <c r="X780" i="2"/>
  <c r="X781" i="2"/>
  <c r="X782" i="2"/>
  <c r="X783" i="2"/>
  <c r="X784" i="2"/>
  <c r="X785" i="2"/>
  <c r="X786" i="2"/>
  <c r="X787" i="2"/>
  <c r="X788" i="2"/>
  <c r="X789" i="2"/>
  <c r="X790" i="2"/>
  <c r="X777" i="2"/>
  <c r="AB1030" i="2" l="1"/>
  <c r="AA1030" i="2"/>
  <c r="AB933" i="2"/>
  <c r="AA933" i="2"/>
  <c r="AB965" i="2"/>
  <c r="AA965" i="2"/>
  <c r="AB943" i="2"/>
  <c r="AA943" i="2"/>
  <c r="AB1088" i="2"/>
  <c r="AA1088" i="2"/>
  <c r="AB1081" i="2"/>
  <c r="AA1081" i="2"/>
  <c r="Z790" i="2"/>
  <c r="Y790" i="2"/>
  <c r="AB1035" i="2"/>
  <c r="AA1035" i="2"/>
  <c r="AB979" i="2"/>
  <c r="AA979" i="2"/>
  <c r="AB964" i="2"/>
  <c r="AA964" i="2"/>
  <c r="AA924" i="2"/>
  <c r="AB924" i="2"/>
  <c r="AB1015" i="2"/>
  <c r="AA1015" i="2"/>
  <c r="AB986" i="2"/>
  <c r="AA986" i="2"/>
  <c r="AA972" i="2"/>
  <c r="AB972" i="2"/>
  <c r="AB956" i="2"/>
  <c r="AA956" i="2"/>
  <c r="AB1023" i="2"/>
  <c r="AA1023" i="2"/>
  <c r="Z789" i="2"/>
  <c r="Y789" i="2"/>
  <c r="AB1060" i="2"/>
  <c r="AA1060" i="2"/>
  <c r="AB953" i="2"/>
  <c r="AA953" i="2"/>
  <c r="AB1049" i="2"/>
  <c r="AA1049" i="2"/>
  <c r="AA1014" i="2"/>
  <c r="AB1014" i="2"/>
  <c r="AB1086" i="2"/>
  <c r="AA1086" i="2"/>
  <c r="AB927" i="2"/>
  <c r="AA927" i="2"/>
  <c r="AB1087" i="2"/>
  <c r="AA1087" i="2"/>
  <c r="AB926" i="2"/>
  <c r="AA926" i="2"/>
  <c r="AB1028" i="2"/>
  <c r="AA1028" i="2"/>
  <c r="AB1065" i="2"/>
  <c r="AA1065" i="2"/>
  <c r="AB1045" i="2"/>
  <c r="AA1045" i="2"/>
  <c r="AB1042" i="2"/>
  <c r="AA1042" i="2"/>
  <c r="AB1033" i="2"/>
  <c r="AA1033" i="2"/>
  <c r="AB1019" i="2"/>
  <c r="AA1019" i="2"/>
  <c r="AB1091" i="2"/>
  <c r="AA1091" i="2"/>
  <c r="AA1020" i="2"/>
  <c r="AB1020" i="2"/>
  <c r="AB1092" i="2"/>
  <c r="AA1092" i="2"/>
  <c r="AB944" i="2"/>
  <c r="AA944" i="2"/>
  <c r="AB977" i="2"/>
  <c r="AA977" i="2"/>
  <c r="AB1095" i="2"/>
  <c r="AA1095" i="2"/>
  <c r="AB1072" i="2"/>
  <c r="AA1072" i="2"/>
  <c r="AB1061" i="2"/>
  <c r="AA1061" i="2"/>
  <c r="AB791" i="2"/>
  <c r="AA791" i="2"/>
  <c r="AA948" i="2"/>
  <c r="AB948" i="2"/>
  <c r="AB987" i="2"/>
  <c r="AA987" i="2"/>
  <c r="AB1040" i="2"/>
  <c r="AA1040" i="2"/>
  <c r="AB974" i="2"/>
  <c r="AA974" i="2"/>
  <c r="AA981" i="2"/>
  <c r="AB981" i="2"/>
  <c r="AB959" i="2"/>
  <c r="AA959" i="2"/>
  <c r="AB968" i="2"/>
  <c r="AA968" i="2"/>
  <c r="AB982" i="2"/>
  <c r="AA982" i="2"/>
  <c r="AB938" i="2"/>
  <c r="AA938" i="2"/>
  <c r="AB1080" i="2"/>
  <c r="AA1080" i="2"/>
  <c r="AB1047" i="2"/>
  <c r="AA1047" i="2"/>
  <c r="AB1026" i="2"/>
  <c r="AA1026" i="2"/>
  <c r="AB988" i="2"/>
  <c r="AA988" i="2"/>
  <c r="AB1027" i="2"/>
  <c r="AA1027" i="2"/>
  <c r="AB1077" i="2"/>
  <c r="AA1077" i="2"/>
  <c r="AB1054" i="2"/>
  <c r="AA1054" i="2"/>
  <c r="AB1031" i="2"/>
  <c r="AA1031" i="2"/>
  <c r="AB983" i="2"/>
  <c r="AA983" i="2"/>
  <c r="AB1032" i="2"/>
  <c r="AA1032" i="2"/>
  <c r="AB939" i="2"/>
  <c r="AA939" i="2"/>
  <c r="AB1075" i="2"/>
  <c r="AA1075" i="2"/>
  <c r="Y786" i="2"/>
  <c r="Z786" i="2"/>
  <c r="AB954" i="2"/>
  <c r="AA954" i="2"/>
  <c r="AB1084" i="2"/>
  <c r="AA1084" i="2"/>
  <c r="AB1066" i="2"/>
  <c r="AA1066" i="2"/>
  <c r="AB1043" i="2"/>
  <c r="AA1043" i="2"/>
  <c r="AB1046" i="2"/>
  <c r="AA1046" i="2"/>
  <c r="AB969" i="2"/>
  <c r="AA969" i="2"/>
  <c r="AB973" i="2"/>
  <c r="AA973" i="2"/>
  <c r="AB984" i="2"/>
  <c r="AA984" i="2"/>
  <c r="Z779" i="2"/>
  <c r="Y779" i="2"/>
  <c r="AB1059" i="2"/>
  <c r="AA1059" i="2"/>
  <c r="AA793" i="2"/>
  <c r="AB793" i="2"/>
  <c r="AB929" i="2"/>
  <c r="AA929" i="2"/>
  <c r="AB1073" i="2"/>
  <c r="AA1073" i="2"/>
  <c r="AB940" i="2"/>
  <c r="AA940" i="2"/>
  <c r="AB1038" i="2"/>
  <c r="AA1038" i="2"/>
  <c r="AA976" i="2"/>
  <c r="AB976" i="2"/>
  <c r="AA932" i="2"/>
  <c r="AB932" i="2"/>
  <c r="AB1039" i="2"/>
  <c r="AA1039" i="2"/>
  <c r="AA975" i="2"/>
  <c r="AB975" i="2"/>
  <c r="AB1093" i="2"/>
  <c r="AA1093" i="2"/>
  <c r="AB1052" i="2"/>
  <c r="AA1052" i="2"/>
  <c r="AA1017" i="2"/>
  <c r="AB1017" i="2"/>
  <c r="AB1089" i="2"/>
  <c r="AA1089" i="2"/>
  <c r="AB1058" i="2"/>
  <c r="AA1058" i="2"/>
  <c r="AB947" i="2"/>
  <c r="AA947" i="2"/>
  <c r="AB970" i="2"/>
  <c r="AA970" i="2"/>
  <c r="AB1044" i="2"/>
  <c r="AA1044" i="2"/>
  <c r="AB1082" i="2"/>
  <c r="AA1082" i="2"/>
  <c r="AB1048" i="2"/>
  <c r="AA1048" i="2"/>
  <c r="AB1074" i="2"/>
  <c r="AA1074" i="2"/>
  <c r="AB1069" i="2"/>
  <c r="AA1069" i="2"/>
  <c r="AB966" i="2"/>
  <c r="AA966" i="2"/>
  <c r="Z784" i="2"/>
  <c r="Y784" i="2"/>
  <c r="AB1071" i="2"/>
  <c r="AA1071" i="2"/>
  <c r="AB942" i="2"/>
  <c r="AA942" i="2"/>
  <c r="AA963" i="2"/>
  <c r="AB963" i="2"/>
  <c r="AB937" i="2"/>
  <c r="AA937" i="2"/>
  <c r="AB1022" i="2"/>
  <c r="AA1022" i="2"/>
  <c r="AB961" i="2"/>
  <c r="AA961" i="2"/>
  <c r="AB1064" i="2"/>
  <c r="AA1064" i="2"/>
  <c r="AB931" i="2"/>
  <c r="AA931" i="2"/>
  <c r="AB1053" i="2"/>
  <c r="AA1053" i="2"/>
  <c r="AB1079" i="2"/>
  <c r="AA1079" i="2"/>
  <c r="AB1037" i="2"/>
  <c r="AA1037" i="2"/>
  <c r="AB1016" i="2"/>
  <c r="AA1016" i="2"/>
  <c r="AA941" i="2"/>
  <c r="AB941" i="2"/>
  <c r="Z777" i="2"/>
  <c r="Y777" i="2"/>
  <c r="Z783" i="2"/>
  <c r="Y783" i="2"/>
  <c r="AB1024" i="2"/>
  <c r="AA1024" i="2"/>
  <c r="AB1096" i="2"/>
  <c r="AA1096" i="2"/>
  <c r="AB1085" i="2"/>
  <c r="AA1085" i="2"/>
  <c r="AB928" i="2"/>
  <c r="AA928" i="2"/>
  <c r="AB1050" i="2"/>
  <c r="AA1050" i="2"/>
  <c r="AB1051" i="2"/>
  <c r="AA1051" i="2"/>
  <c r="AB962" i="2"/>
  <c r="AA962" i="2"/>
  <c r="AB1094" i="2"/>
  <c r="AA1094" i="2"/>
  <c r="AB1029" i="2"/>
  <c r="AA1029" i="2"/>
  <c r="AA985" i="2"/>
  <c r="AB985" i="2"/>
  <c r="AB1078" i="2"/>
  <c r="AA1078" i="2"/>
  <c r="AB935" i="2"/>
  <c r="AA935" i="2"/>
  <c r="AB1034" i="2"/>
  <c r="AA1034" i="2"/>
  <c r="AB1055" i="2"/>
  <c r="AA1055" i="2"/>
  <c r="AA958" i="2"/>
  <c r="AB958" i="2"/>
  <c r="AB980" i="2"/>
  <c r="AA980" i="2"/>
  <c r="AB1056" i="2"/>
  <c r="AA1056" i="2"/>
  <c r="AA957" i="2"/>
  <c r="AB957" i="2"/>
  <c r="Z785" i="2"/>
  <c r="Y785" i="2"/>
  <c r="Z782" i="2"/>
  <c r="Y782" i="2"/>
  <c r="AB978" i="2"/>
  <c r="AA978" i="2"/>
  <c r="AB1025" i="2"/>
  <c r="AA1025" i="2"/>
  <c r="AB1013" i="2"/>
  <c r="AA1013" i="2"/>
  <c r="AB925" i="2"/>
  <c r="AA925" i="2"/>
  <c r="AB950" i="2"/>
  <c r="AA950" i="2"/>
  <c r="AB1076" i="2"/>
  <c r="AA1076" i="2"/>
  <c r="AB1090" i="2"/>
  <c r="AA1090" i="2"/>
  <c r="AA955" i="2"/>
  <c r="AB955" i="2"/>
  <c r="AB946" i="2"/>
  <c r="AA946" i="2"/>
  <c r="AA945" i="2"/>
  <c r="AB945" i="2"/>
  <c r="Z780" i="2"/>
  <c r="Y780" i="2"/>
  <c r="AB960" i="2"/>
  <c r="AA960" i="2"/>
  <c r="AB934" i="2"/>
  <c r="AA934" i="2"/>
  <c r="Z788" i="2"/>
  <c r="Y788" i="2"/>
  <c r="Z787" i="2"/>
  <c r="Y787" i="2"/>
  <c r="AB952" i="2"/>
  <c r="AA952" i="2"/>
  <c r="Z781" i="2"/>
  <c r="Y781" i="2"/>
  <c r="AB1083" i="2"/>
  <c r="AA1083" i="2"/>
  <c r="AA930" i="2"/>
  <c r="AB930" i="2"/>
  <c r="AB1036" i="2"/>
  <c r="AA1036" i="2"/>
  <c r="AA949" i="2"/>
  <c r="AB949" i="2"/>
  <c r="AB1070" i="2"/>
  <c r="AA1070" i="2"/>
  <c r="AB1062" i="2"/>
  <c r="AA1062" i="2"/>
  <c r="AA951" i="2"/>
  <c r="AB951" i="2"/>
  <c r="AA967" i="2"/>
  <c r="AB967" i="2"/>
  <c r="AB1063" i="2"/>
  <c r="AA1063" i="2"/>
  <c r="AB1041" i="2"/>
  <c r="AA1041" i="2"/>
  <c r="AB936" i="2"/>
  <c r="AA936" i="2"/>
  <c r="AA1018" i="2"/>
  <c r="AB1018" i="2"/>
  <c r="AB923" i="2"/>
  <c r="AA923" i="2"/>
  <c r="AB1067" i="2"/>
  <c r="AA1067" i="2"/>
  <c r="AB1021" i="2"/>
  <c r="AA1021" i="2"/>
  <c r="AB1068" i="2"/>
  <c r="AA1068" i="2"/>
  <c r="AB1057" i="2"/>
  <c r="AA1057" i="2"/>
  <c r="AA792" i="2"/>
  <c r="AB792" i="2"/>
  <c r="X688" i="2"/>
  <c r="X690" i="2"/>
  <c r="X644" i="2"/>
  <c r="X645" i="2"/>
  <c r="X647" i="2"/>
  <c r="X648" i="2"/>
  <c r="X649" i="2"/>
  <c r="X650" i="2"/>
  <c r="X651" i="2"/>
  <c r="X652" i="2"/>
  <c r="X653" i="2"/>
  <c r="X654" i="2"/>
  <c r="X655" i="2"/>
  <c r="X656" i="2"/>
  <c r="X657" i="2"/>
  <c r="X658" i="2"/>
  <c r="X659" i="2"/>
  <c r="X660" i="2"/>
  <c r="X661" i="2"/>
  <c r="X662" i="2"/>
  <c r="X663" i="2"/>
  <c r="X664" i="2"/>
  <c r="X665" i="2"/>
  <c r="X666" i="2"/>
  <c r="X667" i="2"/>
  <c r="X668" i="2"/>
  <c r="X669" i="2"/>
  <c r="X670" i="2"/>
  <c r="X671" i="2"/>
  <c r="X672" i="2"/>
  <c r="X673" i="2"/>
  <c r="X674" i="2"/>
  <c r="X675" i="2"/>
  <c r="X676" i="2"/>
  <c r="X677" i="2"/>
  <c r="X678" i="2"/>
  <c r="X679" i="2"/>
  <c r="X680" i="2"/>
  <c r="X681" i="2"/>
  <c r="X682" i="2"/>
  <c r="X683" i="2"/>
  <c r="X684" i="2"/>
  <c r="X685" i="2"/>
  <c r="X686" i="2"/>
  <c r="X687" i="2"/>
  <c r="X275" i="2"/>
  <c r="Y686" i="2" l="1"/>
  <c r="Z686" i="2"/>
  <c r="AA781" i="2"/>
  <c r="AB781" i="2"/>
  <c r="AB782" i="2"/>
  <c r="AA782" i="2"/>
  <c r="AA783" i="2"/>
  <c r="AB783" i="2"/>
  <c r="AB779" i="2"/>
  <c r="AA779" i="2"/>
  <c r="Z675" i="2"/>
  <c r="Y675" i="2"/>
  <c r="AB789" i="2"/>
  <c r="AA789" i="2"/>
  <c r="Y650" i="2"/>
  <c r="Z650" i="2"/>
  <c r="Z664" i="2"/>
  <c r="Y664" i="2"/>
  <c r="Y674" i="2"/>
  <c r="Z674" i="2"/>
  <c r="Y661" i="2"/>
  <c r="Z661" i="2"/>
  <c r="Y683" i="2"/>
  <c r="Z683" i="2"/>
  <c r="Y671" i="2"/>
  <c r="Z671" i="2"/>
  <c r="Y659" i="2"/>
  <c r="Z659" i="2"/>
  <c r="Y647" i="2"/>
  <c r="Z647" i="2"/>
  <c r="AB787" i="2"/>
  <c r="AA787" i="2"/>
  <c r="AB785" i="2"/>
  <c r="AA785" i="2"/>
  <c r="AB777" i="2"/>
  <c r="AA777" i="2"/>
  <c r="Z652" i="2"/>
  <c r="Y652" i="2"/>
  <c r="Z663" i="2"/>
  <c r="Y663" i="2"/>
  <c r="Y673" i="2"/>
  <c r="Z673" i="2"/>
  <c r="Z684" i="2"/>
  <c r="Y684" i="2"/>
  <c r="Z687" i="2"/>
  <c r="Y687" i="2"/>
  <c r="Y660" i="2"/>
  <c r="Z660" i="2"/>
  <c r="Y644" i="2"/>
  <c r="Z644" i="2"/>
  <c r="AB788" i="2"/>
  <c r="AA788" i="2"/>
  <c r="AA790" i="2"/>
  <c r="AB790" i="2"/>
  <c r="Z651" i="2"/>
  <c r="Y651" i="2"/>
  <c r="Y662" i="2"/>
  <c r="Z662" i="2"/>
  <c r="Z670" i="2"/>
  <c r="Y670" i="2"/>
  <c r="AB780" i="2"/>
  <c r="AA780" i="2"/>
  <c r="Z645" i="2"/>
  <c r="Y645" i="2"/>
  <c r="Z681" i="2"/>
  <c r="Y681" i="2"/>
  <c r="Y680" i="2"/>
  <c r="Z680" i="2"/>
  <c r="Y690" i="2"/>
  <c r="Z690" i="2"/>
  <c r="Z688" i="2"/>
  <c r="Y688" i="2"/>
  <c r="Y685" i="2"/>
  <c r="Z685" i="2"/>
  <c r="Y672" i="2"/>
  <c r="Z672" i="2"/>
  <c r="Z682" i="2"/>
  <c r="Y682" i="2"/>
  <c r="Z669" i="2"/>
  <c r="Y669" i="2"/>
  <c r="Y656" i="2"/>
  <c r="Z656" i="2"/>
  <c r="Y679" i="2"/>
  <c r="Z679" i="2"/>
  <c r="Z655" i="2"/>
  <c r="Y655" i="2"/>
  <c r="AB786" i="2"/>
  <c r="AA786" i="2"/>
  <c r="Z676" i="2"/>
  <c r="Y676" i="2"/>
  <c r="Y649" i="2"/>
  <c r="Z649" i="2"/>
  <c r="Z648" i="2"/>
  <c r="Y648" i="2"/>
  <c r="Z658" i="2"/>
  <c r="Y658" i="2"/>
  <c r="Y657" i="2"/>
  <c r="Z657" i="2"/>
  <c r="Y668" i="2"/>
  <c r="Z668" i="2"/>
  <c r="Y667" i="2"/>
  <c r="Z667" i="2"/>
  <c r="Y678" i="2"/>
  <c r="Z678" i="2"/>
  <c r="Z666" i="2"/>
  <c r="Y666" i="2"/>
  <c r="Y654" i="2"/>
  <c r="Z654" i="2"/>
  <c r="Y677" i="2"/>
  <c r="Z677" i="2"/>
  <c r="Y665" i="2"/>
  <c r="Z665" i="2"/>
  <c r="Y653" i="2"/>
  <c r="Z653" i="2"/>
  <c r="AB784" i="2"/>
  <c r="AA784" i="2"/>
  <c r="X146" i="3"/>
  <c r="X145" i="3"/>
  <c r="X144" i="3"/>
  <c r="X143" i="3"/>
  <c r="X138" i="3"/>
  <c r="X137" i="3"/>
  <c r="W147" i="3"/>
  <c r="W138" i="3"/>
  <c r="W137" i="3"/>
  <c r="AB690" i="2" l="1"/>
  <c r="AA690" i="2"/>
  <c r="AB677" i="2"/>
  <c r="AA677" i="2"/>
  <c r="AA657" i="2"/>
  <c r="AB657" i="2"/>
  <c r="AB672" i="2"/>
  <c r="AA672" i="2"/>
  <c r="AB663" i="2"/>
  <c r="AA663" i="2"/>
  <c r="AB685" i="2"/>
  <c r="AA685" i="2"/>
  <c r="AB659" i="2"/>
  <c r="AA659" i="2"/>
  <c r="AB670" i="2"/>
  <c r="AA670" i="2"/>
  <c r="AB664" i="2"/>
  <c r="AA664" i="2"/>
  <c r="AB662" i="2"/>
  <c r="AA662" i="2"/>
  <c r="AB655" i="2"/>
  <c r="AA655" i="2"/>
  <c r="AB679" i="2"/>
  <c r="AA679" i="2"/>
  <c r="AB666" i="2"/>
  <c r="AA666" i="2"/>
  <c r="AB681" i="2"/>
  <c r="AA681" i="2"/>
  <c r="AB654" i="2"/>
  <c r="AA654" i="2"/>
  <c r="AA644" i="2"/>
  <c r="AB644" i="2"/>
  <c r="AB652" i="2"/>
  <c r="AA652" i="2"/>
  <c r="AB660" i="2"/>
  <c r="AA660" i="2"/>
  <c r="AA650" i="2"/>
  <c r="AB650" i="2"/>
  <c r="AB648" i="2"/>
  <c r="AA648" i="2"/>
  <c r="AA651" i="2"/>
  <c r="AB651" i="2"/>
  <c r="AB649" i="2"/>
  <c r="AA649" i="2"/>
  <c r="AB680" i="2"/>
  <c r="AA680" i="2"/>
  <c r="AB671" i="2"/>
  <c r="AA671" i="2"/>
  <c r="AB658" i="2"/>
  <c r="AA658" i="2"/>
  <c r="AB683" i="2"/>
  <c r="AA683" i="2"/>
  <c r="AB687" i="2"/>
  <c r="AA687" i="2"/>
  <c r="AB661" i="2"/>
  <c r="AA661" i="2"/>
  <c r="AB647" i="2"/>
  <c r="AA647" i="2"/>
  <c r="AA678" i="2"/>
  <c r="AB678" i="2"/>
  <c r="AB656" i="2"/>
  <c r="AA656" i="2"/>
  <c r="AB645" i="2"/>
  <c r="AA645" i="2"/>
  <c r="AB653" i="2"/>
  <c r="AA653" i="2"/>
  <c r="AB667" i="2"/>
  <c r="AA667" i="2"/>
  <c r="AA686" i="2"/>
  <c r="AB686" i="2"/>
  <c r="AB669" i="2"/>
  <c r="AA669" i="2"/>
  <c r="AB684" i="2"/>
  <c r="AA684" i="2"/>
  <c r="AB665" i="2"/>
  <c r="AA665" i="2"/>
  <c r="AA668" i="2"/>
  <c r="AB668" i="2"/>
  <c r="AB673" i="2"/>
  <c r="AA673" i="2"/>
  <c r="AB674" i="2"/>
  <c r="AA674" i="2"/>
  <c r="AB676" i="2"/>
  <c r="AA676" i="2"/>
  <c r="AB682" i="2"/>
  <c r="AA682" i="2"/>
  <c r="AB688" i="2"/>
  <c r="AA688" i="2"/>
  <c r="AA675" i="2"/>
  <c r="AB675" i="2"/>
  <c r="J91" i="3"/>
  <c r="J110" i="3"/>
  <c r="K48" i="3"/>
  <c r="K47" i="3"/>
  <c r="K45" i="3"/>
  <c r="K77" i="3"/>
  <c r="K68" i="3"/>
  <c r="K67" i="3"/>
  <c r="K65" i="3"/>
  <c r="M31" i="3"/>
  <c r="K36" i="3"/>
  <c r="K29" i="3"/>
  <c r="K27" i="3"/>
  <c r="K25" i="3"/>
  <c r="L23" i="3" l="1"/>
  <c r="L22" i="3"/>
  <c r="L21" i="3"/>
  <c r="L18" i="3"/>
  <c r="L15" i="3"/>
  <c r="L14" i="3"/>
  <c r="L13" i="3"/>
  <c r="L11" i="3"/>
  <c r="L9" i="3"/>
  <c r="L7" i="3"/>
  <c r="K23" i="3"/>
  <c r="K22" i="3"/>
  <c r="K21" i="3"/>
  <c r="K18" i="3"/>
  <c r="K15" i="3"/>
  <c r="K9" i="3"/>
  <c r="K8" i="3"/>
  <c r="K7" i="3"/>
  <c r="K14" i="3"/>
  <c r="K13" i="3"/>
  <c r="K12" i="3"/>
  <c r="K5" i="3"/>
  <c r="O990" i="2" l="1"/>
  <c r="O991" i="2"/>
  <c r="O992" i="2"/>
  <c r="O993" i="2"/>
  <c r="O994" i="2"/>
  <c r="O995" i="2"/>
  <c r="O997" i="2"/>
  <c r="O998" i="2"/>
  <c r="O999" i="2"/>
  <c r="O1000" i="2"/>
  <c r="O1001" i="2"/>
  <c r="O1002" i="2"/>
  <c r="O1003" i="2"/>
  <c r="O1004" i="2"/>
  <c r="O1005" i="2"/>
  <c r="O1006" i="2"/>
  <c r="O1007" i="2"/>
  <c r="O1008" i="2"/>
  <c r="O1009" i="2"/>
  <c r="O1010" i="2"/>
  <c r="O1011" i="2"/>
  <c r="O1012" i="2"/>
  <c r="AD988" i="2" l="1"/>
  <c r="AE988" i="2" s="1"/>
  <c r="AF988" i="2" s="1"/>
  <c r="AD987" i="2"/>
  <c r="AE987" i="2" s="1"/>
  <c r="AF987" i="2" s="1"/>
  <c r="AD986" i="2"/>
  <c r="AE986" i="2" s="1"/>
  <c r="AF986" i="2" s="1"/>
  <c r="AD985" i="2"/>
  <c r="AE985" i="2" s="1"/>
  <c r="AF985" i="2" s="1"/>
  <c r="AD984" i="2"/>
  <c r="AE984" i="2" s="1"/>
  <c r="AF984" i="2" s="1"/>
  <c r="AD983" i="2"/>
  <c r="AE983" i="2" s="1"/>
  <c r="AF983" i="2" s="1"/>
  <c r="AD982" i="2"/>
  <c r="AE982" i="2" s="1"/>
  <c r="AF982" i="2" s="1"/>
  <c r="AD981" i="2"/>
  <c r="AE981" i="2" s="1"/>
  <c r="AF981" i="2" s="1"/>
  <c r="AD980" i="2"/>
  <c r="AE980" i="2" s="1"/>
  <c r="AF980" i="2" s="1"/>
  <c r="AD979" i="2"/>
  <c r="AE979" i="2" s="1"/>
  <c r="AF979" i="2" s="1"/>
  <c r="AD978" i="2"/>
  <c r="AE978" i="2" s="1"/>
  <c r="AF978" i="2" s="1"/>
  <c r="AD977" i="2"/>
  <c r="AE977" i="2" s="1"/>
  <c r="AF977" i="2" s="1"/>
  <c r="AD976" i="2"/>
  <c r="AE976" i="2" s="1"/>
  <c r="AF976" i="2" s="1"/>
  <c r="AD975" i="2"/>
  <c r="AE975" i="2" s="1"/>
  <c r="AF975" i="2" s="1"/>
  <c r="AD974" i="2"/>
  <c r="AE974" i="2" s="1"/>
  <c r="AF974" i="2" s="1"/>
  <c r="AD973" i="2"/>
  <c r="AE973" i="2" s="1"/>
  <c r="AF973" i="2" s="1"/>
  <c r="AD972" i="2"/>
  <c r="AE972" i="2" s="1"/>
  <c r="AF972" i="2" s="1"/>
  <c r="AD971" i="2"/>
  <c r="AE971" i="2" s="1"/>
  <c r="AF971" i="2" s="1"/>
  <c r="AD970" i="2"/>
  <c r="AE970" i="2" s="1"/>
  <c r="AF970" i="2" s="1"/>
  <c r="AD969" i="2"/>
  <c r="AE969" i="2" s="1"/>
  <c r="AF969" i="2" s="1"/>
  <c r="AD968" i="2"/>
  <c r="AE968" i="2" s="1"/>
  <c r="AF968" i="2" s="1"/>
  <c r="AD967" i="2"/>
  <c r="AE967" i="2" s="1"/>
  <c r="AF967" i="2" s="1"/>
  <c r="AD966" i="2"/>
  <c r="AE966" i="2" s="1"/>
  <c r="AF966" i="2" s="1"/>
  <c r="AD965" i="2"/>
  <c r="AE965" i="2" s="1"/>
  <c r="AF965" i="2" s="1"/>
  <c r="AD964" i="2"/>
  <c r="AE964" i="2" s="1"/>
  <c r="AF964" i="2" s="1"/>
  <c r="AD963" i="2"/>
  <c r="AE963" i="2" s="1"/>
  <c r="AF963" i="2" s="1"/>
  <c r="AD962" i="2"/>
  <c r="AE962" i="2" s="1"/>
  <c r="AF962" i="2" s="1"/>
  <c r="AD961" i="2"/>
  <c r="AE961" i="2" s="1"/>
  <c r="AF961" i="2" s="1"/>
  <c r="AD960" i="2"/>
  <c r="AE960" i="2" s="1"/>
  <c r="AF960" i="2" s="1"/>
  <c r="AD959" i="2"/>
  <c r="AE959" i="2" s="1"/>
  <c r="AF959" i="2" s="1"/>
  <c r="AD958" i="2"/>
  <c r="AE958" i="2" s="1"/>
  <c r="AF958" i="2" s="1"/>
  <c r="AD957" i="2"/>
  <c r="AE957" i="2" s="1"/>
  <c r="AF957" i="2" s="1"/>
  <c r="AD956" i="2"/>
  <c r="AE956" i="2" s="1"/>
  <c r="AF956" i="2" s="1"/>
  <c r="AD955" i="2"/>
  <c r="AE955" i="2" s="1"/>
  <c r="AF955" i="2" s="1"/>
  <c r="AD954" i="2"/>
  <c r="AE954" i="2" s="1"/>
  <c r="AF954" i="2" s="1"/>
  <c r="AD953" i="2"/>
  <c r="AE953" i="2" s="1"/>
  <c r="AF953" i="2" s="1"/>
  <c r="AD952" i="2"/>
  <c r="AE952" i="2" s="1"/>
  <c r="AF952" i="2" s="1"/>
  <c r="AD951" i="2"/>
  <c r="AE951" i="2" s="1"/>
  <c r="AF951" i="2" s="1"/>
  <c r="AD950" i="2"/>
  <c r="AE950" i="2" s="1"/>
  <c r="AF950" i="2" s="1"/>
  <c r="AD949" i="2"/>
  <c r="AE949" i="2" s="1"/>
  <c r="AF949" i="2" s="1"/>
  <c r="AD948" i="2"/>
  <c r="AE948" i="2" s="1"/>
  <c r="AF948" i="2" s="1"/>
  <c r="AD947" i="2"/>
  <c r="AE947" i="2" s="1"/>
  <c r="AF947" i="2" s="1"/>
  <c r="AD946" i="2"/>
  <c r="AE946" i="2" s="1"/>
  <c r="AF946" i="2" s="1"/>
  <c r="AD945" i="2"/>
  <c r="AE945" i="2" s="1"/>
  <c r="AF945" i="2" s="1"/>
  <c r="AD944" i="2"/>
  <c r="AE944" i="2" s="1"/>
  <c r="AF944" i="2" s="1"/>
  <c r="AD943" i="2"/>
  <c r="AE943" i="2" s="1"/>
  <c r="AF943" i="2" s="1"/>
  <c r="AD942" i="2"/>
  <c r="AE942" i="2" s="1"/>
  <c r="AF942" i="2" s="1"/>
  <c r="AD941" i="2"/>
  <c r="AE941" i="2" s="1"/>
  <c r="AF941" i="2" s="1"/>
  <c r="AD940" i="2"/>
  <c r="AE940" i="2" s="1"/>
  <c r="AF940" i="2" s="1"/>
  <c r="AD939" i="2"/>
  <c r="AE939" i="2" s="1"/>
  <c r="AF939" i="2" s="1"/>
  <c r="AD938" i="2"/>
  <c r="AE938" i="2" s="1"/>
  <c r="AF938" i="2" s="1"/>
  <c r="AD937" i="2"/>
  <c r="AE937" i="2" s="1"/>
  <c r="AF937" i="2" s="1"/>
  <c r="AD936" i="2"/>
  <c r="AE936" i="2" s="1"/>
  <c r="AF936" i="2" s="1"/>
  <c r="AD935" i="2"/>
  <c r="AE935" i="2" s="1"/>
  <c r="AF935" i="2" s="1"/>
  <c r="AD934" i="2"/>
  <c r="AE934" i="2" s="1"/>
  <c r="AF934" i="2" s="1"/>
  <c r="AD933" i="2"/>
  <c r="AE933" i="2" s="1"/>
  <c r="AF933" i="2" s="1"/>
  <c r="AD932" i="2"/>
  <c r="AE932" i="2" s="1"/>
  <c r="AF932" i="2" s="1"/>
  <c r="AD931" i="2"/>
  <c r="AE931" i="2" s="1"/>
  <c r="AF931" i="2" s="1"/>
  <c r="AD930" i="2"/>
  <c r="AE930" i="2" s="1"/>
  <c r="AF930" i="2" s="1"/>
  <c r="AD929" i="2"/>
  <c r="AE929" i="2" s="1"/>
  <c r="AF929" i="2" s="1"/>
  <c r="AD928" i="2"/>
  <c r="AE928" i="2" s="1"/>
  <c r="AF928" i="2" s="1"/>
  <c r="AD927" i="2"/>
  <c r="AE927" i="2" s="1"/>
  <c r="AF927" i="2" s="1"/>
  <c r="AD926" i="2"/>
  <c r="AE926" i="2" s="1"/>
  <c r="AF926" i="2" s="1"/>
  <c r="AD925" i="2"/>
  <c r="AE925" i="2" s="1"/>
  <c r="AF925" i="2" s="1"/>
  <c r="AD924" i="2"/>
  <c r="AE924" i="2" s="1"/>
  <c r="AF924" i="2" s="1"/>
  <c r="AD923" i="2"/>
  <c r="AE923" i="2" s="1"/>
  <c r="AF923" i="2" s="1"/>
  <c r="AD922" i="2"/>
  <c r="AE922" i="2" s="1"/>
  <c r="AF922" i="2" s="1"/>
  <c r="AD921" i="2"/>
  <c r="AE921" i="2" s="1"/>
  <c r="AF921" i="2" s="1"/>
  <c r="AD920" i="2"/>
  <c r="AE920" i="2" s="1"/>
  <c r="AF920" i="2" s="1"/>
  <c r="AD919" i="2"/>
  <c r="AE919" i="2" s="1"/>
  <c r="AF919" i="2" s="1"/>
  <c r="AD918" i="2"/>
  <c r="AE918" i="2" s="1"/>
  <c r="AF918" i="2" s="1"/>
  <c r="AD917" i="2"/>
  <c r="AE917" i="2" s="1"/>
  <c r="AF917" i="2" s="1"/>
  <c r="AD916" i="2"/>
  <c r="AE916" i="2" s="1"/>
  <c r="AF916" i="2" s="1"/>
  <c r="AD915" i="2"/>
  <c r="AE915" i="2" s="1"/>
  <c r="AF915" i="2" s="1"/>
  <c r="AD914" i="2"/>
  <c r="AE914" i="2" s="1"/>
  <c r="AF914" i="2" s="1"/>
  <c r="AD913" i="2"/>
  <c r="AE913" i="2" s="1"/>
  <c r="AF913" i="2" s="1"/>
  <c r="AD912" i="2"/>
  <c r="AE912" i="2" s="1"/>
  <c r="AF912" i="2" s="1"/>
  <c r="AD911" i="2"/>
  <c r="AE911" i="2" s="1"/>
  <c r="AF911" i="2" s="1"/>
  <c r="AD910" i="2"/>
  <c r="AE910" i="2" s="1"/>
  <c r="AF910" i="2" s="1"/>
  <c r="AD909" i="2"/>
  <c r="AE909" i="2" s="1"/>
  <c r="AF909" i="2" s="1"/>
  <c r="AD908" i="2"/>
  <c r="AE908" i="2" s="1"/>
  <c r="AF908" i="2" s="1"/>
  <c r="AD907" i="2"/>
  <c r="AE907" i="2" s="1"/>
  <c r="AF907" i="2" s="1"/>
  <c r="AD906" i="2"/>
  <c r="AE906" i="2" s="1"/>
  <c r="AF906" i="2" s="1"/>
  <c r="AD905" i="2"/>
  <c r="AE905" i="2" s="1"/>
  <c r="AF905" i="2" s="1"/>
  <c r="AD904" i="2"/>
  <c r="AE904" i="2" s="1"/>
  <c r="AF904" i="2" s="1"/>
  <c r="AD903" i="2"/>
  <c r="AE903" i="2" s="1"/>
  <c r="AF903" i="2" s="1"/>
  <c r="AD902" i="2"/>
  <c r="AE902" i="2" s="1"/>
  <c r="AF902" i="2" s="1"/>
  <c r="AD901" i="2"/>
  <c r="AE901" i="2" s="1"/>
  <c r="AF901" i="2" s="1"/>
  <c r="AD900" i="2" l="1"/>
  <c r="AE900" i="2" s="1"/>
  <c r="AF900" i="2" s="1"/>
  <c r="AD899" i="2"/>
  <c r="AE899" i="2" s="1"/>
  <c r="AF899" i="2" s="1"/>
  <c r="AD898" i="2"/>
  <c r="AE898" i="2" s="1"/>
  <c r="AF898" i="2" s="1"/>
  <c r="AD897" i="2"/>
  <c r="AE897" i="2" s="1"/>
  <c r="AF897" i="2" s="1"/>
  <c r="AD896" i="2"/>
  <c r="AE896" i="2" s="1"/>
  <c r="AF896" i="2" s="1"/>
  <c r="AD895" i="2"/>
  <c r="AE895" i="2" s="1"/>
  <c r="AF895" i="2" s="1"/>
  <c r="AD894" i="2"/>
  <c r="AE894" i="2" s="1"/>
  <c r="AF894" i="2" s="1"/>
  <c r="AD893" i="2"/>
  <c r="AE893" i="2" s="1"/>
  <c r="AF893" i="2" s="1"/>
  <c r="AD892" i="2"/>
  <c r="AE892" i="2" s="1"/>
  <c r="AF892" i="2" s="1"/>
  <c r="AD891" i="2"/>
  <c r="AE891" i="2" s="1"/>
  <c r="AF891" i="2" s="1"/>
  <c r="AD890" i="2"/>
  <c r="AE890" i="2" s="1"/>
  <c r="AF890" i="2" s="1"/>
  <c r="AD889" i="2"/>
  <c r="AE889" i="2" s="1"/>
  <c r="AF889" i="2" s="1"/>
  <c r="AD888" i="2"/>
  <c r="AE888" i="2" s="1"/>
  <c r="AF888" i="2" s="1"/>
  <c r="AD887" i="2"/>
  <c r="AE887" i="2" s="1"/>
  <c r="AF887" i="2" s="1"/>
  <c r="AD886" i="2"/>
  <c r="AE886" i="2" s="1"/>
  <c r="AF886" i="2" s="1"/>
  <c r="AD885" i="2"/>
  <c r="AE885" i="2" s="1"/>
  <c r="AF885" i="2" s="1"/>
  <c r="AD884" i="2"/>
  <c r="AE884" i="2" s="1"/>
  <c r="AF884" i="2" s="1"/>
  <c r="AD883" i="2"/>
  <c r="AE883" i="2" s="1"/>
  <c r="AF883" i="2" s="1"/>
  <c r="AD791" i="2"/>
  <c r="AE791" i="2" s="1"/>
  <c r="AF791" i="2" s="1"/>
  <c r="AD792" i="2"/>
  <c r="AE792" i="2" s="1"/>
  <c r="AF792" i="2" s="1"/>
  <c r="AD793" i="2"/>
  <c r="AE793" i="2" s="1"/>
  <c r="AF793" i="2" s="1"/>
  <c r="X7" i="2" l="1"/>
  <c r="Y7" i="2" s="1"/>
  <c r="X8" i="2"/>
  <c r="Y8" i="2" s="1"/>
  <c r="X13" i="2"/>
  <c r="Y13" i="2" s="1"/>
  <c r="X14" i="2"/>
  <c r="Z14" i="2" s="1"/>
  <c r="AB14" i="2" s="1"/>
  <c r="X24" i="2"/>
  <c r="Y24" i="2" s="1"/>
  <c r="X26" i="2"/>
  <c r="X27" i="2"/>
  <c r="X28" i="2"/>
  <c r="Y28" i="2" s="1"/>
  <c r="X29" i="2"/>
  <c r="Y29" i="2" s="1"/>
  <c r="X30" i="2"/>
  <c r="Y30" i="2" s="1"/>
  <c r="X31" i="2"/>
  <c r="Y31" i="2" s="1"/>
  <c r="X33" i="2"/>
  <c r="Y33" i="2" s="1"/>
  <c r="X34" i="2"/>
  <c r="Y34" i="2" s="1"/>
  <c r="X35" i="2"/>
  <c r="Z35" i="2" s="1"/>
  <c r="AB35" i="2" s="1"/>
  <c r="X36" i="2"/>
  <c r="Z36" i="2" s="1"/>
  <c r="AB36" i="2" s="1"/>
  <c r="X37" i="2"/>
  <c r="Z37" i="2" s="1"/>
  <c r="AB37" i="2" s="1"/>
  <c r="X38" i="2"/>
  <c r="Z38" i="2" s="1"/>
  <c r="X40" i="2"/>
  <c r="X41" i="2"/>
  <c r="X42" i="2"/>
  <c r="Y42" i="2" s="1"/>
  <c r="X43" i="2"/>
  <c r="Y43" i="2" s="1"/>
  <c r="X44" i="2"/>
  <c r="Y44" i="2" s="1"/>
  <c r="X45" i="2"/>
  <c r="Y45" i="2" s="1"/>
  <c r="X47" i="2"/>
  <c r="Z47" i="2" s="1"/>
  <c r="AB47" i="2" s="1"/>
  <c r="X48" i="2"/>
  <c r="Z48" i="2" s="1"/>
  <c r="AB48" i="2" s="1"/>
  <c r="X49" i="2"/>
  <c r="Y49" i="2" s="1"/>
  <c r="X50" i="2"/>
  <c r="Y50" i="2" s="1"/>
  <c r="X51" i="2"/>
  <c r="Y51" i="2" s="1"/>
  <c r="X52" i="2"/>
  <c r="Y52" i="2" s="1"/>
  <c r="X54" i="2"/>
  <c r="Y54" i="2" s="1"/>
  <c r="X55" i="2"/>
  <c r="Y55" i="2" s="1"/>
  <c r="X56" i="2"/>
  <c r="Y56" i="2" s="1"/>
  <c r="X57" i="2"/>
  <c r="Y57" i="2" s="1"/>
  <c r="X58" i="2"/>
  <c r="Y58" i="2" s="1"/>
  <c r="X60" i="2"/>
  <c r="Y60" i="2" s="1"/>
  <c r="X63" i="2"/>
  <c r="Y63" i="2" s="1"/>
  <c r="X66" i="2"/>
  <c r="Y66" i="2" s="1"/>
  <c r="X69" i="2"/>
  <c r="Y69" i="2" s="1"/>
  <c r="X70" i="2"/>
  <c r="Y70" i="2" s="1"/>
  <c r="X71" i="2"/>
  <c r="Y71" i="2" s="1"/>
  <c r="X73" i="2"/>
  <c r="Y73" i="2" s="1"/>
  <c r="X79" i="2"/>
  <c r="Y79" i="2" s="1"/>
  <c r="X82" i="2"/>
  <c r="Y82" i="2" s="1"/>
  <c r="X83" i="2"/>
  <c r="Y83" i="2" s="1"/>
  <c r="X84" i="2"/>
  <c r="Y84" i="2" s="1"/>
  <c r="X85" i="2"/>
  <c r="Y85" i="2" s="1"/>
  <c r="X87" i="2"/>
  <c r="Y87" i="2" s="1"/>
  <c r="X88" i="2"/>
  <c r="Z88" i="2" s="1"/>
  <c r="AB88" i="2" s="1"/>
  <c r="Z89" i="2"/>
  <c r="AB89" i="2" s="1"/>
  <c r="X90" i="2"/>
  <c r="Y90" i="2" s="1"/>
  <c r="X93" i="2"/>
  <c r="Y93" i="2" s="1"/>
  <c r="X94" i="2"/>
  <c r="Y94" i="2" s="1"/>
  <c r="X95" i="2"/>
  <c r="Y95" i="2" s="1"/>
  <c r="X96" i="2"/>
  <c r="Y96" i="2" s="1"/>
  <c r="X97" i="2"/>
  <c r="Y97" i="2" s="1"/>
  <c r="X98" i="2"/>
  <c r="Y98" i="2" s="1"/>
  <c r="X99" i="2"/>
  <c r="Y99" i="2" s="1"/>
  <c r="X101" i="2"/>
  <c r="Y101" i="2" s="1"/>
  <c r="X102" i="2"/>
  <c r="Y102" i="2" s="1"/>
  <c r="X103" i="2"/>
  <c r="Y103" i="2" s="1"/>
  <c r="X104" i="2"/>
  <c r="Y104" i="2" s="1"/>
  <c r="X107" i="2"/>
  <c r="Y107" i="2" s="1"/>
  <c r="X108" i="2"/>
  <c r="Y108" i="2" s="1"/>
  <c r="X109" i="2"/>
  <c r="Y109" i="2" s="1"/>
  <c r="X110" i="2"/>
  <c r="Y110" i="2" s="1"/>
  <c r="X112" i="2"/>
  <c r="Y112" i="2" s="1"/>
  <c r="X114" i="2"/>
  <c r="Y114" i="2" s="1"/>
  <c r="X115" i="2"/>
  <c r="Y115" i="2" s="1"/>
  <c r="X117" i="2"/>
  <c r="Y117" i="2" s="1"/>
  <c r="X119" i="2"/>
  <c r="Y119" i="2" s="1"/>
  <c r="X121" i="2"/>
  <c r="Y121" i="2" s="1"/>
  <c r="X122" i="2"/>
  <c r="Z122" i="2" s="1"/>
  <c r="AB122" i="2" s="1"/>
  <c r="X123" i="2"/>
  <c r="Z123" i="2" s="1"/>
  <c r="AB123" i="2" s="1"/>
  <c r="X124" i="2"/>
  <c r="Y124" i="2" s="1"/>
  <c r="X125" i="2"/>
  <c r="Y125" i="2" s="1"/>
  <c r="X126" i="2"/>
  <c r="Y126" i="2" s="1"/>
  <c r="X127" i="2"/>
  <c r="Y127" i="2" s="1"/>
  <c r="X128" i="2"/>
  <c r="Y128" i="2" s="1"/>
  <c r="X129" i="2"/>
  <c r="Y129" i="2" s="1"/>
  <c r="X131" i="2"/>
  <c r="Y131" i="2" s="1"/>
  <c r="X133" i="2"/>
  <c r="Y133" i="2" s="1"/>
  <c r="X134" i="2"/>
  <c r="Y134" i="2" s="1"/>
  <c r="X135" i="2"/>
  <c r="Y135" i="2" s="1"/>
  <c r="X136" i="2"/>
  <c r="Y136" i="2" s="1"/>
  <c r="X137" i="2"/>
  <c r="Y137" i="2" s="1"/>
  <c r="X138" i="2"/>
  <c r="Y138" i="2" s="1"/>
  <c r="X139" i="2"/>
  <c r="Y139" i="2" s="1"/>
  <c r="X140" i="2"/>
  <c r="Y140" i="2" s="1"/>
  <c r="X141" i="2"/>
  <c r="Y141" i="2" s="1"/>
  <c r="X142" i="2"/>
  <c r="Y142" i="2" s="1"/>
  <c r="X143" i="2"/>
  <c r="Y143" i="2" s="1"/>
  <c r="X144" i="2"/>
  <c r="Y144" i="2" s="1"/>
  <c r="X146" i="2"/>
  <c r="Y146" i="2" s="1"/>
  <c r="X148" i="2"/>
  <c r="Y148" i="2" s="1"/>
  <c r="X152" i="2"/>
  <c r="Y152" i="2" s="1"/>
  <c r="X154" i="2"/>
  <c r="Z154" i="2" s="1"/>
  <c r="AB154" i="2" s="1"/>
  <c r="X155" i="2"/>
  <c r="Z155" i="2" s="1"/>
  <c r="AB155" i="2" s="1"/>
  <c r="X156" i="2"/>
  <c r="Y156" i="2" s="1"/>
  <c r="X157" i="2"/>
  <c r="Y157" i="2" s="1"/>
  <c r="X158" i="2"/>
  <c r="Y158" i="2" s="1"/>
  <c r="X159" i="2"/>
  <c r="Y159" i="2" s="1"/>
  <c r="X160" i="2"/>
  <c r="Y160" i="2" s="1"/>
  <c r="X162" i="2"/>
  <c r="Y162" i="2" s="1"/>
  <c r="X164" i="2"/>
  <c r="Y164" i="2" s="1"/>
  <c r="X166" i="2"/>
  <c r="Y166" i="2" s="1"/>
  <c r="X168" i="2"/>
  <c r="Y168" i="2" s="1"/>
  <c r="X169" i="2"/>
  <c r="Y169" i="2" s="1"/>
  <c r="X170" i="2"/>
  <c r="Y170" i="2" s="1"/>
  <c r="X171" i="2"/>
  <c r="Y171" i="2" s="1"/>
  <c r="X172" i="2"/>
  <c r="Z172" i="2" s="1"/>
  <c r="AB172" i="2" s="1"/>
  <c r="X173" i="2"/>
  <c r="Z173" i="2" s="1"/>
  <c r="X174" i="2"/>
  <c r="Y174" i="2" s="1"/>
  <c r="X176" i="2"/>
  <c r="Y176" i="2" s="1"/>
  <c r="X177" i="2"/>
  <c r="Y177" i="2" s="1"/>
  <c r="X178" i="2"/>
  <c r="X179" i="2"/>
  <c r="Y179" i="2" s="1"/>
  <c r="X180" i="2"/>
  <c r="Y180" i="2" s="1"/>
  <c r="X183" i="2"/>
  <c r="Z183" i="2" s="1"/>
  <c r="AB183" i="2" s="1"/>
  <c r="X185" i="2"/>
  <c r="Z185" i="2" s="1"/>
  <c r="AB185" i="2" s="1"/>
  <c r="X187" i="2"/>
  <c r="Y187" i="2" s="1"/>
  <c r="X188" i="2"/>
  <c r="Y188" i="2" s="1"/>
  <c r="X189" i="2"/>
  <c r="Y189" i="2" s="1"/>
  <c r="X191" i="2"/>
  <c r="Y191" i="2" s="1"/>
  <c r="X193" i="2"/>
  <c r="Y193" i="2" s="1"/>
  <c r="X194" i="2"/>
  <c r="Y194" i="2" s="1"/>
  <c r="X195" i="2"/>
  <c r="Y195" i="2" s="1"/>
  <c r="X196" i="2"/>
  <c r="Y196" i="2" s="1"/>
  <c r="X197" i="2"/>
  <c r="Y197" i="2" s="1"/>
  <c r="X198" i="2"/>
  <c r="Y198" i="2" s="1"/>
  <c r="X199" i="2"/>
  <c r="Y199" i="2" s="1"/>
  <c r="X200" i="2"/>
  <c r="Y200" i="2" s="1"/>
  <c r="X202" i="2"/>
  <c r="Y202" i="2" s="1"/>
  <c r="X203" i="2"/>
  <c r="Y203" i="2" s="1"/>
  <c r="X205" i="2"/>
  <c r="Y205" i="2" s="1"/>
  <c r="X208" i="2"/>
  <c r="Y208" i="2" s="1"/>
  <c r="X210" i="2"/>
  <c r="Y210" i="2" s="1"/>
  <c r="X213" i="2"/>
  <c r="Y213" i="2" s="1"/>
  <c r="X214" i="2"/>
  <c r="Y214" i="2" s="1"/>
  <c r="X217" i="2"/>
  <c r="Y217" i="2" s="1"/>
  <c r="X219" i="2"/>
  <c r="Z219" i="2" s="1"/>
  <c r="AB219" i="2" s="1"/>
  <c r="X221" i="2"/>
  <c r="Z221" i="2" s="1"/>
  <c r="AB221" i="2" s="1"/>
  <c r="X222" i="2"/>
  <c r="Y222" i="2" s="1"/>
  <c r="X223" i="2"/>
  <c r="Y223" i="2" s="1"/>
  <c r="X224" i="2"/>
  <c r="Y224" i="2" s="1"/>
  <c r="X225" i="2"/>
  <c r="Y225" i="2" s="1"/>
  <c r="X226" i="2"/>
  <c r="Y226" i="2" s="1"/>
  <c r="X227" i="2"/>
  <c r="Y227" i="2" s="1"/>
  <c r="X228" i="2"/>
  <c r="Y228" i="2" s="1"/>
  <c r="X229" i="2"/>
  <c r="Y229" i="2" s="1"/>
  <c r="X230" i="2"/>
  <c r="Y230" i="2" s="1"/>
  <c r="X231" i="2"/>
  <c r="Y231" i="2" s="1"/>
  <c r="X232" i="2"/>
  <c r="Y232" i="2" s="1"/>
  <c r="X234" i="2"/>
  <c r="Y234" i="2" s="1"/>
  <c r="X237" i="2"/>
  <c r="Z237" i="2" s="1"/>
  <c r="AB237" i="2" s="1"/>
  <c r="X240" i="2"/>
  <c r="Z240" i="2" s="1"/>
  <c r="X242" i="2"/>
  <c r="Y242" i="2" s="1"/>
  <c r="X244" i="2"/>
  <c r="Y244" i="2" s="1"/>
  <c r="X245" i="2"/>
  <c r="Y245" i="2" s="1"/>
  <c r="X246" i="2"/>
  <c r="Y246" i="2" s="1"/>
  <c r="X249" i="2"/>
  <c r="Y249" i="2" s="1"/>
  <c r="X250" i="2"/>
  <c r="Z250" i="2" s="1"/>
  <c r="AB250" i="2" s="1"/>
  <c r="X251" i="2"/>
  <c r="Z251" i="2" s="1"/>
  <c r="AB251" i="2" s="1"/>
  <c r="X252" i="2"/>
  <c r="Y252" i="2" s="1"/>
  <c r="X253" i="2"/>
  <c r="Y253" i="2" s="1"/>
  <c r="X254" i="2"/>
  <c r="Y254" i="2" s="1"/>
  <c r="X256" i="2"/>
  <c r="Y256" i="2" s="1"/>
  <c r="X257" i="2"/>
  <c r="Y257" i="2" s="1"/>
  <c r="X258" i="2"/>
  <c r="Y258" i="2" s="1"/>
  <c r="X260" i="2"/>
  <c r="Y260" i="2" s="1"/>
  <c r="X263" i="2"/>
  <c r="Y263" i="2" s="1"/>
  <c r="X266" i="2"/>
  <c r="Y266" i="2" s="1"/>
  <c r="X269" i="2"/>
  <c r="Y269" i="2" s="1"/>
  <c r="X271" i="2"/>
  <c r="Y271" i="2" s="1"/>
  <c r="X272" i="2"/>
  <c r="Y272" i="2" s="1"/>
  <c r="X273" i="2"/>
  <c r="Y273" i="2" s="1"/>
  <c r="X274" i="2"/>
  <c r="Y274" i="2" s="1"/>
  <c r="Z275" i="2"/>
  <c r="AB275" i="2" s="1"/>
  <c r="X276" i="2"/>
  <c r="Z276" i="2" s="1"/>
  <c r="X277" i="2"/>
  <c r="Y277" i="2" s="1"/>
  <c r="X280" i="2"/>
  <c r="Y280" i="2" s="1"/>
  <c r="X281" i="2"/>
  <c r="Y281" i="2" s="1"/>
  <c r="X282" i="2"/>
  <c r="Y282" i="2" s="1"/>
  <c r="X283" i="2"/>
  <c r="Y283" i="2" s="1"/>
  <c r="X284" i="2"/>
  <c r="Z284" i="2" s="1"/>
  <c r="AB284" i="2" s="1"/>
  <c r="X285" i="2"/>
  <c r="Z285" i="2" s="1"/>
  <c r="AB285" i="2" s="1"/>
  <c r="X287" i="2"/>
  <c r="Y287" i="2" s="1"/>
  <c r="X288" i="2"/>
  <c r="Y288" i="2" s="1"/>
  <c r="X289" i="2"/>
  <c r="Y289" i="2" s="1"/>
  <c r="X292" i="2"/>
  <c r="Y292" i="2" s="1"/>
  <c r="X296" i="2"/>
  <c r="Y296" i="2" s="1"/>
  <c r="X300" i="2"/>
  <c r="Y300" i="2" s="1"/>
  <c r="X304" i="2"/>
  <c r="Y304" i="2" s="1"/>
  <c r="X306" i="2"/>
  <c r="Y306" i="2" s="1"/>
  <c r="X307" i="2"/>
  <c r="Y307" i="2" s="1"/>
  <c r="X308" i="2"/>
  <c r="Y308" i="2" s="1"/>
  <c r="X311" i="2"/>
  <c r="Y311" i="2" s="1"/>
  <c r="X312" i="2"/>
  <c r="Y312" i="2" s="1"/>
  <c r="X313" i="2"/>
  <c r="Y313" i="2" s="1"/>
  <c r="X314" i="2"/>
  <c r="Y314" i="2" s="1"/>
  <c r="X315" i="2"/>
  <c r="Z315" i="2" s="1"/>
  <c r="X316" i="2"/>
  <c r="Y316" i="2" s="1"/>
  <c r="X317" i="2"/>
  <c r="Y317" i="2" s="1"/>
  <c r="X318" i="2"/>
  <c r="Y318" i="2" s="1"/>
  <c r="X319" i="2"/>
  <c r="Y319" i="2" s="1"/>
  <c r="X320" i="2"/>
  <c r="Y320" i="2" s="1"/>
  <c r="X323" i="2"/>
  <c r="Y323" i="2" s="1"/>
  <c r="X326" i="2"/>
  <c r="Z326" i="2" s="1"/>
  <c r="AB326" i="2" s="1"/>
  <c r="X330" i="2"/>
  <c r="Z330" i="2" s="1"/>
  <c r="AB330" i="2" s="1"/>
  <c r="X333" i="2"/>
  <c r="Y333" i="2" s="1"/>
  <c r="X334" i="2"/>
  <c r="Y334" i="2" s="1"/>
  <c r="X335" i="2"/>
  <c r="Y335" i="2" s="1"/>
  <c r="X336" i="2"/>
  <c r="Y336" i="2" s="1"/>
  <c r="X338" i="2"/>
  <c r="Y338" i="2" s="1"/>
  <c r="X339" i="2"/>
  <c r="Y339" i="2" s="1"/>
  <c r="X340" i="2"/>
  <c r="Y340" i="2" s="1"/>
  <c r="X341" i="2"/>
  <c r="Y341" i="2" s="1"/>
  <c r="X342" i="2"/>
  <c r="Y342" i="2" s="1"/>
  <c r="X343" i="2"/>
  <c r="Y343" i="2" s="1"/>
  <c r="X344" i="2"/>
  <c r="Y344" i="2" s="1"/>
  <c r="X345" i="2"/>
  <c r="Y345" i="2" s="1"/>
  <c r="X346" i="2"/>
  <c r="Y346" i="2" s="1"/>
  <c r="X348" i="2"/>
  <c r="Z348" i="2" s="1"/>
  <c r="AB348" i="2" s="1"/>
  <c r="X356" i="2"/>
  <c r="Y356" i="2" s="1"/>
  <c r="X361" i="2"/>
  <c r="Y361" i="2" s="1"/>
  <c r="X364" i="2"/>
  <c r="Y364" i="2" s="1"/>
  <c r="X365" i="2"/>
  <c r="Y365" i="2" s="1"/>
  <c r="X366" i="2"/>
  <c r="Y366" i="2" s="1"/>
  <c r="X367" i="2"/>
  <c r="Y367" i="2" s="1"/>
  <c r="X369" i="2"/>
  <c r="Z369" i="2" s="1"/>
  <c r="AB369" i="2" s="1"/>
  <c r="X370" i="2"/>
  <c r="Y370" i="2" s="1"/>
  <c r="X371" i="2"/>
  <c r="Y371" i="2" s="1"/>
  <c r="X372" i="2"/>
  <c r="Y372" i="2" s="1"/>
  <c r="X373" i="2"/>
  <c r="Y373" i="2" s="1"/>
  <c r="X374" i="2"/>
  <c r="Y374" i="2" s="1"/>
  <c r="X375" i="2"/>
  <c r="Y375" i="2" s="1"/>
  <c r="X376" i="2"/>
  <c r="Y376" i="2" s="1"/>
  <c r="X377" i="2"/>
  <c r="Y377" i="2" s="1"/>
  <c r="X379" i="2"/>
  <c r="Y379" i="2" s="1"/>
  <c r="X383" i="2"/>
  <c r="Y383" i="2" s="1"/>
  <c r="X387" i="2"/>
  <c r="Y387" i="2" s="1"/>
  <c r="X391" i="2"/>
  <c r="Y391" i="2" s="1"/>
  <c r="X394" i="2"/>
  <c r="Y394" i="2" s="1"/>
  <c r="X395" i="2"/>
  <c r="Y395" i="2" s="1"/>
  <c r="X396" i="2"/>
  <c r="Y396" i="2" s="1"/>
  <c r="X397" i="2"/>
  <c r="Y397" i="2" s="1"/>
  <c r="X398" i="2"/>
  <c r="Y398" i="2" s="1"/>
  <c r="X399" i="2"/>
  <c r="Y399" i="2" s="1"/>
  <c r="X400" i="2"/>
  <c r="Y400" i="2" s="1"/>
  <c r="X401" i="2"/>
  <c r="Z401" i="2" s="1"/>
  <c r="AB401" i="2" s="1"/>
  <c r="X402" i="2"/>
  <c r="Y402" i="2" s="1"/>
  <c r="X403" i="2"/>
  <c r="Y403" i="2" s="1"/>
  <c r="X404" i="2"/>
  <c r="Z404" i="2" s="1"/>
  <c r="AB404" i="2" s="1"/>
  <c r="X405" i="2"/>
  <c r="Y405" i="2" s="1"/>
  <c r="X406" i="2"/>
  <c r="Y406" i="2" s="1"/>
  <c r="X407" i="2"/>
  <c r="Y407" i="2" s="1"/>
  <c r="X409" i="2"/>
  <c r="Y409" i="2" s="1"/>
  <c r="X414" i="2"/>
  <c r="Y414" i="2" s="1"/>
  <c r="X419" i="2"/>
  <c r="Y419" i="2" s="1"/>
  <c r="X425" i="2"/>
  <c r="Y425" i="2" s="1"/>
  <c r="X427" i="2"/>
  <c r="Y427" i="2" s="1"/>
  <c r="X428" i="2"/>
  <c r="Z428" i="2" s="1"/>
  <c r="AB428" i="2" s="1"/>
  <c r="X429" i="2"/>
  <c r="Y429" i="2" s="1"/>
  <c r="X430" i="2"/>
  <c r="Y430" i="2" s="1"/>
  <c r="X431" i="2"/>
  <c r="Z431" i="2" s="1"/>
  <c r="AB431" i="2" s="1"/>
  <c r="X432" i="2"/>
  <c r="Z432" i="2" s="1"/>
  <c r="AB432" i="2" s="1"/>
  <c r="X433" i="2"/>
  <c r="Z433" i="2" s="1"/>
  <c r="AB433" i="2" s="1"/>
  <c r="X434" i="2"/>
  <c r="Z434" i="2" s="1"/>
  <c r="AB434" i="2" s="1"/>
  <c r="X435" i="2"/>
  <c r="Y435" i="2" s="1"/>
  <c r="X436" i="2"/>
  <c r="Y436" i="2" s="1"/>
  <c r="X437" i="2"/>
  <c r="Y437" i="2" s="1"/>
  <c r="X438" i="2"/>
  <c r="Y438" i="2" s="1"/>
  <c r="X440" i="2"/>
  <c r="Y440" i="2" s="1"/>
  <c r="X447" i="2"/>
  <c r="Y447" i="2" s="1"/>
  <c r="X448" i="2"/>
  <c r="Y448" i="2" s="1"/>
  <c r="X449" i="2"/>
  <c r="Y449" i="2" s="1"/>
  <c r="X450" i="2"/>
  <c r="Y450" i="2" s="1"/>
  <c r="X451" i="2"/>
  <c r="Y451" i="2" s="1"/>
  <c r="X452" i="2"/>
  <c r="Y452" i="2" s="1"/>
  <c r="X453" i="2"/>
  <c r="Y453" i="2" s="1"/>
  <c r="X454" i="2"/>
  <c r="Y454" i="2" s="1"/>
  <c r="X455" i="2"/>
  <c r="Y455" i="2" s="1"/>
  <c r="X457" i="2"/>
  <c r="Y457" i="2" s="1"/>
  <c r="X464" i="2"/>
  <c r="Y464" i="2" s="1"/>
  <c r="X465" i="2"/>
  <c r="Y465" i="2" s="1"/>
  <c r="X466" i="2"/>
  <c r="Z466" i="2" s="1"/>
  <c r="AB466" i="2" s="1"/>
  <c r="X467" i="2"/>
  <c r="Y467" i="2" s="1"/>
  <c r="X468" i="2"/>
  <c r="Y468" i="2" s="1"/>
  <c r="X469" i="2"/>
  <c r="Z469" i="2" s="1"/>
  <c r="AB469" i="2" s="1"/>
  <c r="X470" i="2"/>
  <c r="Z470" i="2" s="1"/>
  <c r="AB470" i="2" s="1"/>
  <c r="X471" i="2"/>
  <c r="Z471" i="2" s="1"/>
  <c r="AB471" i="2" s="1"/>
  <c r="X472" i="2"/>
  <c r="Z472" i="2" s="1"/>
  <c r="AB472" i="2" s="1"/>
  <c r="X474" i="2"/>
  <c r="Y474" i="2" s="1"/>
  <c r="X485" i="2"/>
  <c r="Y485" i="2" s="1"/>
  <c r="X486" i="2"/>
  <c r="Y486" i="2" s="1"/>
  <c r="X487" i="2"/>
  <c r="Y487" i="2" s="1"/>
  <c r="X488" i="2"/>
  <c r="Y488" i="2" s="1"/>
  <c r="X489" i="2"/>
  <c r="Z489" i="2" s="1"/>
  <c r="AB489" i="2" s="1"/>
  <c r="X490" i="2"/>
  <c r="Y490" i="2" s="1"/>
  <c r="X491" i="2"/>
  <c r="Y491" i="2" s="1"/>
  <c r="X492" i="2"/>
  <c r="Y492" i="2" s="1"/>
  <c r="X493" i="2"/>
  <c r="Z493" i="2" s="1"/>
  <c r="AB493" i="2" s="1"/>
  <c r="X495" i="2"/>
  <c r="Y495" i="2" s="1"/>
  <c r="X496" i="2"/>
  <c r="Y496" i="2" s="1"/>
  <c r="X506" i="2"/>
  <c r="Y506" i="2" s="1"/>
  <c r="X507" i="2"/>
  <c r="Z507" i="2" s="1"/>
  <c r="X508" i="2"/>
  <c r="Y508" i="2" s="1"/>
  <c r="X509" i="2"/>
  <c r="Y509" i="2" s="1"/>
  <c r="X510" i="2"/>
  <c r="Z510" i="2" s="1"/>
  <c r="AB510" i="2" s="1"/>
  <c r="X511" i="2"/>
  <c r="Z511" i="2" s="1"/>
  <c r="X512" i="2"/>
  <c r="Z512" i="2" s="1"/>
  <c r="X513" i="2"/>
  <c r="X514" i="2"/>
  <c r="Y514" i="2" s="1"/>
  <c r="X516" i="2"/>
  <c r="Y516" i="2" s="1"/>
  <c r="X517" i="2"/>
  <c r="Y517" i="2" s="1"/>
  <c r="X527" i="2"/>
  <c r="Y527" i="2" s="1"/>
  <c r="X528" i="2"/>
  <c r="Y528" i="2" s="1"/>
  <c r="X529" i="2"/>
  <c r="Z529" i="2" s="1"/>
  <c r="X530" i="2"/>
  <c r="Y530" i="2" s="1"/>
  <c r="X531" i="2"/>
  <c r="Y531" i="2" s="1"/>
  <c r="X532" i="2"/>
  <c r="X533" i="2"/>
  <c r="Z533" i="2" s="1"/>
  <c r="X534" i="2"/>
  <c r="Z534" i="2" s="1"/>
  <c r="X535" i="2"/>
  <c r="X536" i="2"/>
  <c r="Y536" i="2" s="1"/>
  <c r="X537" i="2"/>
  <c r="Y537" i="2" s="1"/>
  <c r="X539" i="2"/>
  <c r="Y539" i="2" s="1"/>
  <c r="X5" i="2"/>
  <c r="Z5" i="2" s="1"/>
  <c r="AB5" i="2" s="1"/>
  <c r="Y178" i="2" l="1"/>
  <c r="Z178" i="2"/>
  <c r="AB178" i="2" s="1"/>
  <c r="AA534" i="2"/>
  <c r="AB534" i="2"/>
  <c r="AA529" i="2"/>
  <c r="AB529" i="2"/>
  <c r="AA507" i="2"/>
  <c r="AB507" i="2"/>
  <c r="AA315" i="2"/>
  <c r="AB315" i="2"/>
  <c r="AA276" i="2"/>
  <c r="AB276" i="2"/>
  <c r="AA240" i="2"/>
  <c r="AB240" i="2"/>
  <c r="AA173" i="2"/>
  <c r="AB173" i="2"/>
  <c r="AA38" i="2"/>
  <c r="AB38" i="2"/>
  <c r="AA512" i="2"/>
  <c r="AB512" i="2"/>
  <c r="AA533" i="2"/>
  <c r="AB533" i="2"/>
  <c r="AA511" i="2"/>
  <c r="AB511" i="2"/>
  <c r="Z129" i="2"/>
  <c r="Z82" i="2"/>
  <c r="Y37" i="2"/>
  <c r="Z454" i="2"/>
  <c r="AB454" i="2" s="1"/>
  <c r="Z127" i="2"/>
  <c r="Z97" i="2"/>
  <c r="Y172" i="2"/>
  <c r="Z225" i="2"/>
  <c r="Z73" i="2"/>
  <c r="Z224" i="2"/>
  <c r="AB224" i="2" s="1"/>
  <c r="Z71" i="2"/>
  <c r="Z55" i="2"/>
  <c r="Z203" i="2"/>
  <c r="AB203" i="2" s="1"/>
  <c r="Z52" i="2"/>
  <c r="Z336" i="2"/>
  <c r="Z314" i="2"/>
  <c r="Z162" i="2"/>
  <c r="Y315" i="2"/>
  <c r="Z143" i="2"/>
  <c r="Z141" i="2"/>
  <c r="Y276" i="2"/>
  <c r="Z455" i="2"/>
  <c r="Z140" i="2"/>
  <c r="Y173" i="2"/>
  <c r="Z335" i="2"/>
  <c r="Y38" i="2"/>
  <c r="Z435" i="2"/>
  <c r="AB435" i="2" s="1"/>
  <c r="Z414" i="2"/>
  <c r="Z292" i="2"/>
  <c r="Z191" i="2"/>
  <c r="Z126" i="2"/>
  <c r="Z51" i="2"/>
  <c r="AB51" i="2" s="1"/>
  <c r="Y433" i="2"/>
  <c r="Y275" i="2"/>
  <c r="Y469" i="2"/>
  <c r="Y434" i="2"/>
  <c r="Z409" i="2"/>
  <c r="Z289" i="2"/>
  <c r="AB289" i="2" s="1"/>
  <c r="Z189" i="2"/>
  <c r="AB189" i="2" s="1"/>
  <c r="Z114" i="2"/>
  <c r="Y251" i="2"/>
  <c r="Y123" i="2"/>
  <c r="Z537" i="2"/>
  <c r="Z397" i="2"/>
  <c r="Z110" i="2"/>
  <c r="Z34" i="2"/>
  <c r="AB34" i="2" s="1"/>
  <c r="Y240" i="2"/>
  <c r="Z516" i="2"/>
  <c r="AB516" i="2" s="1"/>
  <c r="Z396" i="2"/>
  <c r="Z109" i="2"/>
  <c r="AB109" i="2" s="1"/>
  <c r="Z33" i="2"/>
  <c r="Y237" i="2"/>
  <c r="Y470" i="2"/>
  <c r="Z509" i="2"/>
  <c r="Z373" i="2"/>
  <c r="Z256" i="2"/>
  <c r="Z31" i="2"/>
  <c r="AB31" i="2" s="1"/>
  <c r="Y369" i="2"/>
  <c r="Y221" i="2"/>
  <c r="Y89" i="2"/>
  <c r="Z508" i="2"/>
  <c r="Z372" i="2"/>
  <c r="Z254" i="2"/>
  <c r="AB254" i="2" s="1"/>
  <c r="Z159" i="2"/>
  <c r="Z95" i="2"/>
  <c r="Z24" i="2"/>
  <c r="Z485" i="2"/>
  <c r="Z158" i="2"/>
  <c r="Z94" i="2"/>
  <c r="AB94" i="2" s="1"/>
  <c r="Y493" i="2"/>
  <c r="Y348" i="2"/>
  <c r="Z474" i="2"/>
  <c r="AB474" i="2" s="1"/>
  <c r="Y472" i="2"/>
  <c r="Y330" i="2"/>
  <c r="Y185" i="2"/>
  <c r="Y48" i="2"/>
  <c r="Z436" i="2"/>
  <c r="Y285" i="2"/>
  <c r="Y155" i="2"/>
  <c r="AA489" i="2"/>
  <c r="AA466" i="2"/>
  <c r="AA428" i="2"/>
  <c r="AA401" i="2"/>
  <c r="AA5" i="2"/>
  <c r="AA471" i="2"/>
  <c r="AA472" i="2"/>
  <c r="AA493" i="2"/>
  <c r="AA470" i="2"/>
  <c r="AA432" i="2"/>
  <c r="AA369" i="2"/>
  <c r="AA330" i="2"/>
  <c r="AA285" i="2"/>
  <c r="AA251" i="2"/>
  <c r="AA221" i="2"/>
  <c r="AA185" i="2"/>
  <c r="AA155" i="2"/>
  <c r="AA123" i="2"/>
  <c r="AA89" i="2"/>
  <c r="AA48" i="2"/>
  <c r="AA434" i="2"/>
  <c r="AA433" i="2"/>
  <c r="AA469" i="2"/>
  <c r="AA431" i="2"/>
  <c r="AA404" i="2"/>
  <c r="AA326" i="2"/>
  <c r="AA284" i="2"/>
  <c r="AA250" i="2"/>
  <c r="AA219" i="2"/>
  <c r="AA183" i="2"/>
  <c r="AA154" i="2"/>
  <c r="AA122" i="2"/>
  <c r="AA88" i="2"/>
  <c r="AA47" i="2"/>
  <c r="AA14" i="2"/>
  <c r="Z487" i="2"/>
  <c r="AB487" i="2" s="1"/>
  <c r="Z464" i="2"/>
  <c r="AB464" i="2" s="1"/>
  <c r="Z438" i="2"/>
  <c r="AB438" i="2" s="1"/>
  <c r="Z425" i="2"/>
  <c r="AB425" i="2" s="1"/>
  <c r="Z399" i="2"/>
  <c r="AB399" i="2" s="1"/>
  <c r="Z375" i="2"/>
  <c r="AB375" i="2" s="1"/>
  <c r="Z361" i="2"/>
  <c r="AB361" i="2" s="1"/>
  <c r="Z338" i="2"/>
  <c r="AB338" i="2" s="1"/>
  <c r="Z317" i="2"/>
  <c r="AB317" i="2" s="1"/>
  <c r="Z300" i="2"/>
  <c r="AB300" i="2" s="1"/>
  <c r="Z258" i="2"/>
  <c r="AB258" i="2" s="1"/>
  <c r="Z244" i="2"/>
  <c r="AB244" i="2" s="1"/>
  <c r="Z227" i="2"/>
  <c r="AB227" i="2" s="1"/>
  <c r="Z208" i="2"/>
  <c r="AB208" i="2" s="1"/>
  <c r="Z193" i="2"/>
  <c r="AB193" i="2" s="1"/>
  <c r="Z176" i="2"/>
  <c r="AB176" i="2" s="1"/>
  <c r="Z8" i="2"/>
  <c r="AB8" i="2" s="1"/>
  <c r="Y404" i="2"/>
  <c r="Z535" i="2"/>
  <c r="AB535" i="2" s="1"/>
  <c r="Y535" i="2"/>
  <c r="Z513" i="2"/>
  <c r="AB513" i="2" s="1"/>
  <c r="Y513" i="2"/>
  <c r="Z514" i="2"/>
  <c r="AB514" i="2" s="1"/>
  <c r="Z486" i="2"/>
  <c r="AB486" i="2" s="1"/>
  <c r="Z457" i="2"/>
  <c r="AB457" i="2" s="1"/>
  <c r="Z437" i="2"/>
  <c r="AB437" i="2" s="1"/>
  <c r="Z419" i="2"/>
  <c r="AB419" i="2" s="1"/>
  <c r="Z398" i="2"/>
  <c r="AB398" i="2" s="1"/>
  <c r="Z374" i="2"/>
  <c r="AB374" i="2" s="1"/>
  <c r="Z356" i="2"/>
  <c r="AB356" i="2" s="1"/>
  <c r="Z316" i="2"/>
  <c r="AB316" i="2" s="1"/>
  <c r="Z296" i="2"/>
  <c r="AB296" i="2" s="1"/>
  <c r="Z277" i="2"/>
  <c r="AB277" i="2" s="1"/>
  <c r="Z257" i="2"/>
  <c r="AB257" i="2" s="1"/>
  <c r="Z242" i="2"/>
  <c r="AB242" i="2" s="1"/>
  <c r="Z226" i="2"/>
  <c r="AB226" i="2" s="1"/>
  <c r="Z205" i="2"/>
  <c r="AB205" i="2" s="1"/>
  <c r="Z174" i="2"/>
  <c r="AB174" i="2" s="1"/>
  <c r="Z160" i="2"/>
  <c r="AB160" i="2" s="1"/>
  <c r="Z142" i="2"/>
  <c r="AB142" i="2" s="1"/>
  <c r="Z128" i="2"/>
  <c r="AB128" i="2" s="1"/>
  <c r="Z112" i="2"/>
  <c r="AB112" i="2" s="1"/>
  <c r="Z96" i="2"/>
  <c r="AB96" i="2" s="1"/>
  <c r="Z79" i="2"/>
  <c r="AB79" i="2" s="1"/>
  <c r="Z54" i="2"/>
  <c r="AB54" i="2" s="1"/>
  <c r="Z7" i="2"/>
  <c r="AB7" i="2" s="1"/>
  <c r="Y471" i="2"/>
  <c r="Y401" i="2"/>
  <c r="Y326" i="2"/>
  <c r="Y284" i="2"/>
  <c r="Y250" i="2"/>
  <c r="Y219" i="2"/>
  <c r="Y183" i="2"/>
  <c r="Y154" i="2"/>
  <c r="Y122" i="2"/>
  <c r="Y88" i="2"/>
  <c r="Y47" i="2"/>
  <c r="Y14" i="2"/>
  <c r="Y41" i="2"/>
  <c r="Z41" i="2"/>
  <c r="AB41" i="2" s="1"/>
  <c r="Y27" i="2"/>
  <c r="Z27" i="2"/>
  <c r="AB27" i="2" s="1"/>
  <c r="Y5" i="2"/>
  <c r="Z496" i="2"/>
  <c r="AB496" i="2" s="1"/>
  <c r="Z453" i="2"/>
  <c r="AB453" i="2" s="1"/>
  <c r="Z407" i="2"/>
  <c r="AB407" i="2" s="1"/>
  <c r="Z395" i="2"/>
  <c r="AB395" i="2" s="1"/>
  <c r="Z371" i="2"/>
  <c r="AB371" i="2" s="1"/>
  <c r="Z346" i="2"/>
  <c r="AB346" i="2" s="1"/>
  <c r="Z334" i="2"/>
  <c r="AB334" i="2" s="1"/>
  <c r="Z313" i="2"/>
  <c r="AB313" i="2" s="1"/>
  <c r="Z288" i="2"/>
  <c r="AB288" i="2" s="1"/>
  <c r="Z274" i="2"/>
  <c r="AB274" i="2" s="1"/>
  <c r="Z253" i="2"/>
  <c r="AB253" i="2" s="1"/>
  <c r="Z234" i="2"/>
  <c r="AB234" i="2" s="1"/>
  <c r="Z223" i="2"/>
  <c r="AB223" i="2" s="1"/>
  <c r="Z202" i="2"/>
  <c r="AB202" i="2" s="1"/>
  <c r="Z188" i="2"/>
  <c r="AB188" i="2" s="1"/>
  <c r="Z171" i="2"/>
  <c r="AB171" i="2" s="1"/>
  <c r="Z157" i="2"/>
  <c r="AB157" i="2" s="1"/>
  <c r="Z139" i="2"/>
  <c r="AB139" i="2" s="1"/>
  <c r="Z125" i="2"/>
  <c r="AB125" i="2" s="1"/>
  <c r="Z108" i="2"/>
  <c r="AB108" i="2" s="1"/>
  <c r="Z93" i="2"/>
  <c r="AB93" i="2" s="1"/>
  <c r="Z70" i="2"/>
  <c r="AB70" i="2" s="1"/>
  <c r="Z50" i="2"/>
  <c r="AB50" i="2" s="1"/>
  <c r="Z30" i="2"/>
  <c r="AB30" i="2" s="1"/>
  <c r="Y510" i="2"/>
  <c r="Y466" i="2"/>
  <c r="Y432" i="2"/>
  <c r="Y36" i="2"/>
  <c r="AA35" i="2"/>
  <c r="Y26" i="2"/>
  <c r="Z26" i="2"/>
  <c r="AB26" i="2" s="1"/>
  <c r="Z495" i="2"/>
  <c r="AB495" i="2" s="1"/>
  <c r="Z406" i="2"/>
  <c r="AB406" i="2" s="1"/>
  <c r="Z394" i="2"/>
  <c r="AB394" i="2" s="1"/>
  <c r="Z370" i="2"/>
  <c r="AB370" i="2" s="1"/>
  <c r="Z345" i="2"/>
  <c r="AB345" i="2" s="1"/>
  <c r="Z333" i="2"/>
  <c r="AB333" i="2" s="1"/>
  <c r="Z312" i="2"/>
  <c r="AB312" i="2" s="1"/>
  <c r="Z287" i="2"/>
  <c r="AB287" i="2" s="1"/>
  <c r="Z273" i="2"/>
  <c r="AB273" i="2" s="1"/>
  <c r="Z252" i="2"/>
  <c r="AB252" i="2" s="1"/>
  <c r="Z232" i="2"/>
  <c r="AB232" i="2" s="1"/>
  <c r="Z222" i="2"/>
  <c r="AB222" i="2" s="1"/>
  <c r="Z200" i="2"/>
  <c r="AB200" i="2" s="1"/>
  <c r="Z187" i="2"/>
  <c r="AB187" i="2" s="1"/>
  <c r="Z170" i="2"/>
  <c r="AB170" i="2" s="1"/>
  <c r="Z156" i="2"/>
  <c r="AB156" i="2" s="1"/>
  <c r="Z138" i="2"/>
  <c r="AB138" i="2" s="1"/>
  <c r="Z124" i="2"/>
  <c r="AB124" i="2" s="1"/>
  <c r="Z107" i="2"/>
  <c r="AB107" i="2" s="1"/>
  <c r="Z90" i="2"/>
  <c r="AB90" i="2" s="1"/>
  <c r="Z69" i="2"/>
  <c r="AB69" i="2" s="1"/>
  <c r="Z49" i="2"/>
  <c r="AB49" i="2" s="1"/>
  <c r="Z29" i="2"/>
  <c r="AB29" i="2" s="1"/>
  <c r="Y431" i="2"/>
  <c r="Y35" i="2"/>
  <c r="Z532" i="2"/>
  <c r="AB532" i="2" s="1"/>
  <c r="Y532" i="2"/>
  <c r="AA237" i="2"/>
  <c r="AA172" i="2"/>
  <c r="Y40" i="2"/>
  <c r="Z40" i="2"/>
  <c r="AB40" i="2" s="1"/>
  <c r="Z452" i="2"/>
  <c r="AB452" i="2" s="1"/>
  <c r="Z539" i="2"/>
  <c r="AB539" i="2" s="1"/>
  <c r="Z451" i="2"/>
  <c r="AB451" i="2" s="1"/>
  <c r="Z405" i="2"/>
  <c r="AB405" i="2" s="1"/>
  <c r="Z391" i="2"/>
  <c r="AB391" i="2" s="1"/>
  <c r="Z344" i="2"/>
  <c r="AB344" i="2" s="1"/>
  <c r="Z311" i="2"/>
  <c r="AB311" i="2" s="1"/>
  <c r="Z272" i="2"/>
  <c r="AB272" i="2" s="1"/>
  <c r="Z199" i="2"/>
  <c r="AB199" i="2" s="1"/>
  <c r="Z169" i="2"/>
  <c r="AB169" i="2" s="1"/>
  <c r="Z137" i="2"/>
  <c r="AB137" i="2" s="1"/>
  <c r="Z104" i="2"/>
  <c r="AB104" i="2" s="1"/>
  <c r="Z66" i="2"/>
  <c r="AB66" i="2" s="1"/>
  <c r="Z28" i="2"/>
  <c r="AB28" i="2" s="1"/>
  <c r="Y428" i="2"/>
  <c r="AA348" i="2"/>
  <c r="Y511" i="2"/>
  <c r="AA37" i="2"/>
  <c r="Z492" i="2"/>
  <c r="AB492" i="2" s="1"/>
  <c r="Z387" i="2"/>
  <c r="AB387" i="2" s="1"/>
  <c r="Z343" i="2"/>
  <c r="AB343" i="2" s="1"/>
  <c r="Z271" i="2"/>
  <c r="AB271" i="2" s="1"/>
  <c r="Z231" i="2"/>
  <c r="AB231" i="2" s="1"/>
  <c r="Z198" i="2"/>
  <c r="AB198" i="2" s="1"/>
  <c r="Z168" i="2"/>
  <c r="AB168" i="2" s="1"/>
  <c r="Z136" i="2"/>
  <c r="AB136" i="2" s="1"/>
  <c r="Z103" i="2"/>
  <c r="AB103" i="2" s="1"/>
  <c r="Z63" i="2"/>
  <c r="AB63" i="2" s="1"/>
  <c r="AA36" i="2"/>
  <c r="Z536" i="2"/>
  <c r="AB536" i="2" s="1"/>
  <c r="Z491" i="2"/>
  <c r="AB491" i="2" s="1"/>
  <c r="Z468" i="2"/>
  <c r="AB468" i="2" s="1"/>
  <c r="Z449" i="2"/>
  <c r="AB449" i="2" s="1"/>
  <c r="Z430" i="2"/>
  <c r="AB430" i="2" s="1"/>
  <c r="Z403" i="2"/>
  <c r="AB403" i="2" s="1"/>
  <c r="Z383" i="2"/>
  <c r="AB383" i="2" s="1"/>
  <c r="Z367" i="2"/>
  <c r="AB367" i="2" s="1"/>
  <c r="Z342" i="2"/>
  <c r="AB342" i="2" s="1"/>
  <c r="Z323" i="2"/>
  <c r="AB323" i="2" s="1"/>
  <c r="Z308" i="2"/>
  <c r="AB308" i="2" s="1"/>
  <c r="Z283" i="2"/>
  <c r="AB283" i="2" s="1"/>
  <c r="Z269" i="2"/>
  <c r="AB269" i="2" s="1"/>
  <c r="Z249" i="2"/>
  <c r="AB249" i="2" s="1"/>
  <c r="Z230" i="2"/>
  <c r="AB230" i="2" s="1"/>
  <c r="Z217" i="2"/>
  <c r="AB217" i="2" s="1"/>
  <c r="Z197" i="2"/>
  <c r="AB197" i="2" s="1"/>
  <c r="Z180" i="2"/>
  <c r="AB180" i="2" s="1"/>
  <c r="Z152" i="2"/>
  <c r="AB152" i="2" s="1"/>
  <c r="Z135" i="2"/>
  <c r="AB135" i="2" s="1"/>
  <c r="Z121" i="2"/>
  <c r="AB121" i="2" s="1"/>
  <c r="Z102" i="2"/>
  <c r="AB102" i="2" s="1"/>
  <c r="Z87" i="2"/>
  <c r="AB87" i="2" s="1"/>
  <c r="Z60" i="2"/>
  <c r="AB60" i="2" s="1"/>
  <c r="Z45" i="2"/>
  <c r="AB45" i="2" s="1"/>
  <c r="Z531" i="2"/>
  <c r="AB531" i="2" s="1"/>
  <c r="Z490" i="2"/>
  <c r="AB490" i="2" s="1"/>
  <c r="Z467" i="2"/>
  <c r="AB467" i="2" s="1"/>
  <c r="Z448" i="2"/>
  <c r="AB448" i="2" s="1"/>
  <c r="Z429" i="2"/>
  <c r="AB429" i="2" s="1"/>
  <c r="Z402" i="2"/>
  <c r="AB402" i="2" s="1"/>
  <c r="Z379" i="2"/>
  <c r="AB379" i="2" s="1"/>
  <c r="Z366" i="2"/>
  <c r="AB366" i="2" s="1"/>
  <c r="Z341" i="2"/>
  <c r="AB341" i="2" s="1"/>
  <c r="Z320" i="2"/>
  <c r="AB320" i="2" s="1"/>
  <c r="Z307" i="2"/>
  <c r="AB307" i="2" s="1"/>
  <c r="Z282" i="2"/>
  <c r="AB282" i="2" s="1"/>
  <c r="Z266" i="2"/>
  <c r="AB266" i="2" s="1"/>
  <c r="Z229" i="2"/>
  <c r="AB229" i="2" s="1"/>
  <c r="Z214" i="2"/>
  <c r="AB214" i="2" s="1"/>
  <c r="Z196" i="2"/>
  <c r="AB196" i="2" s="1"/>
  <c r="Z179" i="2"/>
  <c r="AB179" i="2" s="1"/>
  <c r="Z148" i="2"/>
  <c r="AB148" i="2" s="1"/>
  <c r="Z134" i="2"/>
  <c r="AB134" i="2" s="1"/>
  <c r="Z119" i="2"/>
  <c r="AB119" i="2" s="1"/>
  <c r="Z101" i="2"/>
  <c r="AB101" i="2" s="1"/>
  <c r="Z85" i="2"/>
  <c r="AB85" i="2" s="1"/>
  <c r="Z58" i="2"/>
  <c r="AB58" i="2" s="1"/>
  <c r="Z44" i="2"/>
  <c r="AB44" i="2" s="1"/>
  <c r="Y489" i="2"/>
  <c r="Y533" i="2"/>
  <c r="AA510" i="2"/>
  <c r="AA275" i="2"/>
  <c r="Z450" i="2"/>
  <c r="AB450" i="2" s="1"/>
  <c r="Z530" i="2"/>
  <c r="AB530" i="2" s="1"/>
  <c r="Z447" i="2"/>
  <c r="AB447" i="2" s="1"/>
  <c r="Z377" i="2"/>
  <c r="AB377" i="2" s="1"/>
  <c r="Z365" i="2"/>
  <c r="AB365" i="2" s="1"/>
  <c r="Z340" i="2"/>
  <c r="AB340" i="2" s="1"/>
  <c r="Z319" i="2"/>
  <c r="AB319" i="2" s="1"/>
  <c r="Z306" i="2"/>
  <c r="AB306" i="2" s="1"/>
  <c r="Z281" i="2"/>
  <c r="AB281" i="2" s="1"/>
  <c r="Z263" i="2"/>
  <c r="AB263" i="2" s="1"/>
  <c r="Z246" i="2"/>
  <c r="AB246" i="2" s="1"/>
  <c r="Z213" i="2"/>
  <c r="AB213" i="2" s="1"/>
  <c r="Z195" i="2"/>
  <c r="AB195" i="2" s="1"/>
  <c r="Z166" i="2"/>
  <c r="AB166" i="2" s="1"/>
  <c r="Z146" i="2"/>
  <c r="AB146" i="2" s="1"/>
  <c r="Z133" i="2"/>
  <c r="AB133" i="2" s="1"/>
  <c r="Z117" i="2"/>
  <c r="AB117" i="2" s="1"/>
  <c r="Z99" i="2"/>
  <c r="AB99" i="2" s="1"/>
  <c r="Z84" i="2"/>
  <c r="AB84" i="2" s="1"/>
  <c r="Z57" i="2"/>
  <c r="AB57" i="2" s="1"/>
  <c r="Z43" i="2"/>
  <c r="AB43" i="2" s="1"/>
  <c r="Z13" i="2"/>
  <c r="AB13" i="2" s="1"/>
  <c r="Z517" i="2"/>
  <c r="AB517" i="2" s="1"/>
  <c r="Z488" i="2"/>
  <c r="AB488" i="2" s="1"/>
  <c r="Z465" i="2"/>
  <c r="AB465" i="2" s="1"/>
  <c r="Z440" i="2"/>
  <c r="AB440" i="2" s="1"/>
  <c r="Z427" i="2"/>
  <c r="AB427" i="2" s="1"/>
  <c r="Z400" i="2"/>
  <c r="AB400" i="2" s="1"/>
  <c r="Z376" i="2"/>
  <c r="AB376" i="2" s="1"/>
  <c r="Z364" i="2"/>
  <c r="AB364" i="2" s="1"/>
  <c r="Z339" i="2"/>
  <c r="AB339" i="2" s="1"/>
  <c r="Z318" i="2"/>
  <c r="AB318" i="2" s="1"/>
  <c r="Z304" i="2"/>
  <c r="AB304" i="2" s="1"/>
  <c r="Z280" i="2"/>
  <c r="AB280" i="2" s="1"/>
  <c r="Z260" i="2"/>
  <c r="AB260" i="2" s="1"/>
  <c r="Z245" i="2"/>
  <c r="AB245" i="2" s="1"/>
  <c r="Z228" i="2"/>
  <c r="AB228" i="2" s="1"/>
  <c r="Z210" i="2"/>
  <c r="AB210" i="2" s="1"/>
  <c r="Z194" i="2"/>
  <c r="AB194" i="2" s="1"/>
  <c r="Z177" i="2"/>
  <c r="AB177" i="2" s="1"/>
  <c r="Z164" i="2"/>
  <c r="AB164" i="2" s="1"/>
  <c r="Z144" i="2"/>
  <c r="AB144" i="2" s="1"/>
  <c r="Z131" i="2"/>
  <c r="AB131" i="2" s="1"/>
  <c r="Z115" i="2"/>
  <c r="AB115" i="2" s="1"/>
  <c r="Z98" i="2"/>
  <c r="AB98" i="2" s="1"/>
  <c r="Z83" i="2"/>
  <c r="AB83" i="2" s="1"/>
  <c r="Z56" i="2"/>
  <c r="AB56" i="2" s="1"/>
  <c r="Z42" i="2"/>
  <c r="AB42" i="2" s="1"/>
  <c r="Z528" i="2"/>
  <c r="AB528" i="2" s="1"/>
  <c r="Z506" i="2"/>
  <c r="AB506" i="2" s="1"/>
  <c r="Z527" i="2"/>
  <c r="Y534" i="2"/>
  <c r="Y512" i="2"/>
  <c r="Y529" i="2"/>
  <c r="Y507" i="2"/>
  <c r="AA516" i="2" l="1"/>
  <c r="AA140" i="2"/>
  <c r="AB140" i="2"/>
  <c r="AA455" i="2"/>
  <c r="AB455" i="2"/>
  <c r="AA71" i="2"/>
  <c r="AB71" i="2"/>
  <c r="AA158" i="2"/>
  <c r="AB158" i="2"/>
  <c r="AA110" i="2"/>
  <c r="AB110" i="2"/>
  <c r="AA256" i="2"/>
  <c r="AB256" i="2"/>
  <c r="AA397" i="2"/>
  <c r="AB397" i="2"/>
  <c r="AA141" i="2"/>
  <c r="AB141" i="2"/>
  <c r="AA373" i="2"/>
  <c r="AB373" i="2"/>
  <c r="AA537" i="2"/>
  <c r="AB537" i="2"/>
  <c r="AA126" i="2"/>
  <c r="AB126" i="2"/>
  <c r="AA143" i="2"/>
  <c r="AB143" i="2"/>
  <c r="AA225" i="2"/>
  <c r="AB225" i="2"/>
  <c r="AA485" i="2"/>
  <c r="AB485" i="2"/>
  <c r="AA436" i="2"/>
  <c r="AB436" i="2"/>
  <c r="AA509" i="2"/>
  <c r="AB509" i="2"/>
  <c r="AA191" i="2"/>
  <c r="AB191" i="2"/>
  <c r="AA73" i="2"/>
  <c r="AB73" i="2"/>
  <c r="AA95" i="2"/>
  <c r="AB95" i="2"/>
  <c r="AA292" i="2"/>
  <c r="AB292" i="2"/>
  <c r="AA162" i="2"/>
  <c r="AB162" i="2"/>
  <c r="AA97" i="2"/>
  <c r="AB97" i="2"/>
  <c r="AA159" i="2"/>
  <c r="AB159" i="2"/>
  <c r="AA114" i="2"/>
  <c r="AB114" i="2"/>
  <c r="AA414" i="2"/>
  <c r="AB414" i="2"/>
  <c r="AA314" i="2"/>
  <c r="AB314" i="2"/>
  <c r="AA127" i="2"/>
  <c r="AB127" i="2"/>
  <c r="AA33" i="2"/>
  <c r="AB33" i="2"/>
  <c r="AA336" i="2"/>
  <c r="AB336" i="2"/>
  <c r="AA372" i="2"/>
  <c r="AB372" i="2"/>
  <c r="AA52" i="2"/>
  <c r="AB52" i="2"/>
  <c r="AA508" i="2"/>
  <c r="AB508" i="2"/>
  <c r="AA396" i="2"/>
  <c r="AB396" i="2"/>
  <c r="AA409" i="2"/>
  <c r="AB409" i="2"/>
  <c r="AA335" i="2"/>
  <c r="AB335" i="2"/>
  <c r="AA82" i="2"/>
  <c r="AB82" i="2"/>
  <c r="AA55" i="2"/>
  <c r="AB55" i="2"/>
  <c r="AA129" i="2"/>
  <c r="AB129" i="2"/>
  <c r="AA24" i="2"/>
  <c r="AB24" i="2"/>
  <c r="AA224" i="2"/>
  <c r="AA454" i="2"/>
  <c r="AA289" i="2"/>
  <c r="AA435" i="2"/>
  <c r="AA109" i="2"/>
  <c r="AA203" i="2"/>
  <c r="AA254" i="2"/>
  <c r="AA474" i="2"/>
  <c r="AA51" i="2"/>
  <c r="AA94" i="2"/>
  <c r="AA189" i="2"/>
  <c r="AA34" i="2"/>
  <c r="AA31" i="2"/>
  <c r="AA44" i="2"/>
  <c r="AA177" i="2"/>
  <c r="AA400" i="2"/>
  <c r="AA146" i="2"/>
  <c r="AA365" i="2"/>
  <c r="AA214" i="2"/>
  <c r="AA448" i="2"/>
  <c r="AA383" i="2"/>
  <c r="AA271" i="2"/>
  <c r="AA137" i="2"/>
  <c r="AA40" i="2"/>
  <c r="AA156" i="2"/>
  <c r="AA370" i="2"/>
  <c r="AA70" i="2"/>
  <c r="AA274" i="2"/>
  <c r="AA54" i="2"/>
  <c r="AA257" i="2"/>
  <c r="AA514" i="2"/>
  <c r="AA338" i="2"/>
  <c r="AA194" i="2"/>
  <c r="AA427" i="2"/>
  <c r="AA166" i="2"/>
  <c r="AA377" i="2"/>
  <c r="AA229" i="2"/>
  <c r="AA467" i="2"/>
  <c r="AA180" i="2"/>
  <c r="AA403" i="2"/>
  <c r="AA169" i="2"/>
  <c r="AA532" i="2"/>
  <c r="AA170" i="2"/>
  <c r="AA394" i="2"/>
  <c r="AA93" i="2"/>
  <c r="AA288" i="2"/>
  <c r="AA41" i="2"/>
  <c r="AA79" i="2"/>
  <c r="AA277" i="2"/>
  <c r="AA361" i="2"/>
  <c r="AA447" i="2"/>
  <c r="AA430" i="2"/>
  <c r="AA313" i="2"/>
  <c r="AA296" i="2"/>
  <c r="AA195" i="2"/>
  <c r="AA531" i="2"/>
  <c r="AA387" i="2"/>
  <c r="AA495" i="2"/>
  <c r="AA112" i="2"/>
  <c r="AA316" i="2"/>
  <c r="AA176" i="2"/>
  <c r="AA399" i="2"/>
  <c r="AA42" i="2"/>
  <c r="AA245" i="2"/>
  <c r="AA488" i="2"/>
  <c r="AA213" i="2"/>
  <c r="AA450" i="2"/>
  <c r="AA85" i="2"/>
  <c r="AA282" i="2"/>
  <c r="AA230" i="2"/>
  <c r="AA468" i="2"/>
  <c r="AA492" i="2"/>
  <c r="AA272" i="2"/>
  <c r="AA222" i="2"/>
  <c r="AA26" i="2"/>
  <c r="AA139" i="2"/>
  <c r="AA346" i="2"/>
  <c r="AA128" i="2"/>
  <c r="AA535" i="2"/>
  <c r="AA193" i="2"/>
  <c r="AA425" i="2"/>
  <c r="AA406" i="2"/>
  <c r="AA58" i="2"/>
  <c r="AA101" i="2"/>
  <c r="AA356" i="2"/>
  <c r="AA438" i="2"/>
  <c r="AA228" i="2"/>
  <c r="AA517" i="2"/>
  <c r="AA307" i="2"/>
  <c r="AA208" i="2"/>
  <c r="AA119" i="2"/>
  <c r="AA49" i="2"/>
  <c r="AA252" i="2"/>
  <c r="AA171" i="2"/>
  <c r="AA395" i="2"/>
  <c r="AA160" i="2"/>
  <c r="AA374" i="2"/>
  <c r="AA227" i="2"/>
  <c r="AA464" i="2"/>
  <c r="AA210" i="2"/>
  <c r="AA343" i="2"/>
  <c r="AA108" i="2"/>
  <c r="AA96" i="2"/>
  <c r="AA530" i="2"/>
  <c r="AA449" i="2"/>
  <c r="AA125" i="2"/>
  <c r="AA56" i="2"/>
  <c r="AA45" i="2"/>
  <c r="AA29" i="2"/>
  <c r="AA371" i="2"/>
  <c r="AA142" i="2"/>
  <c r="AA246" i="2"/>
  <c r="AA320" i="2"/>
  <c r="AA269" i="2"/>
  <c r="AA63" i="2"/>
  <c r="AA134" i="2"/>
  <c r="AA103" i="2"/>
  <c r="AA391" i="2"/>
  <c r="AA69" i="2"/>
  <c r="AA273" i="2"/>
  <c r="AA188" i="2"/>
  <c r="AA407" i="2"/>
  <c r="AA174" i="2"/>
  <c r="AA398" i="2"/>
  <c r="AA244" i="2"/>
  <c r="AA487" i="2"/>
  <c r="AA197" i="2"/>
  <c r="AA465" i="2"/>
  <c r="AA217" i="2"/>
  <c r="AA260" i="2"/>
  <c r="AA249" i="2"/>
  <c r="AA311" i="2"/>
  <c r="AA157" i="2"/>
  <c r="AA304" i="2"/>
  <c r="AA57" i="2"/>
  <c r="AA341" i="2"/>
  <c r="AA318" i="2"/>
  <c r="AA84" i="2"/>
  <c r="AA281" i="2"/>
  <c r="AA148" i="2"/>
  <c r="AA366" i="2"/>
  <c r="AA102" i="2"/>
  <c r="AA308" i="2"/>
  <c r="AA136" i="2"/>
  <c r="AA405" i="2"/>
  <c r="AA90" i="2"/>
  <c r="AA287" i="2"/>
  <c r="AA202" i="2"/>
  <c r="AA453" i="2"/>
  <c r="AA419" i="2"/>
  <c r="AA258" i="2"/>
  <c r="AA199" i="2"/>
  <c r="AA375" i="2"/>
  <c r="AA200" i="2"/>
  <c r="AA13" i="2"/>
  <c r="AA491" i="2"/>
  <c r="AA232" i="2"/>
  <c r="AA280" i="2"/>
  <c r="AA263" i="2"/>
  <c r="AA283" i="2"/>
  <c r="AA121" i="2"/>
  <c r="AA323" i="2"/>
  <c r="AA168" i="2"/>
  <c r="AA28" i="2"/>
  <c r="AA451" i="2"/>
  <c r="AA107" i="2"/>
  <c r="AA312" i="2"/>
  <c r="AA223" i="2"/>
  <c r="AA496" i="2"/>
  <c r="AA205" i="2"/>
  <c r="AA437" i="2"/>
  <c r="AA440" i="2"/>
  <c r="AA490" i="2"/>
  <c r="AA187" i="2"/>
  <c r="AA513" i="2"/>
  <c r="AA266" i="2"/>
  <c r="AA334" i="2"/>
  <c r="AA83" i="2"/>
  <c r="AA43" i="2"/>
  <c r="AA60" i="2"/>
  <c r="AA536" i="2"/>
  <c r="AA344" i="2"/>
  <c r="AA98" i="2"/>
  <c r="AA87" i="2"/>
  <c r="AA115" i="2"/>
  <c r="AA527" i="2"/>
  <c r="AA131" i="2"/>
  <c r="AA339" i="2"/>
  <c r="AA99" i="2"/>
  <c r="AA306" i="2"/>
  <c r="AA379" i="2"/>
  <c r="AA506" i="2"/>
  <c r="AA144" i="2"/>
  <c r="AA364" i="2"/>
  <c r="AA117" i="2"/>
  <c r="AA319" i="2"/>
  <c r="AA179" i="2"/>
  <c r="AA402" i="2"/>
  <c r="AA135" i="2"/>
  <c r="AA342" i="2"/>
  <c r="AA198" i="2"/>
  <c r="AA66" i="2"/>
  <c r="AA539" i="2"/>
  <c r="AA124" i="2"/>
  <c r="AA333" i="2"/>
  <c r="AA30" i="2"/>
  <c r="AA234" i="2"/>
  <c r="AA226" i="2"/>
  <c r="AA457" i="2"/>
  <c r="AA300" i="2"/>
  <c r="AA178" i="2"/>
  <c r="AA8" i="2"/>
  <c r="AA528" i="2"/>
  <c r="AA164" i="2"/>
  <c r="AA376" i="2"/>
  <c r="AA133" i="2"/>
  <c r="AA340" i="2"/>
  <c r="AA196" i="2"/>
  <c r="AA429" i="2"/>
  <c r="AA152" i="2"/>
  <c r="AA367" i="2"/>
  <c r="AA231" i="2"/>
  <c r="AA104" i="2"/>
  <c r="AA452" i="2"/>
  <c r="AA138" i="2"/>
  <c r="AA345" i="2"/>
  <c r="AA50" i="2"/>
  <c r="AA253" i="2"/>
  <c r="AA27" i="2"/>
  <c r="AA7" i="2"/>
  <c r="AA242" i="2"/>
  <c r="AA486" i="2"/>
  <c r="AA317" i="2"/>
  <c r="O989" i="2" l="1"/>
</calcChain>
</file>

<file path=xl/sharedStrings.xml><?xml version="1.0" encoding="utf-8"?>
<sst xmlns="http://schemas.openxmlformats.org/spreadsheetml/2006/main" count="11608" uniqueCount="284">
  <si>
    <t>HI Databook Review</t>
  </si>
  <si>
    <t>Section IV - Piping Materials</t>
  </si>
  <si>
    <t>Sub-Section Number</t>
  </si>
  <si>
    <t>Title</t>
  </si>
  <si>
    <t>Keep</t>
  </si>
  <si>
    <t>Delete</t>
  </si>
  <si>
    <t>Modify</t>
  </si>
  <si>
    <t>Add</t>
  </si>
  <si>
    <t>Comments 1</t>
  </si>
  <si>
    <t>Comments 2</t>
  </si>
  <si>
    <t>IV A</t>
  </si>
  <si>
    <t>Steel Pipe</t>
  </si>
  <si>
    <t>Pipe dimensions: wrought steel &amp; stainless steel</t>
  </si>
  <si>
    <t>x</t>
  </si>
  <si>
    <t>Verify with current ANSI/ASTM/ASME standard</t>
  </si>
  <si>
    <t>Update standards referenced.  ASME/ANSI B36.10M-2015 for welded &amp; seamless wrought steel pipe and B36.19M for  welded &amp; seamless wrought stainless steel pipe.
We should explain the relative roughness values/column or replace with the Moody chart.  I remember as a new engineer first learning to apply friction loss his took me some time to figure out how to use.  New engineers may not even know what this is.  
Add weight per linear foot.
Add water weight per linear foot.</t>
  </si>
  <si>
    <t>Specifications for wrought steel and stainless steel pipe</t>
  </si>
  <si>
    <t>?</t>
  </si>
  <si>
    <t>Verify with current ASME standards. Do we want to include any standards other than ASTM and API?</t>
  </si>
  <si>
    <t>Update standards referenced.  I'm not sure what the purpose is for this table.  Would it be helpful to list common uses?  (e.g.  wrought pipe is suitable for both high and low temperature/pressure applications, ductile iron is suitable for Gravity sewer applications, etc.)</t>
  </si>
  <si>
    <t>API casting list</t>
  </si>
  <si>
    <t>See API note</t>
  </si>
  <si>
    <t xml:space="preserve">I had to recruit colleagues who work with API and high pressure pumpsfor help with these tables.  I'll have feedback by next Wed. 4/26.  </t>
  </si>
  <si>
    <t>API plain-end liner list</t>
  </si>
  <si>
    <t>API tubing list</t>
  </si>
  <si>
    <t>API drill pipe list</t>
  </si>
  <si>
    <t>IV B</t>
  </si>
  <si>
    <t>Iron Pipe</t>
  </si>
  <si>
    <t>Cast iron pipe dimensions</t>
  </si>
  <si>
    <t>Verify &amp; update with current ANSI/ASTM/ASME standards. Recommend keeping even though it is probably not used frequently. Most users do not realize cast iron and ductile iron pipe have different dimensions than steel pipe.</t>
  </si>
  <si>
    <t>Is this still relevant or is ductile iron now the predominant choice?   ASTM A74-16?</t>
  </si>
  <si>
    <t>Ductile iron pipe dimensions</t>
  </si>
  <si>
    <t>Update standard to ASTM A746 - 09(2014)?</t>
  </si>
  <si>
    <t>IV C</t>
  </si>
  <si>
    <t>Non-Ferrous Pipe and Tubing</t>
  </si>
  <si>
    <t>Aluminum alloy seamless pipe and extruded tube</t>
  </si>
  <si>
    <t>Recruited help from another department.  Will get feedback by Wed. 4/26.</t>
  </si>
  <si>
    <t>Aluminum alloy pipe - oil and gas transmission and distribution systems</t>
  </si>
  <si>
    <t>Aluminum coiled tubing - instrument and oil lines, refrigeration services</t>
  </si>
  <si>
    <t>Seamless copper and seamless red brass pipe</t>
  </si>
  <si>
    <t>Threadless copper pipe</t>
  </si>
  <si>
    <t>Seamless copper water tube</t>
  </si>
  <si>
    <t>Wrought seamless copper and copper alloy tube</t>
  </si>
  <si>
    <t>Copper capillary tube, hard-drawn</t>
  </si>
  <si>
    <t>Seamless copper - nickel pipe and tube</t>
  </si>
  <si>
    <t>IV D</t>
  </si>
  <si>
    <t>Plastic Line Pipe</t>
  </si>
  <si>
    <t>Thermosetting resin line pipe, glass fiber reinforced</t>
  </si>
  <si>
    <t xml:space="preserve">replace with ASTM D3517 - 14 reference?  Note, commonly referred to as "Fiberglass" </t>
  </si>
  <si>
    <t>Thermoplastic line pipe (PVC)</t>
  </si>
  <si>
    <t>replace with ASTM D2665 - 14 reference?</t>
  </si>
  <si>
    <t>IV E</t>
  </si>
  <si>
    <t>Flanges</t>
  </si>
  <si>
    <t>Steel pipe flanges and flanged fittings - 150 to 2500 lb</t>
  </si>
  <si>
    <t>Update reference.  Prior to dimensional tables, add a note of about selecting appropriate flange type, face, and material (cast iron vs. steel &amp; SS).  I found a good article online that addresses some basic questions.  http://www.whatispiping.com/selection-of-various-types-of-flanges
I'd also like to see something that describes the flange type with a picture.  Here's an example.  http://www.coastalflange.com/pipe-flanges.html
ASME B16.5 for steel flanges NPS 1/2 to NPS 24.  What about sizes over 24"?  I have used AWWA C207, but there is ASME B16.47 for size NPS 26 to NPS 60.</t>
  </si>
  <si>
    <t>Steel flange facings, lapped joints</t>
  </si>
  <si>
    <t xml:space="preserve">I find this section very confusing.  I think it would be helpful to first show the pictures with explainations of the different face types prior to dimensioning.  For example  http://www.sunnysteel.com/blog/index.php/flange-face/ 
Also the formating requires a lot of flipping back and forth.  I'd prefer to have in flange face and dimensions on the same page even if that means more pages. </t>
  </si>
  <si>
    <t>Dimensions of facings - other than ring joints</t>
  </si>
  <si>
    <t xml:space="preserve">See comment above. </t>
  </si>
  <si>
    <t>Dimensions of ring joint facings</t>
  </si>
  <si>
    <t>This is much easier to read.</t>
  </si>
  <si>
    <t>API type 6B flanges</t>
  </si>
  <si>
    <t>API type 6BX integral flanges</t>
  </si>
  <si>
    <t>API type 6BX welding neck flanges</t>
  </si>
  <si>
    <t>Welding ends for welding neck flanges</t>
  </si>
  <si>
    <t>See API note. Need to improve drawing. Add reference to applicable ASME/ANSI standards (B16.5?)</t>
  </si>
  <si>
    <t>I really don't like this drawing.  It takes me too long to figure out what I am looking at.  I'd much rather see both sides of the flange like shown to the right.  (www.coastalflange.com/pdf/welding_ends.pdf)</t>
  </si>
  <si>
    <t>API type 6BX blind and test flanges</t>
  </si>
  <si>
    <t>Test and gage connections for  15,000 LB Christmas trees</t>
  </si>
  <si>
    <t>Does this really belong here?  Anyone messing with a 15,000 lb  connection, probably won't be looking at a general engineering handbook.</t>
  </si>
  <si>
    <t>API type 6B thread flange, counterbore dimensions</t>
  </si>
  <si>
    <t>Cast iron flange dimensions and drilling templates</t>
  </si>
  <si>
    <t>ASME B16.1-2015 update reference.  Should we add a note about pressure ratings based on pipe size and temperature?    I don't understand the last column, length of machine bolts 25 lb to 125 lb flg.  
Delete 800 lb cast iron flange page.  I don't this is applicable any more. 
Add AWWA C110-12 ?</t>
  </si>
  <si>
    <t>Assembly of steel RF flanges to cast iron, brass, bronze or stainless steel</t>
  </si>
  <si>
    <t>API Note - There are many API references. At a minimum they need to be verified and updated. Need to evaluate usefulness (would users seeking API data look at the HI reference or use API references?)</t>
  </si>
  <si>
    <t xml:space="preserve">
</t>
  </si>
  <si>
    <t>Define NPS (Nominal Pipe Size) inches and DN (Nominal Diameter) mm</t>
  </si>
  <si>
    <t>Add dimensional comparison table of cast iron Class 125 B16.1 to EN 1092-2, PN10.</t>
  </si>
  <si>
    <t>Pipe thread standard ANSI/ASME B1.20.1 (NPT).  I believe that this standard does not permit sch 5 and 10 to have pipe thread.</t>
  </si>
  <si>
    <t>Hydraulics</t>
  </si>
  <si>
    <t>Add basic information on pump hydraulics - pump head, suction head/lift, head vs pressure, NPSH</t>
  </si>
  <si>
    <t>Add info on specific speed and suction specific speed</t>
  </si>
  <si>
    <t>Add info on operating pumps in series and in parallel</t>
  </si>
  <si>
    <t>Add info on pump efficiency and wire-to-water efficiency</t>
  </si>
  <si>
    <t>Add info on affinity laws</t>
  </si>
  <si>
    <t>Regulation</t>
  </si>
  <si>
    <t>Add info on DOE regulations</t>
  </si>
  <si>
    <t>General</t>
  </si>
  <si>
    <t>Add info on pump classification</t>
  </si>
  <si>
    <t>Add tables for flange pressure-temperature ratings such as one from ANSI B16.5.</t>
  </si>
  <si>
    <t>Add charts for other flange designations? (DIN, JIS, etc.)</t>
  </si>
  <si>
    <t>Fittings</t>
  </si>
  <si>
    <t>Add dimension data of cast iron pipe fittings? (elbows, tees, crosses, etc.)</t>
  </si>
  <si>
    <t>Add dimension data of weld neck pipe fittings? (elbows, tees, etc.)</t>
  </si>
  <si>
    <t>All Sections</t>
  </si>
  <si>
    <t>Add references to HI standards where more information can be obtained on data provided in the data book</t>
  </si>
  <si>
    <t>IIID-1 Nozzles</t>
  </si>
  <si>
    <t>Add data on calculating flow through orifices and nozzles (see Camerons)</t>
  </si>
  <si>
    <t>Date last modified: 31-OCT-2023 (J. DAWLEY)</t>
  </si>
  <si>
    <t>ADDED LINE</t>
  </si>
  <si>
    <t>Size and Type Removed/Deleted</t>
  </si>
  <si>
    <t>Corrections/Changes Highlighted</t>
  </si>
  <si>
    <t>Type Of Thread</t>
  </si>
  <si>
    <t>EDB Section</t>
  </si>
  <si>
    <t>Section Name</t>
  </si>
  <si>
    <t>Group</t>
  </si>
  <si>
    <t>Group Name</t>
  </si>
  <si>
    <t>Sub-Division</t>
  </si>
  <si>
    <t>Sub-Division Name</t>
  </si>
  <si>
    <t>Outside Diameter (Min)</t>
  </si>
  <si>
    <t>Outside Diameter (Max)</t>
  </si>
  <si>
    <t>Average Outside Diameter Tolerance in.</t>
  </si>
  <si>
    <t>Preferred Size</t>
  </si>
  <si>
    <t>Wall Thickness, in. Min</t>
  </si>
  <si>
    <r>
      <t>Wall Thickness, in. Max</t>
    </r>
    <r>
      <rPr>
        <vertAlign val="superscript"/>
        <sz val="11"/>
        <color theme="1"/>
        <rFont val="Calibri"/>
        <family val="2"/>
        <scheme val="minor"/>
      </rPr>
      <t>c</t>
    </r>
  </si>
  <si>
    <t>Min Reinforced Wall Thickness, in.</t>
  </si>
  <si>
    <t>Wall Thickness Tolerance +/-</t>
  </si>
  <si>
    <t>Wall Thickness Tolerance, in, all plus</t>
  </si>
  <si>
    <t>Wall Thickness Tolerance, Average Outside Diameter, all minus</t>
  </si>
  <si>
    <t>Internal Area Square Inches</t>
  </si>
  <si>
    <t>t/D, Ratio of Nominal Wall Thickness to Nominal Outside Diameter</t>
  </si>
  <si>
    <t>Diameter Roundness Tolerances, (Expressed to the nearest 0.001 in. Nearest 0.01 mm.)</t>
  </si>
  <si>
    <t>Out of Roundness Max. &amp; Min. In. (+/-)</t>
  </si>
  <si>
    <t>Nominal Weight, Threads and Coupling, lb. per ft.</t>
  </si>
  <si>
    <t>Plain-End Weight
lb/ft Nom</t>
  </si>
  <si>
    <t>Plain-End Weight
lb/ft Max</t>
  </si>
  <si>
    <t>Plain-End Weight lb/100 ft</t>
  </si>
  <si>
    <t>Types of Ends</t>
  </si>
  <si>
    <t>Upset Ends, foe Weld-on Tool Joints</t>
  </si>
  <si>
    <t>Grade</t>
  </si>
  <si>
    <t>Short</t>
  </si>
  <si>
    <t>Long</t>
  </si>
  <si>
    <t>Buttress</t>
  </si>
  <si>
    <t>Extreme Line</t>
  </si>
  <si>
    <t>Form</t>
  </si>
  <si>
    <t>Type</t>
  </si>
  <si>
    <t>ALLOY</t>
  </si>
  <si>
    <t>Nominal Composition, Copper, percent</t>
  </si>
  <si>
    <t>Nominal Composition, Nickel, percent</t>
  </si>
  <si>
    <t>Reference Page number(s)</t>
  </si>
  <si>
    <t>Reference Table/figure number</t>
  </si>
  <si>
    <t>STANDARD 1</t>
  </si>
  <si>
    <t>STANDARD 2</t>
  </si>
  <si>
    <t>Standard 3</t>
  </si>
  <si>
    <t>ANSI</t>
  </si>
  <si>
    <t>ANSI-Sub</t>
  </si>
  <si>
    <t>ASTM</t>
  </si>
  <si>
    <t>ASTM-Sub</t>
  </si>
  <si>
    <t>API</t>
  </si>
  <si>
    <t>OTHER</t>
  </si>
  <si>
    <t>TITLE</t>
  </si>
  <si>
    <t>Footnote 1</t>
  </si>
  <si>
    <t>Footnote 2</t>
  </si>
  <si>
    <t>Footnote 3</t>
  </si>
  <si>
    <t>Note a</t>
  </si>
  <si>
    <t>Note b</t>
  </si>
  <si>
    <t>Note c</t>
  </si>
  <si>
    <t>Note d</t>
  </si>
  <si>
    <t>IV</t>
  </si>
  <si>
    <t>Characteristics of Piping Materials</t>
  </si>
  <si>
    <t>A</t>
  </si>
  <si>
    <t>Welded and Seamless Wrought Steel Pipe</t>
  </si>
  <si>
    <t>Pages 3 - 16</t>
  </si>
  <si>
    <t>Table 2-1</t>
  </si>
  <si>
    <t>ANSI/ASME B36.10M-2018</t>
  </si>
  <si>
    <t>STD</t>
  </si>
  <si>
    <t>XS</t>
  </si>
  <si>
    <t>XXS</t>
  </si>
  <si>
    <t>80S</t>
  </si>
  <si>
    <t>Stainless Steel Pipe</t>
  </si>
  <si>
    <t>1A</t>
  </si>
  <si>
    <t>5S</t>
  </si>
  <si>
    <t>--</t>
  </si>
  <si>
    <t>Pages 3 - 5</t>
  </si>
  <si>
    <t>ANSI/ASME B36.19M-2018</t>
  </si>
  <si>
    <t>10S</t>
  </si>
  <si>
    <t>40S</t>
  </si>
  <si>
    <t>B</t>
  </si>
  <si>
    <t>DUCTILE IRON PIPE DIMENSIONS</t>
  </si>
  <si>
    <t>Pages 12-13</t>
  </si>
  <si>
    <t>Table 1</t>
  </si>
  <si>
    <t>AWWA C151/A21.51-17</t>
  </si>
  <si>
    <t>Handbook of Cast Iron Pipe</t>
  </si>
  <si>
    <t>C</t>
  </si>
  <si>
    <t>ALUMINUM-ALLOY EXTRUDED PIPE</t>
  </si>
  <si>
    <t>Page 45-46</t>
  </si>
  <si>
    <t>TABLE 12.55</t>
  </si>
  <si>
    <t>ANSI H35.2-2017</t>
  </si>
  <si>
    <t>ANSI H35.2M-2017</t>
  </si>
  <si>
    <t>ANSI H35.2</t>
  </si>
  <si>
    <t>Schedule 40 is also designated "standard" pipe and schedule 80 is also designated as "extra heavy" pipe.</t>
  </si>
  <si>
    <t>For schedules 5 and 10 these values apply to mean outside diameter.</t>
  </si>
  <si>
    <t>For schedules other than 5 and 10, maximum wall thickness is controlled by weight tolerance.</t>
  </si>
  <si>
    <t>Based on a density of 0.098 lb per cu in. the density of 6061 and 6063 alloys, and on nominal dimensions and plain ends. For 3003 alloy multiply b 1.01 for 5083, 5086, and 5456 alloys multiply by 0.098; for 5454 alloy multiply by 0.099.</t>
  </si>
  <si>
    <t>Page 4</t>
  </si>
  <si>
    <t>Table 3</t>
  </si>
  <si>
    <t>ASTM B42-20</t>
  </si>
  <si>
    <t>-</t>
  </si>
  <si>
    <t>Not available in this size</t>
  </si>
  <si>
    <t>Page 2</t>
  </si>
  <si>
    <t>ASTM B43-20</t>
  </si>
  <si>
    <t>ASTM B302-2017</t>
  </si>
  <si>
    <t>The Average outside diameter of a tube is the average of the maximum and minimum outside diameters, as determined at any one cross-section of the tube.</t>
  </si>
  <si>
    <t>SEAMLESS REGULAR COPPER PIPE</t>
  </si>
  <si>
    <t>SEAMLESS EXTRA STRONG COPPER PIPE</t>
  </si>
  <si>
    <t>Not an available size</t>
  </si>
  <si>
    <t>SEAMLESS REGULAR RED BRASS PIPE</t>
  </si>
  <si>
    <t>SEAMLESS EXTRA STRONG RED BRASS PIPE</t>
  </si>
  <si>
    <t>THREADLESS COPPER PIPE SEAMLESS, DEOXIDIZED FOR BRAZED JOINT ASSEMBLY</t>
  </si>
  <si>
    <t>SEAMLESS COPPER WATER TUBE PLUMBING AND FLUID CONVEYANCE TUBING</t>
  </si>
  <si>
    <t>Annealed</t>
  </si>
  <si>
    <t>K</t>
  </si>
  <si>
    <t>ASTM B88-22</t>
  </si>
  <si>
    <t>ASTM A88-20</t>
  </si>
  <si>
    <t>The average outside diameter of the tube is the average of the maximum and minimum outside diameter, as determined at any one cross section of the tube.</t>
  </si>
  <si>
    <t>Indicates that the material is not generally available or that no tolerance has been established.</t>
  </si>
  <si>
    <t>Drawn</t>
  </si>
  <si>
    <t>+0.002 / -0.004</t>
  </si>
  <si>
    <t>+0.002 / -0.005</t>
  </si>
  <si>
    <t>+0.002 / -0.006</t>
  </si>
  <si>
    <t>L</t>
  </si>
  <si>
    <t>M</t>
  </si>
  <si>
    <t>c</t>
  </si>
  <si>
    <t>COPPER CAPILLARY TUBE, HARD-DRAWN</t>
  </si>
  <si>
    <t>Table 2</t>
  </si>
  <si>
    <t>ASTM B360-20</t>
  </si>
  <si>
    <t>ASTM B360</t>
  </si>
  <si>
    <t>STANDARD DIMENSIONS AND RESIDUE LIMITS OF INTERIOR SURFACE FOR CAPILLARY TUBES</t>
  </si>
  <si>
    <t>SEAMLESS COPPER - NICKEL PIPE AND TUBE</t>
  </si>
  <si>
    <t>Special 1</t>
  </si>
  <si>
    <t>Table X1.1</t>
  </si>
  <si>
    <t>ASTM B466-18</t>
  </si>
  <si>
    <t>ASTM B466-86 &amp; B466M-86</t>
  </si>
  <si>
    <t>PREFERRED WALL THICKNESSES OF DRAWN SEAMLESS PIPE, BASED ON SPS DIAMETERS</t>
  </si>
  <si>
    <t>Note - The values stated in U.S. customary units are intended to be regarded as the standard. The metric equivalents of the U.S. customary units may be appropriate.</t>
  </si>
  <si>
    <t>Regular</t>
  </si>
  <si>
    <t>Extra Strong</t>
  </si>
  <si>
    <t>Special 2</t>
  </si>
  <si>
    <t>Special 3</t>
  </si>
  <si>
    <t>Special 4</t>
  </si>
  <si>
    <t>Special 5</t>
  </si>
  <si>
    <t>Date last modified: 11-June-2019 (J.DAWLEY)</t>
  </si>
  <si>
    <t>Flange Class</t>
  </si>
  <si>
    <t>Nominal Pipe Size</t>
  </si>
  <si>
    <t>Outside Diameter of Flange D</t>
  </si>
  <si>
    <t>Flange Thickness (Min) - Flange C</t>
  </si>
  <si>
    <t>Flange Thickness (Min) - Fitting C</t>
  </si>
  <si>
    <t>Drilling - Diameter of Bolt Circle</t>
  </si>
  <si>
    <t>Drilling - Diameter of Bolt Holes</t>
  </si>
  <si>
    <t>Drilling - Number of Bolts</t>
  </si>
  <si>
    <t xml:space="preserve"> Drilling - Diameter of Bolts</t>
  </si>
  <si>
    <t>Length of Bolts L - Stud Bolts - 0.006 In. Raised Face</t>
  </si>
  <si>
    <t>Length of Bolts L - Stud Bolts - RIng Joint</t>
  </si>
  <si>
    <t>Length of Bolts L - Machine Bolts - 0.006 In. Raised Face</t>
  </si>
  <si>
    <t>Length of Bolts L - Stud Bolts - 1/4 In. Raised Face</t>
  </si>
  <si>
    <t>Length of Stud Bolts L - Male and Female also Tongue &amp; Groove</t>
  </si>
  <si>
    <t>Length of Stud Bolts L - RIng Joint</t>
  </si>
  <si>
    <t>E</t>
  </si>
  <si>
    <t>150-LB STEEL PIPE FLANGES AND FLANGED FITTINGS</t>
  </si>
  <si>
    <t>300-LB STEEL PIPE FLANGES AND FLANGED FITTINGS</t>
  </si>
  <si>
    <t>400-LB STEEL PIPE FLANGES AND FLANGED FITTINGS</t>
  </si>
  <si>
    <t>600-LB STEEL PIPE FLANGES AND FLANGED FITTINGS</t>
  </si>
  <si>
    <t>900-LB STEEL PIPE FLANGES AND FLANGED FITTINGS</t>
  </si>
  <si>
    <t>1500-LB STEEL PIPE FLANGES AND FLANGED FITTINGS</t>
  </si>
  <si>
    <t>2500-LB STEEL PIPE FLANGES AND FLANGED FITTINGS</t>
  </si>
  <si>
    <t>Pipe Roughness Factor</t>
  </si>
  <si>
    <t>Material</t>
  </si>
  <si>
    <t>e (feet)</t>
  </si>
  <si>
    <t>Souce</t>
  </si>
  <si>
    <t>Maximum deviation at any one point</t>
  </si>
  <si>
    <t>Diameter Roundness Tolerances, percent of outside diameter (Expressed to the nearest 0.001 in. Nearest 0.01 mm.</t>
  </si>
  <si>
    <t>Maximum Allowable Residue, grams per linear foot</t>
  </si>
  <si>
    <t>Identification</t>
  </si>
  <si>
    <t>Wall Thickness, inches</t>
  </si>
  <si>
    <t>Pressure Class</t>
  </si>
  <si>
    <t>Pipe Schedule</t>
  </si>
  <si>
    <t>Internal Diameter, inches</t>
  </si>
  <si>
    <t>Internal Diameter, feet</t>
  </si>
  <si>
    <t>Internal Area, square feet</t>
  </si>
  <si>
    <t>e/D, Relative Roughness</t>
  </si>
  <si>
    <t>e, Absolute Roughness, feet</t>
  </si>
  <si>
    <t>Nominal Size</t>
  </si>
  <si>
    <t>Nominal Size (DN)</t>
  </si>
  <si>
    <t>Outside Diameter, inches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</si>
</sst>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
    <numFmt numFmtId="166" formatCode="0.0000"/>
    <numFmt numFmtId="167" formatCode="0.00000"/>
    <numFmt numFmtId="168" formatCode="0.000000"/>
    <numFmt numFmtId="169" formatCode="0.0000000"/>
  </numFmts>
  <fonts count="10" x14ac:knownFonts="1">
    <font>
      <sz val="11"/>
      <color theme="1"/>
      <name val="Calibri"/>
      <family val="2"/>
      <scheme val="minor"/>
    </font>
    <font>
      <b/>
      <sz val="11"/>
      <color theme="1"/>
      <name val="Calibri"/>
      <family val="2"/>
      <scheme val="minor"/>
    </font>
    <font>
      <sz val="11"/>
      <name val="Calibri"/>
      <family val="2"/>
      <scheme val="minor"/>
    </font>
    <font>
      <vertAlign val="superscript"/>
      <sz val="11"/>
      <color theme="1"/>
      <name val="Calibri"/>
      <family val="2"/>
      <scheme val="minor"/>
    </font>
    <font>
      <sz val="11"/>
      <color rgb="FF9C6500"/>
      <name val="Calibri"/>
      <family val="2"/>
      <scheme val="minor"/>
    </font>
    <font>
      <sz val="11"/>
      <color rgb="FF9C0006"/>
      <name val="Calibri"/>
      <family val="2"/>
      <scheme val="minor"/>
    </font>
    <font>
      <strike/>
      <sz val="11"/>
      <color rgb="FF9C0006"/>
      <name val="Calibri"/>
      <family val="2"/>
      <scheme val="minor"/>
    </font>
    <font>
      <sz val="8"/>
      <name val="Calibri"/>
      <family val="2"/>
      <scheme val="minor"/>
    </font>
    <font>
      <sz val="11"/>
      <color rgb="FF3F3F76"/>
      <name val="Calibri"/>
      <family val="2"/>
      <scheme val="minor"/>
    </font>
    <font>
      <sz val="11"/>
      <color theme="1"/>
      <name val="Calibri"/>
      <family val="2"/>
      <scheme val="minor"/>
    </font>
  </fonts>
  <fills count="11">
    <fill>
      <patternFill patternType="none"/>
    </fill>
    <fill>
      <patternFill patternType="gray125"/>
    </fill>
    <fill>
      <patternFill patternType="solid">
        <fgColor theme="0" tint="-0.34998626667073579"/>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FEB9C"/>
      </patternFill>
    </fill>
    <fill>
      <patternFill patternType="solid">
        <fgColor rgb="FFFFC7CE"/>
      </patternFill>
    </fill>
    <fill>
      <patternFill patternType="solid">
        <fgColor rgb="FFFFCC99"/>
      </patternFill>
    </fill>
    <fill>
      <patternFill patternType="solid">
        <fgColor rgb="FFFFFF00"/>
        <bgColor indexed="64"/>
      </patternFill>
    </fill>
    <fill>
      <patternFill patternType="solid">
        <fgColor theme="4" tint="0.79998168889431442"/>
        <bgColor indexed="65"/>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4" fillId="5" borderId="0" applyNumberFormat="0" applyBorder="0" applyAlignment="0" applyProtection="0"/>
    <xf numFmtId="0" fontId="5" fillId="6" borderId="0" applyNumberFormat="0" applyBorder="0" applyAlignment="0" applyProtection="0"/>
    <xf numFmtId="0" fontId="8" fillId="7" borderId="5" applyNumberFormat="0" applyAlignment="0" applyProtection="0"/>
    <xf numFmtId="0" fontId="9" fillId="9" borderId="0" applyNumberFormat="0" applyBorder="0" applyAlignment="0" applyProtection="0"/>
  </cellStyleXfs>
  <cellXfs count="108">
    <xf numFmtId="0" fontId="0" fillId="0" borderId="0" xfId="0"/>
    <xf numFmtId="0" fontId="0" fillId="0" borderId="0" xfId="0" applyAlignment="1">
      <alignment horizontal="center"/>
    </xf>
    <xf numFmtId="0" fontId="1" fillId="0" borderId="0" xfId="0" applyFont="1" applyAlignment="1">
      <alignment horizontal="center" wrapText="1"/>
    </xf>
    <xf numFmtId="0" fontId="0" fillId="0" borderId="1" xfId="0" applyBorder="1"/>
    <xf numFmtId="0" fontId="0" fillId="2" borderId="1" xfId="0" applyFill="1" applyBorder="1" applyAlignment="1">
      <alignment horizontal="center"/>
    </xf>
    <xf numFmtId="0" fontId="0" fillId="2" borderId="1" xfId="0" applyFill="1" applyBorder="1"/>
    <xf numFmtId="0" fontId="1" fillId="0" borderId="1" xfId="0" applyFont="1" applyBorder="1" applyAlignment="1">
      <alignment horizontal="center" wrapText="1"/>
    </xf>
    <xf numFmtId="0" fontId="0" fillId="0" borderId="1" xfId="0" applyBorder="1" applyAlignment="1">
      <alignment horizontal="center"/>
    </xf>
    <xf numFmtId="0" fontId="0" fillId="0" borderId="1" xfId="0" applyBorder="1" applyAlignment="1">
      <alignment wrapText="1"/>
    </xf>
    <xf numFmtId="0" fontId="0" fillId="0" borderId="0" xfId="0" applyAlignment="1">
      <alignment wrapText="1"/>
    </xf>
    <xf numFmtId="0" fontId="0" fillId="2" borderId="1" xfId="0" applyFill="1" applyBorder="1" applyAlignment="1">
      <alignment wrapText="1"/>
    </xf>
    <xf numFmtId="0" fontId="2" fillId="0" borderId="1" xfId="0" applyFont="1" applyBorder="1" applyAlignment="1">
      <alignment wrapText="1"/>
    </xf>
    <xf numFmtId="0" fontId="0" fillId="0" borderId="0" xfId="0" applyAlignment="1">
      <alignment horizontal="left"/>
    </xf>
    <xf numFmtId="12" fontId="0" fillId="0" borderId="0" xfId="0" quotePrefix="1" applyNumberFormat="1" applyAlignment="1">
      <alignment horizontal="left"/>
    </xf>
    <xf numFmtId="0" fontId="0" fillId="0" borderId="0" xfId="0" applyAlignment="1">
      <alignment horizontal="left" wrapText="1"/>
    </xf>
    <xf numFmtId="0" fontId="0" fillId="0" borderId="0" xfId="0" applyAlignment="1">
      <alignment horizontal="left" textRotation="90" wrapText="1"/>
    </xf>
    <xf numFmtId="0" fontId="0" fillId="0" borderId="0" xfId="0" quotePrefix="1" applyAlignment="1">
      <alignment horizontal="left"/>
    </xf>
    <xf numFmtId="0" fontId="0" fillId="0" borderId="0" xfId="0" applyAlignment="1">
      <alignment horizontal="left" vertical="top" textRotation="180" wrapText="1"/>
    </xf>
    <xf numFmtId="0" fontId="0" fillId="3" borderId="1" xfId="0" applyFill="1" applyBorder="1"/>
    <xf numFmtId="0" fontId="4" fillId="5" borderId="0" xfId="1" applyAlignment="1">
      <alignment horizontal="left"/>
    </xf>
    <xf numFmtId="0" fontId="6" fillId="6" borderId="0" xfId="2" applyFont="1" applyAlignment="1">
      <alignment horizontal="left"/>
    </xf>
    <xf numFmtId="0" fontId="8" fillId="7" borderId="5" xfId="3" applyAlignment="1">
      <alignment horizontal="left"/>
    </xf>
    <xf numFmtId="0" fontId="0" fillId="8" borderId="0" xfId="0" applyFill="1" applyAlignment="1">
      <alignment horizontal="left"/>
    </xf>
    <xf numFmtId="165" fontId="9" fillId="9" borderId="1" xfId="4" applyNumberFormat="1" applyBorder="1" applyAlignment="1">
      <alignment horizontal="left"/>
    </xf>
    <xf numFmtId="164" fontId="9" fillId="9" borderId="1" xfId="4" applyNumberFormat="1" applyBorder="1" applyAlignment="1">
      <alignment horizontal="left"/>
    </xf>
    <xf numFmtId="0" fontId="9" fillId="9" borderId="1" xfId="4" applyBorder="1" applyAlignment="1">
      <alignment horizontal="left"/>
    </xf>
    <xf numFmtId="166" fontId="9" fillId="9" borderId="1" xfId="4" applyNumberFormat="1" applyBorder="1" applyAlignment="1">
      <alignment horizontal="left"/>
    </xf>
    <xf numFmtId="168" fontId="9" fillId="9" borderId="1" xfId="4" applyNumberFormat="1" applyBorder="1" applyAlignment="1">
      <alignment horizontal="left"/>
    </xf>
    <xf numFmtId="16" fontId="9" fillId="9" borderId="1" xfId="4" quotePrefix="1" applyNumberFormat="1" applyBorder="1" applyAlignment="1">
      <alignment horizontal="left" vertical="center"/>
    </xf>
    <xf numFmtId="0" fontId="9" fillId="9" borderId="1" xfId="4" applyBorder="1" applyAlignment="1">
      <alignment horizontal="left" vertical="center"/>
    </xf>
    <xf numFmtId="0" fontId="9" fillId="9" borderId="1" xfId="4" quotePrefix="1" applyBorder="1" applyAlignment="1">
      <alignment horizontal="left"/>
    </xf>
    <xf numFmtId="165" fontId="8" fillId="0" borderId="1" xfId="3" applyNumberFormat="1" applyFill="1" applyBorder="1" applyAlignment="1">
      <alignment horizontal="left"/>
    </xf>
    <xf numFmtId="164" fontId="8" fillId="0" borderId="1" xfId="3" applyNumberFormat="1" applyFill="1" applyBorder="1" applyAlignment="1">
      <alignment horizontal="left"/>
    </xf>
    <xf numFmtId="0" fontId="8" fillId="0" borderId="1" xfId="3" applyFill="1" applyBorder="1" applyAlignment="1">
      <alignment horizontal="left"/>
    </xf>
    <xf numFmtId="165" fontId="0" fillId="0" borderId="1" xfId="0" applyNumberFormat="1" applyBorder="1" applyAlignment="1">
      <alignment horizontal="left"/>
    </xf>
    <xf numFmtId="164" fontId="0" fillId="0" borderId="1" xfId="0" applyNumberFormat="1" applyBorder="1" applyAlignment="1">
      <alignment horizontal="left"/>
    </xf>
    <xf numFmtId="0" fontId="0" fillId="0" borderId="1" xfId="0" applyBorder="1" applyAlignment="1">
      <alignment horizontal="left"/>
    </xf>
    <xf numFmtId="166" fontId="8" fillId="0" borderId="1" xfId="3" applyNumberFormat="1" applyFill="1" applyBorder="1" applyAlignment="1">
      <alignment horizontal="left"/>
    </xf>
    <xf numFmtId="168" fontId="8" fillId="0" borderId="1" xfId="3" applyNumberFormat="1" applyFill="1" applyBorder="1" applyAlignment="1">
      <alignment horizontal="left"/>
    </xf>
    <xf numFmtId="16" fontId="4" fillId="0" borderId="1" xfId="1" quotePrefix="1" applyNumberFormat="1" applyFill="1" applyBorder="1" applyAlignment="1">
      <alignment horizontal="left" vertical="center"/>
    </xf>
    <xf numFmtId="0" fontId="4" fillId="0" borderId="1" xfId="1" applyFill="1" applyBorder="1" applyAlignment="1">
      <alignment horizontal="left" vertical="center"/>
    </xf>
    <xf numFmtId="0" fontId="4" fillId="0" borderId="1" xfId="1" applyFill="1" applyBorder="1" applyAlignment="1">
      <alignment horizontal="left"/>
    </xf>
    <xf numFmtId="166" fontId="0" fillId="0" borderId="1" xfId="0" applyNumberFormat="1" applyBorder="1" applyAlignment="1">
      <alignment horizontal="left"/>
    </xf>
    <xf numFmtId="168" fontId="0" fillId="0" borderId="1" xfId="0" applyNumberFormat="1" applyBorder="1" applyAlignment="1">
      <alignment horizontal="left"/>
    </xf>
    <xf numFmtId="2" fontId="9" fillId="9" borderId="1" xfId="4" applyNumberFormat="1" applyBorder="1" applyAlignment="1">
      <alignment horizontal="left"/>
    </xf>
    <xf numFmtId="2" fontId="8" fillId="0" borderId="1" xfId="3" applyNumberFormat="1" applyFill="1" applyBorder="1" applyAlignment="1">
      <alignment horizontal="left"/>
    </xf>
    <xf numFmtId="2" fontId="0" fillId="0" borderId="1" xfId="0" applyNumberFormat="1" applyBorder="1" applyAlignment="1">
      <alignment horizontal="left"/>
    </xf>
    <xf numFmtId="0" fontId="9" fillId="0" borderId="1" xfId="4" applyFill="1" applyBorder="1" applyAlignment="1">
      <alignment horizontal="left"/>
    </xf>
    <xf numFmtId="165" fontId="9" fillId="0" borderId="1" xfId="4" applyNumberFormat="1" applyFill="1" applyBorder="1" applyAlignment="1">
      <alignment horizontal="left"/>
    </xf>
    <xf numFmtId="164" fontId="9" fillId="0" borderId="1" xfId="4" applyNumberFormat="1" applyFill="1" applyBorder="1" applyAlignment="1">
      <alignment horizontal="left"/>
    </xf>
    <xf numFmtId="166" fontId="9" fillId="0" borderId="1" xfId="4" applyNumberFormat="1" applyFill="1" applyBorder="1" applyAlignment="1">
      <alignment horizontal="left"/>
    </xf>
    <xf numFmtId="168" fontId="9" fillId="0" borderId="1" xfId="4" applyNumberFormat="1" applyFill="1" applyBorder="1" applyAlignment="1">
      <alignment horizontal="left"/>
    </xf>
    <xf numFmtId="2" fontId="9" fillId="0" borderId="1" xfId="4" applyNumberFormat="1" applyFill="1" applyBorder="1" applyAlignment="1">
      <alignment horizontal="left"/>
    </xf>
    <xf numFmtId="16" fontId="9" fillId="0" borderId="1" xfId="4" quotePrefix="1" applyNumberFormat="1" applyFill="1" applyBorder="1" applyAlignment="1">
      <alignment horizontal="left" vertical="center"/>
    </xf>
    <xf numFmtId="0" fontId="9" fillId="0" borderId="1" xfId="4" applyFill="1" applyBorder="1" applyAlignment="1">
      <alignment horizontal="left" vertical="center"/>
    </xf>
    <xf numFmtId="16" fontId="4" fillId="0" borderId="1" xfId="1" quotePrefix="1" applyNumberFormat="1" applyFill="1" applyBorder="1" applyAlignment="1">
      <alignment horizontal="left"/>
    </xf>
    <xf numFmtId="16" fontId="9" fillId="9" borderId="1" xfId="4" quotePrefix="1" applyNumberFormat="1" applyBorder="1" applyAlignment="1">
      <alignment horizontal="left"/>
    </xf>
    <xf numFmtId="168" fontId="9" fillId="9" borderId="1" xfId="4" quotePrefix="1" applyNumberFormat="1" applyBorder="1" applyAlignment="1">
      <alignment horizontal="left"/>
    </xf>
    <xf numFmtId="164" fontId="9" fillId="9" borderId="1" xfId="4" quotePrefix="1" applyNumberFormat="1" applyBorder="1" applyAlignment="1">
      <alignment horizontal="left"/>
    </xf>
    <xf numFmtId="168" fontId="0" fillId="0" borderId="1" xfId="0" quotePrefix="1" applyNumberFormat="1" applyBorder="1" applyAlignment="1">
      <alignment horizontal="left"/>
    </xf>
    <xf numFmtId="164" fontId="0" fillId="0" borderId="1" xfId="0" quotePrefix="1" applyNumberFormat="1" applyBorder="1" applyAlignment="1">
      <alignment horizontal="left"/>
    </xf>
    <xf numFmtId="169" fontId="0" fillId="0" borderId="1" xfId="0" applyNumberFormat="1" applyBorder="1" applyAlignment="1">
      <alignment horizontal="left"/>
    </xf>
    <xf numFmtId="0" fontId="9" fillId="9" borderId="2" xfId="4" applyBorder="1" applyAlignment="1">
      <alignment horizontal="left"/>
    </xf>
    <xf numFmtId="166" fontId="9" fillId="8" borderId="1" xfId="4" applyNumberFormat="1" applyFill="1" applyBorder="1" applyAlignment="1">
      <alignment horizontal="left"/>
    </xf>
    <xf numFmtId="167" fontId="9" fillId="8" borderId="1" xfId="4" applyNumberFormat="1" applyFill="1" applyBorder="1" applyAlignment="1">
      <alignment horizontal="left"/>
    </xf>
    <xf numFmtId="168" fontId="9" fillId="8" borderId="1" xfId="4" applyNumberFormat="1" applyFill="1" applyBorder="1" applyAlignment="1">
      <alignment horizontal="left"/>
    </xf>
    <xf numFmtId="166" fontId="8" fillId="8" borderId="1" xfId="3" applyNumberFormat="1" applyFill="1" applyBorder="1" applyAlignment="1">
      <alignment horizontal="left"/>
    </xf>
    <xf numFmtId="167" fontId="8" fillId="8" borderId="1" xfId="3" applyNumberFormat="1" applyFill="1" applyBorder="1" applyAlignment="1">
      <alignment horizontal="left"/>
    </xf>
    <xf numFmtId="168" fontId="8" fillId="8" borderId="1" xfId="3" applyNumberFormat="1" applyFill="1" applyBorder="1" applyAlignment="1">
      <alignment horizontal="left"/>
    </xf>
    <xf numFmtId="166" fontId="0" fillId="8" borderId="1" xfId="0" applyNumberFormat="1" applyFill="1" applyBorder="1" applyAlignment="1">
      <alignment horizontal="left"/>
    </xf>
    <xf numFmtId="167" fontId="0" fillId="8" borderId="1" xfId="0" applyNumberFormat="1" applyFill="1" applyBorder="1" applyAlignment="1">
      <alignment horizontal="left"/>
    </xf>
    <xf numFmtId="168" fontId="0" fillId="8" borderId="1" xfId="0" applyNumberFormat="1" applyFill="1" applyBorder="1" applyAlignment="1">
      <alignment horizontal="left"/>
    </xf>
    <xf numFmtId="0" fontId="9" fillId="8" borderId="1" xfId="4" applyFill="1" applyBorder="1" applyAlignment="1">
      <alignment horizontal="left"/>
    </xf>
    <xf numFmtId="0" fontId="0" fillId="8" borderId="1" xfId="0" applyFill="1" applyBorder="1" applyAlignment="1">
      <alignment horizontal="left"/>
    </xf>
    <xf numFmtId="0" fontId="9" fillId="8" borderId="2" xfId="4" applyFill="1" applyBorder="1" applyAlignment="1">
      <alignment horizontal="left"/>
    </xf>
    <xf numFmtId="168" fontId="9" fillId="8" borderId="2" xfId="4" applyNumberFormat="1" applyFill="1" applyBorder="1" applyAlignment="1">
      <alignment horizontal="left"/>
    </xf>
    <xf numFmtId="165" fontId="9" fillId="8" borderId="1" xfId="4" applyNumberFormat="1" applyFill="1" applyBorder="1" applyAlignment="1">
      <alignment horizontal="left"/>
    </xf>
    <xf numFmtId="1" fontId="9" fillId="8" borderId="1" xfId="4" applyNumberFormat="1" applyFill="1" applyBorder="1" applyAlignment="1">
      <alignment horizontal="left"/>
    </xf>
    <xf numFmtId="164" fontId="9" fillId="8" borderId="1" xfId="4" applyNumberFormat="1" applyFill="1" applyBorder="1" applyAlignment="1">
      <alignment horizontal="left"/>
    </xf>
    <xf numFmtId="165" fontId="8" fillId="8" borderId="1" xfId="3" applyNumberFormat="1" applyFill="1" applyBorder="1" applyAlignment="1">
      <alignment horizontal="left"/>
    </xf>
    <xf numFmtId="1" fontId="8" fillId="8" borderId="1" xfId="3" applyNumberFormat="1" applyFill="1" applyBorder="1" applyAlignment="1">
      <alignment horizontal="left"/>
    </xf>
    <xf numFmtId="164" fontId="8" fillId="8" borderId="1" xfId="3" applyNumberFormat="1" applyFill="1" applyBorder="1" applyAlignment="1">
      <alignment horizontal="left"/>
    </xf>
    <xf numFmtId="0" fontId="8" fillId="8" borderId="1" xfId="3" applyFill="1" applyBorder="1" applyAlignment="1">
      <alignment horizontal="left"/>
    </xf>
    <xf numFmtId="165" fontId="0" fillId="8" borderId="1" xfId="0" applyNumberFormat="1" applyFill="1" applyBorder="1" applyAlignment="1">
      <alignment horizontal="left"/>
    </xf>
    <xf numFmtId="1" fontId="0" fillId="8" borderId="1" xfId="0" applyNumberFormat="1" applyFill="1" applyBorder="1" applyAlignment="1">
      <alignment horizontal="left"/>
    </xf>
    <xf numFmtId="164" fontId="0" fillId="8" borderId="1" xfId="0" applyNumberFormat="1" applyFill="1" applyBorder="1" applyAlignment="1">
      <alignment horizontal="left"/>
    </xf>
    <xf numFmtId="0" fontId="9" fillId="8" borderId="1" xfId="4" quotePrefix="1" applyFill="1" applyBorder="1" applyAlignment="1">
      <alignment horizontal="left"/>
    </xf>
    <xf numFmtId="0" fontId="0" fillId="8" borderId="1" xfId="0" quotePrefix="1" applyFill="1" applyBorder="1" applyAlignment="1">
      <alignment horizontal="left"/>
    </xf>
    <xf numFmtId="12" fontId="9" fillId="8" borderId="1" xfId="4" quotePrefix="1" applyNumberFormat="1" applyFill="1" applyBorder="1" applyAlignment="1">
      <alignment horizontal="left"/>
    </xf>
    <xf numFmtId="12" fontId="8" fillId="8" borderId="1" xfId="3" quotePrefix="1" applyNumberFormat="1" applyFill="1" applyBorder="1" applyAlignment="1">
      <alignment horizontal="left"/>
    </xf>
    <xf numFmtId="12" fontId="0" fillId="8" borderId="1" xfId="0" quotePrefix="1" applyNumberFormat="1" applyFill="1" applyBorder="1" applyAlignment="1">
      <alignment horizontal="left"/>
    </xf>
    <xf numFmtId="164" fontId="0" fillId="0" borderId="0" xfId="0" applyNumberFormat="1" applyAlignment="1">
      <alignment horizontal="left"/>
    </xf>
    <xf numFmtId="164" fontId="0" fillId="8" borderId="0" xfId="0" applyNumberFormat="1" applyFill="1" applyAlignment="1">
      <alignment horizontal="left"/>
    </xf>
    <xf numFmtId="164" fontId="0" fillId="0" borderId="0" xfId="0" quotePrefix="1" applyNumberFormat="1" applyAlignment="1">
      <alignment horizontal="left"/>
    </xf>
    <xf numFmtId="166" fontId="0" fillId="0" borderId="0" xfId="0" applyNumberFormat="1" applyAlignment="1">
      <alignment horizontal="left"/>
    </xf>
    <xf numFmtId="167" fontId="0" fillId="0" borderId="0" xfId="0" applyNumberFormat="1" applyAlignment="1">
      <alignment horizontal="left"/>
    </xf>
    <xf numFmtId="168" fontId="0" fillId="0" borderId="0" xfId="0" applyNumberFormat="1" applyAlignment="1">
      <alignment horizontal="left"/>
    </xf>
    <xf numFmtId="168" fontId="0" fillId="0" borderId="0" xfId="0" quotePrefix="1" applyNumberFormat="1" applyAlignment="1">
      <alignment horizontal="left"/>
    </xf>
    <xf numFmtId="0" fontId="4" fillId="5" borderId="0" xfId="1" applyAlignment="1">
      <alignment horizontal="left" vertical="center"/>
    </xf>
    <xf numFmtId="0" fontId="0" fillId="10" borderId="0" xfId="0" applyFill="1" applyAlignment="1">
      <alignment horizontal="left"/>
    </xf>
    <xf numFmtId="164" fontId="9" fillId="8" borderId="2" xfId="4" applyNumberFormat="1" applyFill="1" applyBorder="1" applyAlignment="1">
      <alignment horizontal="left"/>
    </xf>
    <xf numFmtId="0" fontId="9" fillId="0" borderId="2" xfId="4" applyFill="1" applyBorder="1" applyAlignment="1">
      <alignment horizontal="left"/>
    </xf>
    <xf numFmtId="0" fontId="8" fillId="8" borderId="5" xfId="3" applyFill="1" applyAlignment="1">
      <alignment horizontal="left"/>
    </xf>
    <xf numFmtId="0" fontId="8" fillId="8" borderId="0" xfId="3" applyFill="1" applyBorder="1" applyAlignment="1">
      <alignment horizontal="left"/>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4" borderId="1" xfId="0" applyFill="1" applyBorder="1" applyAlignment="1">
      <alignment horizontal="center"/>
    </xf>
  </cellXfs>
  <cellStyles count="5">
    <cellStyle name="20% - Accent1" xfId="4" builtinId="30"/>
    <cellStyle name="Bad" xfId="2" builtinId="27"/>
    <cellStyle name="Input" xfId="3" builtinId="20"/>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28</xdr:row>
      <xdr:rowOff>0</xdr:rowOff>
    </xdr:from>
    <xdr:to>
      <xdr:col>30</xdr:col>
      <xdr:colOff>281405</xdr:colOff>
      <xdr:row>35</xdr:row>
      <xdr:rowOff>523333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441333" y="8953500"/>
          <a:ext cx="13171905" cy="528583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4"/>
  <sheetViews>
    <sheetView zoomScale="90" zoomScaleNormal="90" workbookViewId="0">
      <pane ySplit="4" topLeftCell="A5" activePane="bottomLeft" state="frozen"/>
      <selection pane="bottomLeft" activeCell="J6" sqref="J6"/>
    </sheetView>
  </sheetViews>
  <sheetFormatPr defaultRowHeight="15" x14ac:dyDescent="0.25"/>
  <cols>
    <col min="1" max="1" width="15.140625" style="1" customWidth="1"/>
    <col min="2" max="2" width="66.5703125" bestFit="1" customWidth="1"/>
    <col min="3" max="6" width="9.140625" style="1"/>
    <col min="7" max="7" width="68.5703125" style="9" customWidth="1"/>
    <col min="8" max="8" width="65.42578125" style="9" customWidth="1"/>
  </cols>
  <sheetData>
    <row r="1" spans="1:8" x14ac:dyDescent="0.25">
      <c r="A1" t="s">
        <v>0</v>
      </c>
    </row>
    <row r="2" spans="1:8" x14ac:dyDescent="0.25">
      <c r="A2" t="s">
        <v>1</v>
      </c>
    </row>
    <row r="4" spans="1:8" s="2" customFormat="1" ht="30" x14ac:dyDescent="0.25">
      <c r="A4" s="6" t="s">
        <v>2</v>
      </c>
      <c r="B4" s="6" t="s">
        <v>3</v>
      </c>
      <c r="C4" s="6" t="s">
        <v>4</v>
      </c>
      <c r="D4" s="6" t="s">
        <v>5</v>
      </c>
      <c r="E4" s="6" t="s">
        <v>6</v>
      </c>
      <c r="F4" s="6" t="s">
        <v>7</v>
      </c>
      <c r="G4" s="6" t="s">
        <v>8</v>
      </c>
      <c r="H4" s="6" t="s">
        <v>9</v>
      </c>
    </row>
    <row r="5" spans="1:8" x14ac:dyDescent="0.25">
      <c r="A5" s="4" t="s">
        <v>10</v>
      </c>
      <c r="B5" s="5" t="s">
        <v>11</v>
      </c>
      <c r="C5" s="4"/>
      <c r="D5" s="4"/>
      <c r="E5" s="4"/>
      <c r="F5" s="4"/>
      <c r="G5" s="10"/>
      <c r="H5" s="10"/>
    </row>
    <row r="6" spans="1:8" ht="135" x14ac:dyDescent="0.25">
      <c r="A6" s="7">
        <v>1</v>
      </c>
      <c r="B6" s="3" t="s">
        <v>12</v>
      </c>
      <c r="C6" s="7"/>
      <c r="D6" s="7"/>
      <c r="E6" s="7" t="s">
        <v>13</v>
      </c>
      <c r="F6" s="7"/>
      <c r="G6" s="8" t="s">
        <v>14</v>
      </c>
      <c r="H6" s="8" t="s">
        <v>15</v>
      </c>
    </row>
    <row r="7" spans="1:8" ht="60" x14ac:dyDescent="0.25">
      <c r="A7" s="7">
        <v>2</v>
      </c>
      <c r="B7" s="3" t="s">
        <v>16</v>
      </c>
      <c r="C7" s="7"/>
      <c r="D7" s="7" t="s">
        <v>17</v>
      </c>
      <c r="E7" s="7" t="s">
        <v>13</v>
      </c>
      <c r="F7" s="7" t="s">
        <v>17</v>
      </c>
      <c r="G7" s="8" t="s">
        <v>18</v>
      </c>
      <c r="H7" s="11" t="s">
        <v>19</v>
      </c>
    </row>
    <row r="8" spans="1:8" x14ac:dyDescent="0.25">
      <c r="A8" s="7">
        <v>3</v>
      </c>
      <c r="B8" s="3" t="s">
        <v>20</v>
      </c>
      <c r="C8" s="7"/>
      <c r="D8" s="7"/>
      <c r="E8" s="7" t="s">
        <v>13</v>
      </c>
      <c r="F8" s="7"/>
      <c r="G8" s="8" t="s">
        <v>21</v>
      </c>
      <c r="H8" s="104" t="s">
        <v>22</v>
      </c>
    </row>
    <row r="9" spans="1:8" x14ac:dyDescent="0.25">
      <c r="A9" s="7">
        <v>4</v>
      </c>
      <c r="B9" s="3" t="s">
        <v>23</v>
      </c>
      <c r="C9" s="7"/>
      <c r="D9" s="7"/>
      <c r="E9" s="7" t="s">
        <v>13</v>
      </c>
      <c r="F9" s="7"/>
      <c r="G9" s="8" t="s">
        <v>21</v>
      </c>
      <c r="H9" s="105"/>
    </row>
    <row r="10" spans="1:8" x14ac:dyDescent="0.25">
      <c r="A10" s="7">
        <v>5</v>
      </c>
      <c r="B10" s="3" t="s">
        <v>24</v>
      </c>
      <c r="C10" s="7"/>
      <c r="D10" s="7"/>
      <c r="E10" s="7" t="s">
        <v>13</v>
      </c>
      <c r="F10" s="7"/>
      <c r="G10" s="8" t="s">
        <v>21</v>
      </c>
      <c r="H10" s="105"/>
    </row>
    <row r="11" spans="1:8" x14ac:dyDescent="0.25">
      <c r="A11" s="7">
        <v>6</v>
      </c>
      <c r="B11" s="3" t="s">
        <v>25</v>
      </c>
      <c r="C11" s="7"/>
      <c r="D11" s="7"/>
      <c r="E11" s="7" t="s">
        <v>13</v>
      </c>
      <c r="F11" s="7"/>
      <c r="G11" s="8" t="s">
        <v>21</v>
      </c>
      <c r="H11" s="106"/>
    </row>
    <row r="12" spans="1:8" x14ac:dyDescent="0.25">
      <c r="A12" s="4" t="s">
        <v>26</v>
      </c>
      <c r="B12" s="5" t="s">
        <v>27</v>
      </c>
      <c r="C12" s="4"/>
      <c r="D12" s="4"/>
      <c r="E12" s="4"/>
      <c r="F12" s="4"/>
      <c r="G12" s="10"/>
      <c r="H12" s="10"/>
    </row>
    <row r="13" spans="1:8" ht="60" x14ac:dyDescent="0.25">
      <c r="A13" s="7">
        <v>1</v>
      </c>
      <c r="B13" s="3" t="s">
        <v>28</v>
      </c>
      <c r="C13" s="7"/>
      <c r="D13" s="7"/>
      <c r="E13" s="7" t="s">
        <v>13</v>
      </c>
      <c r="F13" s="7"/>
      <c r="G13" s="8" t="s">
        <v>29</v>
      </c>
      <c r="H13" s="8" t="s">
        <v>30</v>
      </c>
    </row>
    <row r="14" spans="1:8" ht="60" x14ac:dyDescent="0.25">
      <c r="A14" s="7">
        <v>2</v>
      </c>
      <c r="B14" s="3" t="s">
        <v>31</v>
      </c>
      <c r="C14" s="7"/>
      <c r="D14" s="7"/>
      <c r="E14" s="7" t="s">
        <v>13</v>
      </c>
      <c r="F14" s="7"/>
      <c r="G14" s="8" t="s">
        <v>29</v>
      </c>
      <c r="H14" s="8" t="s">
        <v>32</v>
      </c>
    </row>
    <row r="15" spans="1:8" x14ac:dyDescent="0.25">
      <c r="A15" s="4" t="s">
        <v>33</v>
      </c>
      <c r="B15" s="5" t="s">
        <v>34</v>
      </c>
      <c r="C15" s="4"/>
      <c r="D15" s="4"/>
      <c r="E15" s="4"/>
      <c r="F15" s="4"/>
      <c r="G15" s="10"/>
      <c r="H15" s="10"/>
    </row>
    <row r="16" spans="1:8" x14ac:dyDescent="0.25">
      <c r="A16" s="7">
        <v>1</v>
      </c>
      <c r="B16" s="3" t="s">
        <v>35</v>
      </c>
      <c r="C16" s="7" t="s">
        <v>13</v>
      </c>
      <c r="D16" s="7"/>
      <c r="E16" s="7"/>
      <c r="F16" s="7"/>
      <c r="G16" s="8" t="s">
        <v>14</v>
      </c>
      <c r="H16" s="104" t="s">
        <v>36</v>
      </c>
    </row>
    <row r="17" spans="1:8" x14ac:dyDescent="0.25">
      <c r="A17" s="7">
        <v>2</v>
      </c>
      <c r="B17" s="3" t="s">
        <v>37</v>
      </c>
      <c r="C17" s="7" t="s">
        <v>13</v>
      </c>
      <c r="D17" s="7"/>
      <c r="E17" s="7"/>
      <c r="F17" s="7"/>
      <c r="G17" s="8" t="s">
        <v>14</v>
      </c>
      <c r="H17" s="105"/>
    </row>
    <row r="18" spans="1:8" x14ac:dyDescent="0.25">
      <c r="A18" s="7">
        <v>3</v>
      </c>
      <c r="B18" s="3" t="s">
        <v>38</v>
      </c>
      <c r="C18" s="7" t="s">
        <v>13</v>
      </c>
      <c r="D18" s="7"/>
      <c r="E18" s="7"/>
      <c r="F18" s="7"/>
      <c r="G18" s="8" t="s">
        <v>14</v>
      </c>
      <c r="H18" s="105"/>
    </row>
    <row r="19" spans="1:8" x14ac:dyDescent="0.25">
      <c r="A19" s="7">
        <v>4</v>
      </c>
      <c r="B19" s="3" t="s">
        <v>39</v>
      </c>
      <c r="C19" s="7" t="s">
        <v>13</v>
      </c>
      <c r="D19" s="7"/>
      <c r="E19" s="7"/>
      <c r="F19" s="7"/>
      <c r="G19" s="8" t="s">
        <v>14</v>
      </c>
      <c r="H19" s="105"/>
    </row>
    <row r="20" spans="1:8" x14ac:dyDescent="0.25">
      <c r="A20" s="7">
        <v>5</v>
      </c>
      <c r="B20" s="3" t="s">
        <v>40</v>
      </c>
      <c r="C20" s="7" t="s">
        <v>13</v>
      </c>
      <c r="D20" s="7"/>
      <c r="E20" s="7"/>
      <c r="F20" s="7"/>
      <c r="G20" s="8" t="s">
        <v>14</v>
      </c>
      <c r="H20" s="105"/>
    </row>
    <row r="21" spans="1:8" x14ac:dyDescent="0.25">
      <c r="A21" s="7">
        <v>6</v>
      </c>
      <c r="B21" s="3" t="s">
        <v>41</v>
      </c>
      <c r="C21" s="7" t="s">
        <v>13</v>
      </c>
      <c r="D21" s="7"/>
      <c r="E21" s="7"/>
      <c r="F21" s="7"/>
      <c r="G21" s="8" t="s">
        <v>14</v>
      </c>
      <c r="H21" s="105"/>
    </row>
    <row r="22" spans="1:8" x14ac:dyDescent="0.25">
      <c r="A22" s="7">
        <v>7</v>
      </c>
      <c r="B22" s="3" t="s">
        <v>42</v>
      </c>
      <c r="C22" s="7" t="s">
        <v>13</v>
      </c>
      <c r="D22" s="7"/>
      <c r="E22" s="7"/>
      <c r="F22" s="7"/>
      <c r="G22" s="8" t="s">
        <v>14</v>
      </c>
      <c r="H22" s="105"/>
    </row>
    <row r="23" spans="1:8" x14ac:dyDescent="0.25">
      <c r="A23" s="7">
        <v>8</v>
      </c>
      <c r="B23" s="3" t="s">
        <v>43</v>
      </c>
      <c r="C23" s="7" t="s">
        <v>13</v>
      </c>
      <c r="D23" s="7"/>
      <c r="E23" s="7"/>
      <c r="F23" s="7"/>
      <c r="G23" s="8" t="s">
        <v>14</v>
      </c>
      <c r="H23" s="105"/>
    </row>
    <row r="24" spans="1:8" x14ac:dyDescent="0.25">
      <c r="A24" s="7">
        <v>9</v>
      </c>
      <c r="B24" s="3" t="s">
        <v>44</v>
      </c>
      <c r="C24" s="7" t="s">
        <v>13</v>
      </c>
      <c r="D24" s="7"/>
      <c r="E24" s="7"/>
      <c r="F24" s="7"/>
      <c r="G24" s="8" t="s">
        <v>14</v>
      </c>
      <c r="H24" s="106"/>
    </row>
    <row r="25" spans="1:8" x14ac:dyDescent="0.25">
      <c r="A25" s="4" t="s">
        <v>45</v>
      </c>
      <c r="B25" s="5" t="s">
        <v>46</v>
      </c>
      <c r="C25" s="4"/>
      <c r="D25" s="4"/>
      <c r="E25" s="4"/>
      <c r="F25" s="4"/>
      <c r="G25" s="10"/>
      <c r="H25" s="10"/>
    </row>
    <row r="26" spans="1:8" ht="30" x14ac:dyDescent="0.25">
      <c r="A26" s="7">
        <v>1</v>
      </c>
      <c r="B26" s="3" t="s">
        <v>47</v>
      </c>
      <c r="C26" s="7"/>
      <c r="D26" s="7"/>
      <c r="E26" s="7" t="s">
        <v>13</v>
      </c>
      <c r="F26" s="7"/>
      <c r="G26" s="8" t="s">
        <v>21</v>
      </c>
      <c r="H26" s="8" t="s">
        <v>48</v>
      </c>
    </row>
    <row r="27" spans="1:8" x14ac:dyDescent="0.25">
      <c r="A27" s="7">
        <v>2</v>
      </c>
      <c r="B27" s="3" t="s">
        <v>49</v>
      </c>
      <c r="C27" s="7"/>
      <c r="D27" s="7"/>
      <c r="E27" s="7" t="s">
        <v>13</v>
      </c>
      <c r="F27" s="7"/>
      <c r="G27" s="8" t="s">
        <v>21</v>
      </c>
      <c r="H27" s="8" t="s">
        <v>50</v>
      </c>
    </row>
    <row r="28" spans="1:8" x14ac:dyDescent="0.25">
      <c r="A28" s="4" t="s">
        <v>51</v>
      </c>
      <c r="B28" s="5" t="s">
        <v>52</v>
      </c>
      <c r="C28" s="4"/>
      <c r="D28" s="4"/>
      <c r="E28" s="4"/>
      <c r="F28" s="4"/>
      <c r="G28" s="10"/>
      <c r="H28" s="10"/>
    </row>
    <row r="29" spans="1:8" ht="195" x14ac:dyDescent="0.25">
      <c r="A29" s="7">
        <v>1</v>
      </c>
      <c r="B29" s="3" t="s">
        <v>53</v>
      </c>
      <c r="C29" s="7"/>
      <c r="D29" s="7"/>
      <c r="E29" s="7" t="s">
        <v>13</v>
      </c>
      <c r="F29" s="7" t="s">
        <v>13</v>
      </c>
      <c r="G29" s="8" t="s">
        <v>14</v>
      </c>
      <c r="H29" s="8" t="s">
        <v>54</v>
      </c>
    </row>
    <row r="30" spans="1:8" ht="105" x14ac:dyDescent="0.25">
      <c r="A30" s="7">
        <v>2</v>
      </c>
      <c r="B30" s="3" t="s">
        <v>55</v>
      </c>
      <c r="C30" s="7"/>
      <c r="D30" s="7"/>
      <c r="E30" s="7" t="s">
        <v>13</v>
      </c>
      <c r="F30" s="7" t="s">
        <v>13</v>
      </c>
      <c r="G30" s="8" t="s">
        <v>14</v>
      </c>
      <c r="H30" s="8" t="s">
        <v>56</v>
      </c>
    </row>
    <row r="31" spans="1:8" x14ac:dyDescent="0.25">
      <c r="A31" s="7">
        <v>3</v>
      </c>
      <c r="B31" s="3" t="s">
        <v>57</v>
      </c>
      <c r="C31" s="7"/>
      <c r="D31" s="7"/>
      <c r="E31" s="7" t="s">
        <v>13</v>
      </c>
      <c r="F31" s="7"/>
      <c r="G31" s="8" t="s">
        <v>14</v>
      </c>
      <c r="H31" s="8" t="s">
        <v>58</v>
      </c>
    </row>
    <row r="32" spans="1:8" x14ac:dyDescent="0.25">
      <c r="A32" s="7">
        <v>4</v>
      </c>
      <c r="B32" s="3" t="s">
        <v>59</v>
      </c>
      <c r="C32" s="7" t="s">
        <v>13</v>
      </c>
      <c r="D32" s="7"/>
      <c r="E32" s="7"/>
      <c r="F32" s="7"/>
      <c r="G32" s="8" t="s">
        <v>14</v>
      </c>
      <c r="H32" s="8" t="s">
        <v>60</v>
      </c>
    </row>
    <row r="33" spans="1:8" x14ac:dyDescent="0.25">
      <c r="A33" s="7">
        <v>5</v>
      </c>
      <c r="B33" s="3" t="s">
        <v>61</v>
      </c>
      <c r="C33" s="7"/>
      <c r="D33" s="7"/>
      <c r="E33" s="7" t="s">
        <v>13</v>
      </c>
      <c r="F33" s="7"/>
      <c r="G33" s="8" t="s">
        <v>21</v>
      </c>
      <c r="H33" s="104" t="s">
        <v>36</v>
      </c>
    </row>
    <row r="34" spans="1:8" x14ac:dyDescent="0.25">
      <c r="A34" s="7">
        <v>6</v>
      </c>
      <c r="B34" s="3" t="s">
        <v>62</v>
      </c>
      <c r="C34" s="7"/>
      <c r="D34" s="7"/>
      <c r="E34" s="7" t="s">
        <v>13</v>
      </c>
      <c r="F34" s="7"/>
      <c r="G34" s="8" t="s">
        <v>21</v>
      </c>
      <c r="H34" s="105"/>
    </row>
    <row r="35" spans="1:8" x14ac:dyDescent="0.25">
      <c r="A35" s="7">
        <v>7</v>
      </c>
      <c r="B35" s="3" t="s">
        <v>63</v>
      </c>
      <c r="C35" s="7"/>
      <c r="D35" s="7"/>
      <c r="E35" s="7" t="s">
        <v>13</v>
      </c>
      <c r="F35" s="7"/>
      <c r="G35" s="8" t="s">
        <v>21</v>
      </c>
      <c r="H35" s="106"/>
    </row>
    <row r="36" spans="1:8" ht="45" x14ac:dyDescent="0.25">
      <c r="A36" s="7">
        <v>8</v>
      </c>
      <c r="B36" s="3" t="s">
        <v>64</v>
      </c>
      <c r="C36" s="7"/>
      <c r="D36" s="7"/>
      <c r="E36" s="7" t="s">
        <v>13</v>
      </c>
      <c r="F36" s="7" t="s">
        <v>13</v>
      </c>
      <c r="G36" s="8" t="s">
        <v>65</v>
      </c>
      <c r="H36" s="8" t="s">
        <v>66</v>
      </c>
    </row>
    <row r="37" spans="1:8" ht="30" x14ac:dyDescent="0.25">
      <c r="A37" s="7">
        <v>9</v>
      </c>
      <c r="B37" s="3" t="s">
        <v>67</v>
      </c>
      <c r="C37" s="7"/>
      <c r="D37" s="7"/>
      <c r="E37" s="7" t="s">
        <v>13</v>
      </c>
      <c r="F37" s="7"/>
      <c r="G37" s="8" t="s">
        <v>21</v>
      </c>
      <c r="H37" s="8" t="s">
        <v>36</v>
      </c>
    </row>
    <row r="38" spans="1:8" ht="45" x14ac:dyDescent="0.25">
      <c r="A38" s="7">
        <v>10</v>
      </c>
      <c r="B38" s="3" t="s">
        <v>68</v>
      </c>
      <c r="C38" s="7"/>
      <c r="D38" s="7"/>
      <c r="E38" s="7" t="s">
        <v>13</v>
      </c>
      <c r="F38" s="7"/>
      <c r="G38" s="8" t="s">
        <v>21</v>
      </c>
      <c r="H38" s="8" t="s">
        <v>69</v>
      </c>
    </row>
    <row r="39" spans="1:8" ht="30" x14ac:dyDescent="0.25">
      <c r="A39" s="7">
        <v>11</v>
      </c>
      <c r="B39" s="3" t="s">
        <v>70</v>
      </c>
      <c r="C39" s="7"/>
      <c r="D39" s="7"/>
      <c r="E39" s="7" t="s">
        <v>13</v>
      </c>
      <c r="F39" s="7"/>
      <c r="G39" s="8" t="s">
        <v>21</v>
      </c>
      <c r="H39" s="8" t="s">
        <v>36</v>
      </c>
    </row>
    <row r="40" spans="1:8" ht="75" x14ac:dyDescent="0.25">
      <c r="A40" s="7">
        <v>12</v>
      </c>
      <c r="B40" s="3" t="s">
        <v>71</v>
      </c>
      <c r="C40" s="7"/>
      <c r="D40" s="7"/>
      <c r="E40" s="7" t="s">
        <v>13</v>
      </c>
      <c r="F40" s="7" t="s">
        <v>13</v>
      </c>
      <c r="G40" s="8" t="s">
        <v>14</v>
      </c>
      <c r="H40" s="8" t="s">
        <v>72</v>
      </c>
    </row>
    <row r="41" spans="1:8" x14ac:dyDescent="0.25">
      <c r="A41" s="7">
        <v>13</v>
      </c>
      <c r="B41" s="3" t="s">
        <v>73</v>
      </c>
      <c r="C41" s="7" t="s">
        <v>13</v>
      </c>
      <c r="D41" s="7"/>
      <c r="E41" s="7"/>
      <c r="F41" s="7"/>
      <c r="G41" s="8" t="s">
        <v>14</v>
      </c>
      <c r="H41" s="8"/>
    </row>
    <row r="43" spans="1:8" ht="60" x14ac:dyDescent="0.25">
      <c r="G43" s="9" t="s">
        <v>74</v>
      </c>
      <c r="H43" s="9" t="s">
        <v>75</v>
      </c>
    </row>
    <row r="48" spans="1:8" ht="30" x14ac:dyDescent="0.25">
      <c r="A48" s="6" t="s">
        <v>2</v>
      </c>
      <c r="B48" s="6" t="s">
        <v>3</v>
      </c>
      <c r="C48" s="6" t="s">
        <v>4</v>
      </c>
      <c r="D48" s="6" t="s">
        <v>5</v>
      </c>
      <c r="E48" s="6" t="s">
        <v>6</v>
      </c>
      <c r="F48" s="6" t="s">
        <v>7</v>
      </c>
      <c r="G48" s="6" t="s">
        <v>8</v>
      </c>
      <c r="H48" s="6" t="s">
        <v>9</v>
      </c>
    </row>
    <row r="49" spans="1:8" ht="30" x14ac:dyDescent="0.25">
      <c r="A49" s="6"/>
      <c r="B49" s="6"/>
      <c r="C49" s="6"/>
      <c r="D49" s="6"/>
      <c r="E49" s="6"/>
      <c r="F49" s="6" t="s">
        <v>13</v>
      </c>
      <c r="G49" s="6"/>
      <c r="H49" s="8" t="s">
        <v>76</v>
      </c>
    </row>
    <row r="50" spans="1:8" ht="30" x14ac:dyDescent="0.25">
      <c r="A50" s="6"/>
      <c r="B50" s="6"/>
      <c r="C50" s="6"/>
      <c r="D50" s="6"/>
      <c r="E50" s="6"/>
      <c r="F50" s="6" t="s">
        <v>13</v>
      </c>
      <c r="G50" s="6"/>
      <c r="H50" s="8" t="s">
        <v>77</v>
      </c>
    </row>
    <row r="51" spans="1:8" ht="30" x14ac:dyDescent="0.25">
      <c r="A51" s="6"/>
      <c r="B51" s="6"/>
      <c r="C51" s="6"/>
      <c r="D51" s="6"/>
      <c r="E51" s="6"/>
      <c r="F51" s="6" t="s">
        <v>13</v>
      </c>
      <c r="G51" s="6"/>
      <c r="H51" s="8" t="s">
        <v>78</v>
      </c>
    </row>
    <row r="52" spans="1:8" ht="30" x14ac:dyDescent="0.25">
      <c r="A52" s="7" t="s">
        <v>79</v>
      </c>
      <c r="B52" s="3"/>
      <c r="C52" s="7"/>
      <c r="D52" s="7"/>
      <c r="E52" s="7"/>
      <c r="F52" s="7" t="s">
        <v>13</v>
      </c>
      <c r="G52" s="8" t="s">
        <v>80</v>
      </c>
      <c r="H52" s="8"/>
    </row>
    <row r="53" spans="1:8" x14ac:dyDescent="0.25">
      <c r="A53" s="7" t="s">
        <v>79</v>
      </c>
      <c r="B53" s="3"/>
      <c r="C53" s="7"/>
      <c r="D53" s="7"/>
      <c r="E53" s="7"/>
      <c r="F53" s="7" t="s">
        <v>13</v>
      </c>
      <c r="G53" s="8" t="s">
        <v>81</v>
      </c>
      <c r="H53" s="8"/>
    </row>
    <row r="54" spans="1:8" x14ac:dyDescent="0.25">
      <c r="A54" s="7" t="s">
        <v>79</v>
      </c>
      <c r="B54" s="3"/>
      <c r="C54" s="7"/>
      <c r="D54" s="7"/>
      <c r="E54" s="7"/>
      <c r="F54" s="7" t="s">
        <v>13</v>
      </c>
      <c r="G54" s="8" t="s">
        <v>82</v>
      </c>
      <c r="H54" s="8"/>
    </row>
    <row r="55" spans="1:8" x14ac:dyDescent="0.25">
      <c r="A55" s="7" t="s">
        <v>79</v>
      </c>
      <c r="B55" s="3"/>
      <c r="C55" s="7"/>
      <c r="D55" s="7"/>
      <c r="E55" s="7"/>
      <c r="F55" s="7" t="s">
        <v>13</v>
      </c>
      <c r="G55" s="8" t="s">
        <v>83</v>
      </c>
      <c r="H55" s="8"/>
    </row>
    <row r="56" spans="1:8" x14ac:dyDescent="0.25">
      <c r="A56" s="7" t="s">
        <v>79</v>
      </c>
      <c r="B56" s="3"/>
      <c r="C56" s="7"/>
      <c r="D56" s="7"/>
      <c r="E56" s="7"/>
      <c r="F56" s="7" t="s">
        <v>13</v>
      </c>
      <c r="G56" s="8" t="s">
        <v>84</v>
      </c>
      <c r="H56" s="8"/>
    </row>
    <row r="57" spans="1:8" x14ac:dyDescent="0.25">
      <c r="A57" s="7" t="s">
        <v>85</v>
      </c>
      <c r="B57" s="3"/>
      <c r="C57" s="7"/>
      <c r="D57" s="7"/>
      <c r="E57" s="7"/>
      <c r="F57" s="7" t="s">
        <v>13</v>
      </c>
      <c r="G57" s="8" t="s">
        <v>86</v>
      </c>
      <c r="H57" s="8"/>
    </row>
    <row r="58" spans="1:8" x14ac:dyDescent="0.25">
      <c r="A58" s="7" t="s">
        <v>87</v>
      </c>
      <c r="B58" s="3"/>
      <c r="C58" s="7"/>
      <c r="D58" s="7"/>
      <c r="E58" s="7"/>
      <c r="F58" s="7" t="s">
        <v>13</v>
      </c>
      <c r="G58" s="8" t="s">
        <v>88</v>
      </c>
      <c r="H58" s="8"/>
    </row>
    <row r="59" spans="1:8" ht="30" x14ac:dyDescent="0.25">
      <c r="A59" s="7" t="s">
        <v>52</v>
      </c>
      <c r="B59" s="3"/>
      <c r="C59" s="7"/>
      <c r="D59" s="7"/>
      <c r="E59" s="7"/>
      <c r="F59" s="7" t="s">
        <v>13</v>
      </c>
      <c r="G59" s="8" t="s">
        <v>89</v>
      </c>
      <c r="H59" s="8"/>
    </row>
    <row r="60" spans="1:8" x14ac:dyDescent="0.25">
      <c r="A60" s="7" t="s">
        <v>52</v>
      </c>
      <c r="B60" s="3"/>
      <c r="C60" s="7"/>
      <c r="D60" s="7"/>
      <c r="E60" s="7"/>
      <c r="F60" s="7" t="s">
        <v>13</v>
      </c>
      <c r="G60" s="8" t="s">
        <v>90</v>
      </c>
      <c r="H60" s="8"/>
    </row>
    <row r="61" spans="1:8" x14ac:dyDescent="0.25">
      <c r="A61" s="7" t="s">
        <v>91</v>
      </c>
      <c r="B61" s="3"/>
      <c r="C61" s="7"/>
      <c r="D61" s="7"/>
      <c r="E61" s="7"/>
      <c r="F61" s="7" t="s">
        <v>13</v>
      </c>
      <c r="G61" s="8" t="s">
        <v>92</v>
      </c>
      <c r="H61" s="8"/>
    </row>
    <row r="62" spans="1:8" x14ac:dyDescent="0.25">
      <c r="A62" s="7" t="s">
        <v>91</v>
      </c>
      <c r="B62" s="3"/>
      <c r="C62" s="7"/>
      <c r="D62" s="7"/>
      <c r="E62" s="7"/>
      <c r="F62" s="7" t="s">
        <v>13</v>
      </c>
      <c r="G62" s="8" t="s">
        <v>93</v>
      </c>
      <c r="H62" s="8"/>
    </row>
    <row r="63" spans="1:8" ht="30" x14ac:dyDescent="0.25">
      <c r="A63" s="7" t="s">
        <v>94</v>
      </c>
      <c r="B63" s="3"/>
      <c r="C63" s="7"/>
      <c r="D63" s="7"/>
      <c r="E63" s="7"/>
      <c r="F63" s="7" t="s">
        <v>13</v>
      </c>
      <c r="G63" s="8" t="s">
        <v>95</v>
      </c>
      <c r="H63" s="8"/>
    </row>
    <row r="64" spans="1:8" x14ac:dyDescent="0.25">
      <c r="A64" s="7" t="s">
        <v>96</v>
      </c>
      <c r="B64" s="3"/>
      <c r="C64" s="7"/>
      <c r="D64" s="7"/>
      <c r="E64" s="7"/>
      <c r="F64" s="7" t="s">
        <v>13</v>
      </c>
      <c r="G64" s="8" t="s">
        <v>97</v>
      </c>
      <c r="H64" s="8"/>
    </row>
  </sheetData>
  <mergeCells count="3">
    <mergeCell ref="H8:H11"/>
    <mergeCell ref="H16:H24"/>
    <mergeCell ref="H33:H35"/>
  </mergeCells>
  <pageMargins left="0.7" right="0.7" top="0.75" bottom="0.75" header="0.3" footer="0.3"/>
  <pageSetup orientation="portrait" horizontalDpi="4294967295" verticalDpi="4294967295" r:id="rId1"/>
  <customProperties>
    <customPr name="Property Database"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Q1096"/>
  <sheetViews>
    <sheetView tabSelected="1" zoomScale="70" zoomScaleNormal="70" workbookViewId="0">
      <pane xSplit="7" ySplit="4" topLeftCell="AU5" activePane="bottomRight" state="frozen"/>
      <selection pane="topRight" activeCell="H1" sqref="H1"/>
      <selection pane="bottomLeft" activeCell="A5" sqref="A5"/>
      <selection pane="bottomRight" activeCell="BA4" sqref="BA4"/>
    </sheetView>
  </sheetViews>
  <sheetFormatPr defaultColWidth="8.7109375" defaultRowHeight="15" x14ac:dyDescent="0.25"/>
  <cols>
    <col min="1" max="1" width="7.7109375" style="12" customWidth="1"/>
    <col min="2" max="2" width="33.5703125" style="12" customWidth="1"/>
    <col min="3" max="3" width="7.28515625" style="12" bestFit="1" customWidth="1"/>
    <col min="4" max="4" width="28.28515625" style="12" customWidth="1"/>
    <col min="5" max="5" width="13.42578125" style="12" bestFit="1" customWidth="1"/>
    <col min="6" max="6" width="47.85546875" style="12" customWidth="1"/>
    <col min="7" max="7" width="12.28515625" style="22" customWidth="1"/>
    <col min="8" max="8" width="12.28515625" style="103" customWidth="1"/>
    <col min="9" max="9" width="11" style="22" customWidth="1"/>
    <col min="10" max="10" width="11.7109375" style="12" customWidth="1"/>
    <col min="11" max="11" width="10" style="12" customWidth="1"/>
    <col min="12" max="12" width="18.7109375" style="12" customWidth="1"/>
    <col min="13" max="13" width="12.42578125" style="22" customWidth="1"/>
    <col min="14" max="14" width="12.5703125" style="22" customWidth="1"/>
    <col min="15" max="15" width="14.7109375" style="22" customWidth="1"/>
    <col min="16" max="16" width="22.7109375" style="22" customWidth="1"/>
    <col min="17" max="17" width="10.85546875" style="12" customWidth="1"/>
    <col min="18" max="18" width="16" style="12" customWidth="1"/>
    <col min="19" max="19" width="10.85546875" style="12" customWidth="1"/>
    <col min="20" max="20" width="12.28515625" style="12" customWidth="1"/>
    <col min="21" max="23" width="14.85546875" style="12" customWidth="1"/>
    <col min="24" max="24" width="14.7109375" style="22" customWidth="1"/>
    <col min="25" max="25" width="11.7109375" style="12" customWidth="1"/>
    <col min="26" max="27" width="10.85546875" style="22" customWidth="1"/>
    <col min="28" max="29" width="16" style="22" customWidth="1"/>
    <col min="30" max="37" width="16" style="12" customWidth="1"/>
    <col min="38" max="39" width="13.140625" style="12" customWidth="1"/>
    <col min="40" max="40" width="7.28515625" style="12" customWidth="1"/>
    <col min="41" max="44" width="8.28515625" style="12" customWidth="1"/>
    <col min="45" max="45" width="13.7109375" style="12" customWidth="1"/>
    <col min="46" max="46" width="8.7109375" style="12" customWidth="1"/>
    <col min="47" max="50" width="11.28515625" style="12" customWidth="1"/>
    <col min="51" max="51" width="13" style="12" customWidth="1"/>
    <col min="52" max="52" width="21.28515625" style="12" customWidth="1"/>
    <col min="53" max="53" width="30.42578125" style="12" bestFit="1" customWidth="1"/>
    <col min="54" max="54" width="27.140625" style="12" customWidth="1"/>
    <col min="55" max="55" width="23.140625" style="12" customWidth="1"/>
    <col min="56" max="56" width="15.42578125" style="12" customWidth="1"/>
    <col min="57" max="57" width="15.140625" style="12" bestFit="1" customWidth="1"/>
    <col min="58" max="58" width="24.7109375" style="12" bestFit="1" customWidth="1"/>
    <col min="59" max="59" width="14.7109375" style="12" customWidth="1"/>
    <col min="60" max="62" width="8.7109375" style="12" customWidth="1"/>
    <col min="63" max="64" width="8.7109375" style="12"/>
    <col min="65" max="65" width="12.42578125" style="12" bestFit="1" customWidth="1"/>
    <col min="66" max="16384" width="8.7109375" style="12"/>
  </cols>
  <sheetData>
    <row r="1" spans="1:69" x14ac:dyDescent="0.25">
      <c r="A1" s="12" t="s">
        <v>98</v>
      </c>
      <c r="H1" s="22"/>
    </row>
    <row r="2" spans="1:69" x14ac:dyDescent="0.25">
      <c r="A2" s="21" t="s">
        <v>99</v>
      </c>
      <c r="B2" s="21"/>
      <c r="C2" s="21"/>
      <c r="D2" s="20" t="s">
        <v>100</v>
      </c>
      <c r="H2" s="22"/>
    </row>
    <row r="3" spans="1:69" x14ac:dyDescent="0.25">
      <c r="A3" s="19" t="s">
        <v>101</v>
      </c>
      <c r="B3" s="19"/>
      <c r="H3" s="22"/>
      <c r="AO3" s="12" t="s">
        <v>102</v>
      </c>
      <c r="AP3" s="12" t="s">
        <v>102</v>
      </c>
      <c r="AQ3" s="12" t="s">
        <v>102</v>
      </c>
      <c r="AR3" s="12" t="s">
        <v>102</v>
      </c>
    </row>
    <row r="4" spans="1:69" ht="99" customHeight="1" x14ac:dyDescent="0.25">
      <c r="A4" s="12" t="s">
        <v>103</v>
      </c>
      <c r="B4" s="12" t="s">
        <v>104</v>
      </c>
      <c r="C4" s="12" t="s">
        <v>105</v>
      </c>
      <c r="D4" s="12" t="s">
        <v>106</v>
      </c>
      <c r="E4" s="12" t="s">
        <v>107</v>
      </c>
      <c r="F4" s="12" t="s">
        <v>108</v>
      </c>
      <c r="G4" t="s">
        <v>281</v>
      </c>
      <c r="H4" t="s">
        <v>282</v>
      </c>
      <c r="I4" t="s">
        <v>283</v>
      </c>
      <c r="J4" s="14" t="s">
        <v>109</v>
      </c>
      <c r="K4" s="14" t="s">
        <v>110</v>
      </c>
      <c r="L4" s="14" t="s">
        <v>111</v>
      </c>
      <c r="M4" t="s">
        <v>272</v>
      </c>
      <c r="N4" t="s">
        <v>275</v>
      </c>
      <c r="O4" t="s">
        <v>273</v>
      </c>
      <c r="P4" t="s">
        <v>274</v>
      </c>
      <c r="Q4" s="14" t="s">
        <v>112</v>
      </c>
      <c r="R4" s="14" t="s">
        <v>113</v>
      </c>
      <c r="S4" s="14" t="s">
        <v>114</v>
      </c>
      <c r="T4" s="14" t="s">
        <v>115</v>
      </c>
      <c r="U4" s="14" t="s">
        <v>116</v>
      </c>
      <c r="V4" s="14" t="s">
        <v>117</v>
      </c>
      <c r="W4" s="14" t="s">
        <v>118</v>
      </c>
      <c r="X4" t="s">
        <v>276</v>
      </c>
      <c r="Y4" s="14" t="s">
        <v>119</v>
      </c>
      <c r="Z4" t="s">
        <v>277</v>
      </c>
      <c r="AA4" t="s">
        <v>278</v>
      </c>
      <c r="AB4" t="s">
        <v>279</v>
      </c>
      <c r="AC4" t="s">
        <v>280</v>
      </c>
      <c r="AD4" s="14" t="s">
        <v>120</v>
      </c>
      <c r="AE4" s="14" t="s">
        <v>270</v>
      </c>
      <c r="AF4" s="14" t="s">
        <v>121</v>
      </c>
      <c r="AG4" s="14" t="s">
        <v>122</v>
      </c>
      <c r="AH4" s="14" t="s">
        <v>123</v>
      </c>
      <c r="AI4" s="14" t="s">
        <v>124</v>
      </c>
      <c r="AJ4" s="14" t="s">
        <v>125</v>
      </c>
      <c r="AK4" s="14" t="s">
        <v>126</v>
      </c>
      <c r="AL4" s="14" t="s">
        <v>127</v>
      </c>
      <c r="AM4" s="14" t="s">
        <v>128</v>
      </c>
      <c r="AN4" s="14" t="s">
        <v>129</v>
      </c>
      <c r="AO4" s="15" t="s">
        <v>130</v>
      </c>
      <c r="AP4" s="15" t="s">
        <v>131</v>
      </c>
      <c r="AQ4" s="15" t="s">
        <v>132</v>
      </c>
      <c r="AR4" s="15" t="s">
        <v>133</v>
      </c>
      <c r="AS4" s="14" t="s">
        <v>134</v>
      </c>
      <c r="AT4" s="12" t="s">
        <v>135</v>
      </c>
      <c r="AU4" s="14" t="s">
        <v>271</v>
      </c>
      <c r="AV4" s="14" t="s">
        <v>136</v>
      </c>
      <c r="AW4" s="14" t="s">
        <v>137</v>
      </c>
      <c r="AX4" s="14" t="s">
        <v>138</v>
      </c>
      <c r="AY4" s="12" t="s">
        <v>139</v>
      </c>
      <c r="AZ4" s="12" t="s">
        <v>140</v>
      </c>
      <c r="BA4" s="12" t="s">
        <v>141</v>
      </c>
      <c r="BB4" s="12" t="s">
        <v>142</v>
      </c>
      <c r="BC4" s="12" t="s">
        <v>143</v>
      </c>
      <c r="BD4" s="12" t="s">
        <v>144</v>
      </c>
      <c r="BE4" s="12" t="s">
        <v>145</v>
      </c>
      <c r="BF4" s="12" t="s">
        <v>146</v>
      </c>
      <c r="BG4" s="12" t="s">
        <v>147</v>
      </c>
      <c r="BH4" s="12" t="s">
        <v>148</v>
      </c>
      <c r="BI4" s="12" t="s">
        <v>149</v>
      </c>
      <c r="BJ4" s="12" t="s">
        <v>150</v>
      </c>
      <c r="BK4" s="12" t="s">
        <v>151</v>
      </c>
      <c r="BL4" s="12" t="s">
        <v>152</v>
      </c>
      <c r="BM4" s="12" t="s">
        <v>153</v>
      </c>
      <c r="BN4" s="12" t="s">
        <v>154</v>
      </c>
      <c r="BO4" s="12" t="s">
        <v>155</v>
      </c>
      <c r="BP4" s="12" t="s">
        <v>156</v>
      </c>
      <c r="BQ4" s="12" t="s">
        <v>157</v>
      </c>
    </row>
    <row r="5" spans="1:69" s="25" customFormat="1" x14ac:dyDescent="0.25">
      <c r="A5" s="25" t="s">
        <v>158</v>
      </c>
      <c r="B5" s="25" t="s">
        <v>159</v>
      </c>
      <c r="C5" s="25" t="s">
        <v>160</v>
      </c>
      <c r="D5" s="25" t="s">
        <v>11</v>
      </c>
      <c r="E5" s="25">
        <v>1</v>
      </c>
      <c r="F5" s="47" t="s">
        <v>161</v>
      </c>
      <c r="G5" s="88">
        <v>0.125</v>
      </c>
      <c r="H5" s="88">
        <v>6</v>
      </c>
      <c r="I5" s="72">
        <v>0.40500000000000003</v>
      </c>
      <c r="J5" s="23"/>
      <c r="K5" s="23"/>
      <c r="L5" s="23"/>
      <c r="M5" s="76"/>
      <c r="N5" s="77">
        <v>10</v>
      </c>
      <c r="O5" s="78">
        <v>4.9000000000000002E-2</v>
      </c>
      <c r="P5" s="72"/>
      <c r="Q5" s="24"/>
      <c r="R5" s="24"/>
      <c r="S5" s="24"/>
      <c r="T5" s="24"/>
      <c r="U5" s="23"/>
      <c r="V5" s="23"/>
      <c r="W5" s="23"/>
      <c r="X5" s="78">
        <f t="shared" ref="X5:X68" si="0">(I5-O5*2)</f>
        <v>0.30700000000000005</v>
      </c>
      <c r="Y5" s="26">
        <f>PI()*X5^2/4</f>
        <v>7.4022991502046123E-2</v>
      </c>
      <c r="Z5" s="63">
        <f>X5/12</f>
        <v>2.5583333333333336E-2</v>
      </c>
      <c r="AA5" s="64">
        <f>PI()*Z5^2/4</f>
        <v>5.1404855209754251E-4</v>
      </c>
      <c r="AB5" s="65">
        <f>AC5/Z5</f>
        <v>5.8631921824104224E-3</v>
      </c>
      <c r="AC5" s="65">
        <v>1.4999999999999999E-4</v>
      </c>
      <c r="AD5" s="27"/>
      <c r="AE5" s="27"/>
      <c r="AF5" s="27"/>
      <c r="AH5" s="27"/>
      <c r="AI5" s="44">
        <v>0.19</v>
      </c>
      <c r="AJ5" s="27"/>
      <c r="AK5" s="27"/>
      <c r="AL5" s="27"/>
      <c r="AM5" s="27"/>
      <c r="AN5" s="27"/>
      <c r="AO5" s="27"/>
      <c r="AP5" s="27"/>
      <c r="AQ5" s="27"/>
      <c r="AR5" s="27"/>
      <c r="AY5" s="28" t="s">
        <v>162</v>
      </c>
      <c r="AZ5" s="29" t="s">
        <v>163</v>
      </c>
      <c r="BA5" s="25" t="s">
        <v>164</v>
      </c>
    </row>
    <row r="6" spans="1:69" s="25" customFormat="1" x14ac:dyDescent="0.25">
      <c r="A6" s="25" t="s">
        <v>158</v>
      </c>
      <c r="B6" s="25" t="s">
        <v>159</v>
      </c>
      <c r="C6" s="25" t="s">
        <v>160</v>
      </c>
      <c r="D6" s="25" t="s">
        <v>11</v>
      </c>
      <c r="E6" s="25">
        <v>1</v>
      </c>
      <c r="F6" s="47" t="s">
        <v>161</v>
      </c>
      <c r="G6" s="88">
        <v>0.125</v>
      </c>
      <c r="H6" s="88">
        <v>6</v>
      </c>
      <c r="I6" s="72">
        <v>0.40500000000000003</v>
      </c>
      <c r="J6" s="23"/>
      <c r="K6" s="23"/>
      <c r="L6" s="23"/>
      <c r="M6" s="76"/>
      <c r="N6" s="77">
        <v>30</v>
      </c>
      <c r="O6" s="78">
        <v>5.7000000000000002E-2</v>
      </c>
      <c r="P6" s="72"/>
      <c r="Q6" s="24"/>
      <c r="R6" s="24"/>
      <c r="S6" s="24"/>
      <c r="T6" s="24"/>
      <c r="U6" s="23"/>
      <c r="V6" s="23"/>
      <c r="W6" s="23"/>
      <c r="X6" s="78">
        <f t="shared" si="0"/>
        <v>0.29100000000000004</v>
      </c>
      <c r="Y6" s="26">
        <f>PI()*X6^2/4</f>
        <v>6.6508301874659337E-2</v>
      </c>
      <c r="Z6" s="63">
        <f>X6/12</f>
        <v>2.4250000000000004E-2</v>
      </c>
      <c r="AA6" s="64">
        <f>PI()*Z6^2/4</f>
        <v>4.6186320746291205E-4</v>
      </c>
      <c r="AB6" s="65">
        <f t="shared" ref="AB6:AB16" si="1">AC6/Z6</f>
        <v>6.1855670103092763E-3</v>
      </c>
      <c r="AC6" s="65">
        <v>1.4999999999999999E-4</v>
      </c>
      <c r="AD6" s="27"/>
      <c r="AE6" s="27"/>
      <c r="AF6" s="27"/>
      <c r="AH6" s="27"/>
      <c r="AI6" s="44">
        <v>0.21</v>
      </c>
      <c r="AJ6" s="27"/>
      <c r="AK6" s="27"/>
      <c r="AL6" s="27"/>
      <c r="AM6" s="27"/>
      <c r="AN6" s="27"/>
      <c r="AO6" s="27"/>
      <c r="AP6" s="27"/>
      <c r="AQ6" s="27"/>
      <c r="AR6" s="27"/>
      <c r="AY6" s="28" t="s">
        <v>162</v>
      </c>
      <c r="AZ6" s="29" t="s">
        <v>163</v>
      </c>
      <c r="BA6" s="25" t="s">
        <v>164</v>
      </c>
    </row>
    <row r="7" spans="1:69" s="25" customFormat="1" x14ac:dyDescent="0.25">
      <c r="A7" s="25" t="s">
        <v>158</v>
      </c>
      <c r="B7" s="25" t="s">
        <v>159</v>
      </c>
      <c r="C7" s="25" t="s">
        <v>160</v>
      </c>
      <c r="D7" s="25" t="s">
        <v>11</v>
      </c>
      <c r="E7" s="25">
        <v>1</v>
      </c>
      <c r="F7" s="47" t="s">
        <v>161</v>
      </c>
      <c r="G7" s="88">
        <v>0.125</v>
      </c>
      <c r="H7" s="86">
        <v>6</v>
      </c>
      <c r="I7" s="72">
        <v>0.40500000000000003</v>
      </c>
      <c r="J7" s="23"/>
      <c r="K7" s="23"/>
      <c r="L7" s="23"/>
      <c r="M7" s="76" t="s">
        <v>165</v>
      </c>
      <c r="N7" s="77">
        <v>40</v>
      </c>
      <c r="O7" s="78">
        <v>6.8000000000000005E-2</v>
      </c>
      <c r="P7" s="72"/>
      <c r="Q7" s="24"/>
      <c r="R7" s="24"/>
      <c r="S7" s="24"/>
      <c r="T7" s="24"/>
      <c r="U7" s="23"/>
      <c r="V7" s="23"/>
      <c r="W7" s="23"/>
      <c r="X7" s="78">
        <f t="shared" si="0"/>
        <v>0.26900000000000002</v>
      </c>
      <c r="Y7" s="26">
        <f t="shared" ref="Y7:Y102" si="2">PI()*X7^2/4</f>
        <v>5.6832196501602761E-2</v>
      </c>
      <c r="Z7" s="63">
        <f t="shared" ref="Z7:Z102" si="3">X7/12</f>
        <v>2.2416666666666668E-2</v>
      </c>
      <c r="AA7" s="64">
        <f t="shared" ref="AA7:AA102" si="4">PI()*Z7^2/4</f>
        <v>3.9466803126113033E-4</v>
      </c>
      <c r="AB7" s="65">
        <f t="shared" si="1"/>
        <v>6.6914498141263934E-3</v>
      </c>
      <c r="AC7" s="65">
        <v>1.4999999999999999E-4</v>
      </c>
      <c r="AD7" s="27"/>
      <c r="AE7" s="27"/>
      <c r="AF7" s="27"/>
      <c r="AH7" s="27"/>
      <c r="AI7" s="44">
        <v>0.24</v>
      </c>
      <c r="AJ7" s="27"/>
      <c r="AK7" s="27"/>
      <c r="AL7" s="27"/>
      <c r="AM7" s="27"/>
      <c r="AN7" s="27"/>
      <c r="AO7" s="27"/>
      <c r="AP7" s="27"/>
      <c r="AQ7" s="27"/>
      <c r="AR7" s="27"/>
      <c r="AY7" s="28" t="s">
        <v>162</v>
      </c>
      <c r="AZ7" s="29" t="s">
        <v>163</v>
      </c>
      <c r="BA7" s="25" t="s">
        <v>164</v>
      </c>
    </row>
    <row r="8" spans="1:69" s="25" customFormat="1" x14ac:dyDescent="0.25">
      <c r="A8" s="25" t="s">
        <v>158</v>
      </c>
      <c r="B8" s="25" t="s">
        <v>159</v>
      </c>
      <c r="C8" s="25" t="s">
        <v>160</v>
      </c>
      <c r="D8" s="25" t="s">
        <v>11</v>
      </c>
      <c r="E8" s="25">
        <v>1</v>
      </c>
      <c r="F8" s="47" t="s">
        <v>161</v>
      </c>
      <c r="G8" s="88">
        <v>0.125</v>
      </c>
      <c r="H8" s="86">
        <v>6</v>
      </c>
      <c r="I8" s="72">
        <v>0.40500000000000003</v>
      </c>
      <c r="J8" s="23"/>
      <c r="K8" s="23"/>
      <c r="L8" s="23"/>
      <c r="M8" s="76" t="s">
        <v>166</v>
      </c>
      <c r="N8" s="77">
        <v>80</v>
      </c>
      <c r="O8" s="78">
        <v>9.5000000000000001E-2</v>
      </c>
      <c r="P8" s="72"/>
      <c r="Q8" s="24"/>
      <c r="R8" s="24"/>
      <c r="S8" s="24"/>
      <c r="T8" s="24"/>
      <c r="U8" s="23"/>
      <c r="V8" s="23"/>
      <c r="W8" s="23"/>
      <c r="X8" s="78">
        <f t="shared" si="0"/>
        <v>0.21500000000000002</v>
      </c>
      <c r="Y8" s="26">
        <f t="shared" si="2"/>
        <v>3.6305030103047052E-2</v>
      </c>
      <c r="Z8" s="63">
        <f t="shared" si="3"/>
        <v>1.7916666666666668E-2</v>
      </c>
      <c r="AA8" s="64">
        <f t="shared" si="4"/>
        <v>2.5211826460449339E-4</v>
      </c>
      <c r="AB8" s="65">
        <f t="shared" si="1"/>
        <v>8.3720930232558128E-3</v>
      </c>
      <c r="AC8" s="65">
        <v>1.4999999999999999E-4</v>
      </c>
      <c r="AD8" s="27"/>
      <c r="AE8" s="27"/>
      <c r="AF8" s="27"/>
      <c r="AH8" s="27"/>
      <c r="AI8" s="44">
        <v>0.31</v>
      </c>
      <c r="AJ8" s="27"/>
      <c r="AK8" s="27"/>
      <c r="AL8" s="27"/>
      <c r="AM8" s="27"/>
      <c r="AN8" s="27"/>
      <c r="AO8" s="27"/>
      <c r="AP8" s="27"/>
      <c r="AQ8" s="27"/>
      <c r="AR8" s="27"/>
      <c r="AY8" s="28" t="s">
        <v>162</v>
      </c>
      <c r="AZ8" s="29" t="s">
        <v>163</v>
      </c>
      <c r="BA8" s="25" t="s">
        <v>164</v>
      </c>
    </row>
    <row r="9" spans="1:69" s="25" customFormat="1" x14ac:dyDescent="0.25">
      <c r="A9" s="25" t="s">
        <v>158</v>
      </c>
      <c r="B9" s="25" t="s">
        <v>159</v>
      </c>
      <c r="C9" s="25" t="s">
        <v>160</v>
      </c>
      <c r="D9" s="25" t="s">
        <v>11</v>
      </c>
      <c r="E9" s="25">
        <v>1</v>
      </c>
      <c r="F9" s="47" t="s">
        <v>161</v>
      </c>
      <c r="G9" s="88">
        <v>0.125</v>
      </c>
      <c r="H9" s="88">
        <v>6</v>
      </c>
      <c r="I9" s="72">
        <v>0.40500000000000003</v>
      </c>
      <c r="J9" s="23"/>
      <c r="K9" s="23"/>
      <c r="L9" s="23"/>
      <c r="M9" s="76"/>
      <c r="N9" s="77">
        <v>160</v>
      </c>
      <c r="O9" s="78">
        <v>0.124</v>
      </c>
      <c r="P9" s="72"/>
      <c r="Q9" s="24"/>
      <c r="R9" s="24"/>
      <c r="S9" s="24"/>
      <c r="T9" s="24"/>
      <c r="U9" s="23"/>
      <c r="V9" s="23"/>
      <c r="W9" s="23"/>
      <c r="X9" s="78">
        <f t="shared" si="0"/>
        <v>0.15700000000000003</v>
      </c>
      <c r="Y9" s="26">
        <f t="shared" ref="Y9:Y10" si="5">PI()*X9^2/4</f>
        <v>1.9359279329583708E-2</v>
      </c>
      <c r="Z9" s="63">
        <f t="shared" ref="Z9:Z10" si="6">X9/12</f>
        <v>1.3083333333333336E-2</v>
      </c>
      <c r="AA9" s="64">
        <f t="shared" ref="AA9:AA10" si="7">PI()*Z9^2/4</f>
        <v>1.3443943978877577E-4</v>
      </c>
      <c r="AB9" s="65">
        <f t="shared" si="1"/>
        <v>1.1464968152866239E-2</v>
      </c>
      <c r="AC9" s="65">
        <v>1.4999999999999999E-4</v>
      </c>
      <c r="AD9" s="27"/>
      <c r="AE9" s="27"/>
      <c r="AF9" s="27"/>
      <c r="AH9" s="27"/>
      <c r="AI9" s="44">
        <v>0.37</v>
      </c>
      <c r="AJ9" s="27"/>
      <c r="AK9" s="27"/>
      <c r="AL9" s="27"/>
      <c r="AM9" s="27"/>
      <c r="AN9" s="27"/>
      <c r="AO9" s="27"/>
      <c r="AP9" s="27"/>
      <c r="AQ9" s="27"/>
      <c r="AR9" s="27"/>
      <c r="AY9" s="28" t="s">
        <v>162</v>
      </c>
      <c r="AZ9" s="29" t="s">
        <v>163</v>
      </c>
      <c r="BA9" s="25" t="s">
        <v>164</v>
      </c>
    </row>
    <row r="10" spans="1:69" s="25" customFormat="1" x14ac:dyDescent="0.25">
      <c r="A10" s="25" t="s">
        <v>158</v>
      </c>
      <c r="B10" s="25" t="s">
        <v>159</v>
      </c>
      <c r="C10" s="25" t="s">
        <v>160</v>
      </c>
      <c r="D10" s="25" t="s">
        <v>11</v>
      </c>
      <c r="E10" s="25">
        <v>1</v>
      </c>
      <c r="F10" s="47" t="s">
        <v>161</v>
      </c>
      <c r="G10" s="88">
        <v>0.125</v>
      </c>
      <c r="H10" s="88">
        <v>6</v>
      </c>
      <c r="I10" s="72">
        <v>0.40500000000000003</v>
      </c>
      <c r="J10" s="23"/>
      <c r="K10" s="23"/>
      <c r="L10" s="23"/>
      <c r="M10" s="76" t="s">
        <v>167</v>
      </c>
      <c r="N10" s="77"/>
      <c r="O10" s="78">
        <v>0.19</v>
      </c>
      <c r="P10" s="72"/>
      <c r="Q10" s="24"/>
      <c r="R10" s="24"/>
      <c r="S10" s="24"/>
      <c r="T10" s="24"/>
      <c r="U10" s="23"/>
      <c r="V10" s="23"/>
      <c r="W10" s="23"/>
      <c r="X10" s="78">
        <f t="shared" si="0"/>
        <v>2.5000000000000022E-2</v>
      </c>
      <c r="Y10" s="26">
        <f t="shared" si="5"/>
        <v>4.9087385212340609E-4</v>
      </c>
      <c r="Z10" s="63">
        <f t="shared" si="6"/>
        <v>2.083333333333335E-3</v>
      </c>
      <c r="AA10" s="64">
        <f t="shared" si="7"/>
        <v>3.4088461953014301E-6</v>
      </c>
      <c r="AB10" s="65">
        <f t="shared" si="1"/>
        <v>7.1999999999999939E-2</v>
      </c>
      <c r="AC10" s="65">
        <v>1.4999999999999999E-4</v>
      </c>
      <c r="AD10" s="27"/>
      <c r="AE10" s="27"/>
      <c r="AF10" s="27"/>
      <c r="AH10" s="27"/>
      <c r="AI10" s="44">
        <v>0.44</v>
      </c>
      <c r="AJ10" s="27"/>
      <c r="AK10" s="27"/>
      <c r="AL10" s="27"/>
      <c r="AM10" s="27"/>
      <c r="AN10" s="27"/>
      <c r="AO10" s="27"/>
      <c r="AP10" s="27"/>
      <c r="AQ10" s="27"/>
      <c r="AR10" s="27"/>
      <c r="AY10" s="28" t="s">
        <v>162</v>
      </c>
      <c r="AZ10" s="29" t="s">
        <v>163</v>
      </c>
      <c r="BA10" s="25" t="s">
        <v>164</v>
      </c>
    </row>
    <row r="11" spans="1:69" s="33" customFormat="1" x14ac:dyDescent="0.25">
      <c r="A11" s="33" t="s">
        <v>158</v>
      </c>
      <c r="B11" s="33" t="s">
        <v>159</v>
      </c>
      <c r="C11" s="33" t="s">
        <v>160</v>
      </c>
      <c r="D11" s="33" t="s">
        <v>11</v>
      </c>
      <c r="E11" s="33">
        <v>1</v>
      </c>
      <c r="F11" s="33" t="s">
        <v>161</v>
      </c>
      <c r="G11" s="89">
        <v>0.25</v>
      </c>
      <c r="H11" s="89">
        <v>8</v>
      </c>
      <c r="I11" s="81">
        <v>0.54</v>
      </c>
      <c r="J11" s="31"/>
      <c r="K11" s="31"/>
      <c r="L11" s="31"/>
      <c r="M11" s="79"/>
      <c r="N11" s="80">
        <v>10</v>
      </c>
      <c r="O11" s="81">
        <v>6.5000000000000002E-2</v>
      </c>
      <c r="P11" s="82"/>
      <c r="Q11" s="32"/>
      <c r="R11" s="32"/>
      <c r="S11" s="32"/>
      <c r="T11" s="32"/>
      <c r="U11" s="31"/>
      <c r="V11" s="31"/>
      <c r="W11" s="31"/>
      <c r="X11" s="81">
        <f t="shared" si="0"/>
        <v>0.41000000000000003</v>
      </c>
      <c r="Y11" s="37">
        <f t="shared" si="2"/>
        <v>0.13202543126711108</v>
      </c>
      <c r="Z11" s="66">
        <f t="shared" si="3"/>
        <v>3.4166666666666672E-2</v>
      </c>
      <c r="AA11" s="67">
        <f t="shared" si="4"/>
        <v>9.1684327268827146E-4</v>
      </c>
      <c r="AB11" s="68">
        <f t="shared" si="1"/>
        <v>4.3902439024390231E-3</v>
      </c>
      <c r="AC11" s="68">
        <v>1.4999999999999999E-4</v>
      </c>
      <c r="AD11" s="38"/>
      <c r="AE11" s="38"/>
      <c r="AF11" s="38"/>
      <c r="AH11" s="38"/>
      <c r="AI11" s="45">
        <v>0.33</v>
      </c>
      <c r="AJ11" s="38"/>
      <c r="AK11" s="38"/>
      <c r="AL11" s="38"/>
      <c r="AM11" s="38"/>
      <c r="AN11" s="38"/>
      <c r="AO11" s="38"/>
      <c r="AP11" s="38"/>
      <c r="AQ11" s="38"/>
      <c r="AR11" s="38"/>
      <c r="AY11" s="39" t="s">
        <v>162</v>
      </c>
      <c r="AZ11" s="40" t="s">
        <v>163</v>
      </c>
      <c r="BA11" s="41" t="s">
        <v>164</v>
      </c>
    </row>
    <row r="12" spans="1:69" s="33" customFormat="1" x14ac:dyDescent="0.25">
      <c r="A12" s="33" t="s">
        <v>158</v>
      </c>
      <c r="B12" s="33" t="s">
        <v>159</v>
      </c>
      <c r="C12" s="33" t="s">
        <v>160</v>
      </c>
      <c r="D12" s="33" t="s">
        <v>11</v>
      </c>
      <c r="E12" s="33">
        <v>1</v>
      </c>
      <c r="F12" s="33" t="s">
        <v>161</v>
      </c>
      <c r="G12" s="89">
        <v>0.25</v>
      </c>
      <c r="H12" s="89">
        <v>8</v>
      </c>
      <c r="I12" s="81">
        <v>0.54</v>
      </c>
      <c r="J12" s="31"/>
      <c r="K12" s="31"/>
      <c r="L12" s="31"/>
      <c r="M12" s="79"/>
      <c r="N12" s="80">
        <v>30</v>
      </c>
      <c r="O12" s="81">
        <v>7.2999999999999995E-2</v>
      </c>
      <c r="P12" s="82"/>
      <c r="Q12" s="32"/>
      <c r="R12" s="32"/>
      <c r="S12" s="32"/>
      <c r="T12" s="32"/>
      <c r="U12" s="31"/>
      <c r="V12" s="31"/>
      <c r="W12" s="31"/>
      <c r="X12" s="81">
        <f t="shared" si="0"/>
        <v>0.39400000000000002</v>
      </c>
      <c r="Y12" s="37">
        <f t="shared" si="2"/>
        <v>0.12192206929316629</v>
      </c>
      <c r="Z12" s="66">
        <f t="shared" si="3"/>
        <v>3.2833333333333332E-2</v>
      </c>
      <c r="AA12" s="67">
        <f t="shared" si="4"/>
        <v>8.4668103675809923E-4</v>
      </c>
      <c r="AB12" s="68">
        <f t="shared" si="1"/>
        <v>4.5685279187817254E-3</v>
      </c>
      <c r="AC12" s="68">
        <v>1.4999999999999999E-4</v>
      </c>
      <c r="AD12" s="38"/>
      <c r="AE12" s="38"/>
      <c r="AF12" s="38"/>
      <c r="AH12" s="38"/>
      <c r="AI12" s="45">
        <v>0.36</v>
      </c>
      <c r="AJ12" s="38"/>
      <c r="AK12" s="38"/>
      <c r="AL12" s="38"/>
      <c r="AM12" s="38"/>
      <c r="AN12" s="38"/>
      <c r="AO12" s="38"/>
      <c r="AP12" s="38"/>
      <c r="AQ12" s="38"/>
      <c r="AR12" s="38"/>
      <c r="AY12" s="39" t="s">
        <v>162</v>
      </c>
      <c r="AZ12" s="40" t="s">
        <v>163</v>
      </c>
      <c r="BA12" s="41" t="s">
        <v>164</v>
      </c>
    </row>
    <row r="13" spans="1:69" s="36" customFormat="1" x14ac:dyDescent="0.25">
      <c r="A13" s="36" t="s">
        <v>158</v>
      </c>
      <c r="B13" s="36" t="s">
        <v>159</v>
      </c>
      <c r="C13" s="36" t="s">
        <v>160</v>
      </c>
      <c r="D13" s="36" t="s">
        <v>11</v>
      </c>
      <c r="E13" s="36">
        <v>1</v>
      </c>
      <c r="F13" s="36" t="s">
        <v>161</v>
      </c>
      <c r="G13" s="90">
        <v>0.25</v>
      </c>
      <c r="H13" s="87">
        <v>8</v>
      </c>
      <c r="I13" s="85">
        <v>0.54</v>
      </c>
      <c r="J13" s="34"/>
      <c r="K13" s="34"/>
      <c r="L13" s="34"/>
      <c r="M13" s="83" t="s">
        <v>165</v>
      </c>
      <c r="N13" s="84">
        <v>40</v>
      </c>
      <c r="O13" s="85">
        <v>8.7999999999999995E-2</v>
      </c>
      <c r="P13" s="73"/>
      <c r="Q13" s="35"/>
      <c r="R13" s="35"/>
      <c r="S13" s="35"/>
      <c r="T13" s="35"/>
      <c r="U13" s="34"/>
      <c r="V13" s="34"/>
      <c r="W13" s="34"/>
      <c r="X13" s="85">
        <f t="shared" si="0"/>
        <v>0.36400000000000005</v>
      </c>
      <c r="Y13" s="42">
        <f t="shared" si="2"/>
        <v>0.10406211505750833</v>
      </c>
      <c r="Z13" s="69">
        <f t="shared" si="3"/>
        <v>3.0333333333333337E-2</v>
      </c>
      <c r="AA13" s="70">
        <f t="shared" si="4"/>
        <v>7.2265357678825233E-4</v>
      </c>
      <c r="AB13" s="71">
        <f t="shared" si="1"/>
        <v>4.945054945054944E-3</v>
      </c>
      <c r="AC13" s="71">
        <v>1.4999999999999999E-4</v>
      </c>
      <c r="AD13" s="43"/>
      <c r="AE13" s="43"/>
      <c r="AF13" s="43"/>
      <c r="AH13" s="43"/>
      <c r="AI13" s="46">
        <v>0.43</v>
      </c>
      <c r="AJ13" s="43"/>
      <c r="AK13" s="43"/>
      <c r="AL13" s="43"/>
      <c r="AM13" s="43"/>
      <c r="AN13" s="43"/>
      <c r="AO13" s="43"/>
      <c r="AP13" s="43"/>
      <c r="AQ13" s="43"/>
      <c r="AR13" s="43"/>
      <c r="AY13" s="39" t="s">
        <v>162</v>
      </c>
      <c r="AZ13" s="40" t="s">
        <v>163</v>
      </c>
      <c r="BA13" s="41" t="s">
        <v>164</v>
      </c>
    </row>
    <row r="14" spans="1:69" s="36" customFormat="1" x14ac:dyDescent="0.25">
      <c r="A14" s="36" t="s">
        <v>158</v>
      </c>
      <c r="B14" s="36" t="s">
        <v>159</v>
      </c>
      <c r="C14" s="36" t="s">
        <v>160</v>
      </c>
      <c r="D14" s="36" t="s">
        <v>11</v>
      </c>
      <c r="E14" s="36">
        <v>1</v>
      </c>
      <c r="F14" s="36" t="s">
        <v>161</v>
      </c>
      <c r="G14" s="90">
        <v>0.25</v>
      </c>
      <c r="H14" s="87">
        <v>8</v>
      </c>
      <c r="I14" s="85">
        <v>0.54</v>
      </c>
      <c r="J14" s="34"/>
      <c r="K14" s="34"/>
      <c r="L14" s="34"/>
      <c r="M14" s="83" t="s">
        <v>166</v>
      </c>
      <c r="N14" s="84">
        <v>80</v>
      </c>
      <c r="O14" s="85">
        <v>0.11899999999999999</v>
      </c>
      <c r="P14" s="73"/>
      <c r="Q14" s="35"/>
      <c r="R14" s="35"/>
      <c r="S14" s="35"/>
      <c r="T14" s="35"/>
      <c r="U14" s="34"/>
      <c r="V14" s="34"/>
      <c r="W14" s="34"/>
      <c r="X14" s="85">
        <f t="shared" si="0"/>
        <v>0.30200000000000005</v>
      </c>
      <c r="Y14" s="42">
        <f t="shared" si="2"/>
        <v>7.163145409450089E-2</v>
      </c>
      <c r="Z14" s="69">
        <f t="shared" si="3"/>
        <v>2.5166666666666671E-2</v>
      </c>
      <c r="AA14" s="70">
        <f t="shared" si="4"/>
        <v>4.9744065343403402E-4</v>
      </c>
      <c r="AB14" s="71">
        <f t="shared" si="1"/>
        <v>5.9602649006622503E-3</v>
      </c>
      <c r="AC14" s="71">
        <v>1.4999999999999999E-4</v>
      </c>
      <c r="AD14" s="43"/>
      <c r="AE14" s="43"/>
      <c r="AF14" s="43"/>
      <c r="AH14" s="43"/>
      <c r="AI14" s="46">
        <v>0.54</v>
      </c>
      <c r="AJ14" s="43"/>
      <c r="AK14" s="43"/>
      <c r="AL14" s="43"/>
      <c r="AM14" s="43"/>
      <c r="AN14" s="43"/>
      <c r="AO14" s="43"/>
      <c r="AP14" s="43"/>
      <c r="AQ14" s="43"/>
      <c r="AR14" s="43"/>
      <c r="AY14" s="39" t="s">
        <v>162</v>
      </c>
      <c r="AZ14" s="40" t="s">
        <v>163</v>
      </c>
      <c r="BA14" s="41" t="s">
        <v>164</v>
      </c>
    </row>
    <row r="15" spans="1:69" s="33" customFormat="1" x14ac:dyDescent="0.25">
      <c r="A15" s="33" t="s">
        <v>158</v>
      </c>
      <c r="B15" s="33" t="s">
        <v>159</v>
      </c>
      <c r="C15" s="33" t="s">
        <v>160</v>
      </c>
      <c r="D15" s="33" t="s">
        <v>11</v>
      </c>
      <c r="E15" s="33">
        <v>2</v>
      </c>
      <c r="F15" s="33" t="s">
        <v>161</v>
      </c>
      <c r="G15" s="89">
        <v>0.25</v>
      </c>
      <c r="H15" s="89">
        <v>8</v>
      </c>
      <c r="I15" s="81">
        <v>0.54</v>
      </c>
      <c r="J15" s="31"/>
      <c r="K15" s="31"/>
      <c r="L15" s="31"/>
      <c r="M15" s="79"/>
      <c r="N15" s="80">
        <v>160</v>
      </c>
      <c r="O15" s="81">
        <v>0.14499999999999999</v>
      </c>
      <c r="P15" s="82"/>
      <c r="Q15" s="32"/>
      <c r="R15" s="32"/>
      <c r="S15" s="32"/>
      <c r="T15" s="32"/>
      <c r="U15" s="31"/>
      <c r="V15" s="31"/>
      <c r="W15" s="31"/>
      <c r="X15" s="81">
        <f t="shared" si="0"/>
        <v>0.25000000000000006</v>
      </c>
      <c r="Y15" s="37">
        <f t="shared" si="2"/>
        <v>4.9087385212340538E-2</v>
      </c>
      <c r="Z15" s="66">
        <f t="shared" si="3"/>
        <v>2.0833333333333339E-2</v>
      </c>
      <c r="AA15" s="67">
        <f t="shared" si="4"/>
        <v>3.4088461953014269E-4</v>
      </c>
      <c r="AB15" s="68">
        <f t="shared" si="1"/>
        <v>7.1999999999999972E-3</v>
      </c>
      <c r="AC15" s="68">
        <v>1.4999999999999999E-4</v>
      </c>
      <c r="AD15" s="38"/>
      <c r="AE15" s="38"/>
      <c r="AF15" s="38"/>
      <c r="AH15" s="38"/>
      <c r="AI15" s="45">
        <v>0.61</v>
      </c>
      <c r="AJ15" s="38"/>
      <c r="AK15" s="38"/>
      <c r="AL15" s="38"/>
      <c r="AM15" s="38"/>
      <c r="AN15" s="38"/>
      <c r="AO15" s="38"/>
      <c r="AP15" s="38"/>
      <c r="AQ15" s="38"/>
      <c r="AR15" s="38"/>
      <c r="AY15" s="39" t="s">
        <v>162</v>
      </c>
      <c r="AZ15" s="40" t="s">
        <v>163</v>
      </c>
      <c r="BA15" s="41" t="s">
        <v>164</v>
      </c>
    </row>
    <row r="16" spans="1:69" s="33" customFormat="1" x14ac:dyDescent="0.25">
      <c r="A16" s="33" t="s">
        <v>158</v>
      </c>
      <c r="B16" s="33" t="s">
        <v>159</v>
      </c>
      <c r="C16" s="33" t="s">
        <v>160</v>
      </c>
      <c r="D16" s="33" t="s">
        <v>11</v>
      </c>
      <c r="E16" s="33">
        <v>3</v>
      </c>
      <c r="F16" s="33" t="s">
        <v>161</v>
      </c>
      <c r="G16" s="89">
        <v>0.25</v>
      </c>
      <c r="H16" s="89">
        <v>8</v>
      </c>
      <c r="I16" s="81">
        <v>0.54</v>
      </c>
      <c r="J16" s="31"/>
      <c r="K16" s="31"/>
      <c r="L16" s="31"/>
      <c r="M16" s="79" t="s">
        <v>167</v>
      </c>
      <c r="N16" s="80"/>
      <c r="O16" s="81">
        <v>0.23799999999999999</v>
      </c>
      <c r="P16" s="82"/>
      <c r="Q16" s="32"/>
      <c r="R16" s="32"/>
      <c r="S16" s="32"/>
      <c r="T16" s="32"/>
      <c r="U16" s="31"/>
      <c r="V16" s="31"/>
      <c r="W16" s="31"/>
      <c r="X16" s="81">
        <f t="shared" si="0"/>
        <v>6.4000000000000057E-2</v>
      </c>
      <c r="Y16" s="37">
        <f t="shared" si="2"/>
        <v>3.216990877275954E-3</v>
      </c>
      <c r="Z16" s="66">
        <f t="shared" si="3"/>
        <v>5.3333333333333384E-3</v>
      </c>
      <c r="AA16" s="67">
        <f t="shared" si="4"/>
        <v>2.234021442552746E-5</v>
      </c>
      <c r="AB16" s="68">
        <f t="shared" si="1"/>
        <v>2.8124999999999969E-2</v>
      </c>
      <c r="AC16" s="68">
        <v>1.4999999999999999E-4</v>
      </c>
      <c r="AD16" s="38"/>
      <c r="AE16" s="38"/>
      <c r="AF16" s="38"/>
      <c r="AH16" s="38"/>
      <c r="AI16" s="45">
        <v>0.77</v>
      </c>
      <c r="AJ16" s="38"/>
      <c r="AK16" s="38"/>
      <c r="AL16" s="38"/>
      <c r="AM16" s="38"/>
      <c r="AN16" s="38"/>
      <c r="AO16" s="38"/>
      <c r="AP16" s="38"/>
      <c r="AQ16" s="38"/>
      <c r="AR16" s="38"/>
      <c r="AY16" s="39" t="s">
        <v>162</v>
      </c>
      <c r="AZ16" s="40" t="s">
        <v>163</v>
      </c>
      <c r="BA16" s="41" t="s">
        <v>164</v>
      </c>
    </row>
    <row r="17" spans="1:53" s="25" customFormat="1" x14ac:dyDescent="0.25">
      <c r="A17" s="25" t="s">
        <v>158</v>
      </c>
      <c r="B17" s="25" t="s">
        <v>159</v>
      </c>
      <c r="C17" s="25" t="s">
        <v>160</v>
      </c>
      <c r="D17" s="25" t="s">
        <v>11</v>
      </c>
      <c r="E17" s="25">
        <v>1</v>
      </c>
      <c r="F17" s="47" t="s">
        <v>161</v>
      </c>
      <c r="G17" s="88">
        <v>0.375</v>
      </c>
      <c r="H17" s="88">
        <v>10</v>
      </c>
      <c r="I17" s="72">
        <v>0.67500000000000004</v>
      </c>
      <c r="J17" s="23"/>
      <c r="K17" s="23"/>
      <c r="L17" s="23"/>
      <c r="M17" s="76"/>
      <c r="N17" s="77">
        <v>10</v>
      </c>
      <c r="O17" s="78">
        <v>6.5000000000000002E-2</v>
      </c>
      <c r="P17" s="72"/>
      <c r="Q17" s="24"/>
      <c r="R17" s="24"/>
      <c r="S17" s="24"/>
      <c r="T17" s="24"/>
      <c r="U17" s="23"/>
      <c r="V17" s="23"/>
      <c r="W17" s="23"/>
      <c r="X17" s="78">
        <f t="shared" si="0"/>
        <v>0.54500000000000004</v>
      </c>
      <c r="Y17" s="26">
        <f t="shared" si="2"/>
        <v>0.23328288948312711</v>
      </c>
      <c r="Z17" s="63">
        <f t="shared" si="3"/>
        <v>4.5416666666666668E-2</v>
      </c>
      <c r="AA17" s="64">
        <f t="shared" si="4"/>
        <v>1.6200200658550491E-3</v>
      </c>
      <c r="AB17" s="65">
        <f t="shared" ref="AB17:AB102" si="8">AC17/Z17</f>
        <v>3.3027522935779813E-3</v>
      </c>
      <c r="AC17" s="65">
        <v>1.4999999999999999E-4</v>
      </c>
      <c r="AD17" s="27"/>
      <c r="AE17" s="27"/>
      <c r="AF17" s="27"/>
      <c r="AH17" s="27"/>
      <c r="AI17" s="44">
        <v>0.42</v>
      </c>
      <c r="AJ17" s="27"/>
      <c r="AK17" s="27"/>
      <c r="AL17" s="27"/>
      <c r="AM17" s="27"/>
      <c r="AN17" s="27"/>
      <c r="AO17" s="27"/>
      <c r="AP17" s="27"/>
      <c r="AQ17" s="27"/>
      <c r="AR17" s="27"/>
      <c r="AY17" s="28" t="s">
        <v>162</v>
      </c>
      <c r="AZ17" s="29" t="s">
        <v>163</v>
      </c>
      <c r="BA17" s="25" t="s">
        <v>164</v>
      </c>
    </row>
    <row r="18" spans="1:53" s="25" customFormat="1" x14ac:dyDescent="0.25">
      <c r="A18" s="25" t="s">
        <v>158</v>
      </c>
      <c r="B18" s="25" t="s">
        <v>159</v>
      </c>
      <c r="C18" s="25" t="s">
        <v>160</v>
      </c>
      <c r="D18" s="25" t="s">
        <v>11</v>
      </c>
      <c r="E18" s="25">
        <v>0</v>
      </c>
      <c r="F18" s="47" t="s">
        <v>161</v>
      </c>
      <c r="G18" s="88">
        <v>0.375</v>
      </c>
      <c r="H18" s="88">
        <v>10</v>
      </c>
      <c r="I18" s="72">
        <v>0.67500000000000004</v>
      </c>
      <c r="J18" s="23"/>
      <c r="K18" s="23"/>
      <c r="L18" s="23"/>
      <c r="M18" s="76"/>
      <c r="N18" s="77">
        <v>30</v>
      </c>
      <c r="O18" s="78">
        <v>7.2999999999999995E-2</v>
      </c>
      <c r="P18" s="72"/>
      <c r="Q18" s="24"/>
      <c r="R18" s="24"/>
      <c r="S18" s="24"/>
      <c r="T18" s="24"/>
      <c r="U18" s="23"/>
      <c r="V18" s="23"/>
      <c r="W18" s="23"/>
      <c r="X18" s="78">
        <f t="shared" si="0"/>
        <v>0.52900000000000003</v>
      </c>
      <c r="Y18" s="26">
        <f t="shared" ref="Y18:Y23" si="9">PI()*X18^2/4</f>
        <v>0.21978660744330533</v>
      </c>
      <c r="Z18" s="63">
        <f t="shared" ref="Z18:Z23" si="10">X18/12</f>
        <v>4.4083333333333335E-2</v>
      </c>
      <c r="AA18" s="64">
        <f t="shared" ref="AA18:AA23" si="11">PI()*Z18^2/4</f>
        <v>1.5262958850229538E-3</v>
      </c>
      <c r="AB18" s="65">
        <f t="shared" ref="AB18:AB23" si="12">AC18/Z18</f>
        <v>22.68771266540643</v>
      </c>
      <c r="AC18" s="65">
        <v>1.0001500000000001</v>
      </c>
      <c r="AD18" s="27"/>
      <c r="AE18" s="27"/>
      <c r="AF18" s="27"/>
      <c r="AH18" s="27"/>
      <c r="AI18" s="44">
        <v>0.47</v>
      </c>
      <c r="AJ18" s="27"/>
      <c r="AK18" s="27"/>
      <c r="AL18" s="27"/>
      <c r="AM18" s="27"/>
      <c r="AN18" s="27"/>
      <c r="AO18" s="27"/>
      <c r="AP18" s="27"/>
      <c r="AQ18" s="27"/>
      <c r="AR18" s="27"/>
      <c r="AY18" s="28" t="s">
        <v>162</v>
      </c>
      <c r="AZ18" s="29" t="s">
        <v>163</v>
      </c>
      <c r="BA18" s="25" t="s">
        <v>164</v>
      </c>
    </row>
    <row r="19" spans="1:53" s="25" customFormat="1" x14ac:dyDescent="0.25">
      <c r="A19" s="25" t="s">
        <v>158</v>
      </c>
      <c r="B19" s="25" t="s">
        <v>159</v>
      </c>
      <c r="C19" s="25" t="s">
        <v>160</v>
      </c>
      <c r="D19" s="25" t="s">
        <v>11</v>
      </c>
      <c r="E19" s="25">
        <v>1</v>
      </c>
      <c r="F19" s="47" t="s">
        <v>161</v>
      </c>
      <c r="G19" s="88">
        <v>0.375</v>
      </c>
      <c r="H19" s="86">
        <v>10</v>
      </c>
      <c r="I19" s="72">
        <v>0.67500000000000004</v>
      </c>
      <c r="J19" s="23"/>
      <c r="K19" s="23"/>
      <c r="L19" s="23"/>
      <c r="M19" s="76" t="s">
        <v>165</v>
      </c>
      <c r="N19" s="77">
        <v>40</v>
      </c>
      <c r="O19" s="78">
        <v>9.0999999999999998E-2</v>
      </c>
      <c r="P19" s="72"/>
      <c r="Q19" s="24"/>
      <c r="R19" s="24"/>
      <c r="S19" s="24"/>
      <c r="T19" s="24"/>
      <c r="U19" s="23"/>
      <c r="V19" s="23"/>
      <c r="W19" s="23"/>
      <c r="X19" s="78">
        <f t="shared" si="0"/>
        <v>0.49300000000000005</v>
      </c>
      <c r="Y19" s="26">
        <f t="shared" si="9"/>
        <v>0.19089023821558643</v>
      </c>
      <c r="Z19" s="63">
        <f t="shared" si="10"/>
        <v>4.108333333333334E-2</v>
      </c>
      <c r="AA19" s="64">
        <f t="shared" si="11"/>
        <v>1.3256266542749061E-3</v>
      </c>
      <c r="AB19" s="65">
        <f t="shared" si="12"/>
        <v>48.685192697768755</v>
      </c>
      <c r="AC19" s="65">
        <v>2.0001500000000001</v>
      </c>
      <c r="AD19" s="27"/>
      <c r="AE19" s="27"/>
      <c r="AF19" s="27"/>
      <c r="AG19" s="27"/>
      <c r="AH19" s="27"/>
      <c r="AI19" s="44">
        <v>0.56999999999999995</v>
      </c>
      <c r="AJ19" s="27"/>
      <c r="AK19" s="27"/>
      <c r="AL19" s="27"/>
      <c r="AM19" s="27"/>
      <c r="AN19" s="27"/>
      <c r="AO19" s="27"/>
      <c r="AP19" s="27"/>
      <c r="AQ19" s="27"/>
      <c r="AR19" s="27"/>
      <c r="AY19" s="28" t="s">
        <v>162</v>
      </c>
      <c r="AZ19" s="29" t="s">
        <v>163</v>
      </c>
      <c r="BA19" s="25" t="s">
        <v>164</v>
      </c>
    </row>
    <row r="20" spans="1:53" s="25" customFormat="1" x14ac:dyDescent="0.25">
      <c r="A20" s="25" t="s">
        <v>158</v>
      </c>
      <c r="B20" s="25" t="s">
        <v>159</v>
      </c>
      <c r="C20" s="25" t="s">
        <v>160</v>
      </c>
      <c r="D20" s="25" t="s">
        <v>11</v>
      </c>
      <c r="E20" s="25">
        <v>1</v>
      </c>
      <c r="F20" s="47" t="s">
        <v>161</v>
      </c>
      <c r="G20" s="88">
        <v>0.375</v>
      </c>
      <c r="H20" s="86">
        <v>10</v>
      </c>
      <c r="I20" s="72">
        <v>0.67500000000000004</v>
      </c>
      <c r="J20" s="23"/>
      <c r="K20" s="23"/>
      <c r="L20" s="23"/>
      <c r="M20" s="76" t="s">
        <v>166</v>
      </c>
      <c r="N20" s="77">
        <v>80</v>
      </c>
      <c r="O20" s="78">
        <v>0.126</v>
      </c>
      <c r="P20" s="72"/>
      <c r="Q20" s="24"/>
      <c r="R20" s="24"/>
      <c r="S20" s="24"/>
      <c r="T20" s="24"/>
      <c r="U20" s="23"/>
      <c r="V20" s="23"/>
      <c r="W20" s="23"/>
      <c r="X20" s="78">
        <f t="shared" si="0"/>
        <v>0.42300000000000004</v>
      </c>
      <c r="Y20" s="26">
        <f t="shared" si="9"/>
        <v>0.14053050797854205</v>
      </c>
      <c r="Z20" s="63">
        <f t="shared" si="10"/>
        <v>3.5250000000000004E-2</v>
      </c>
      <c r="AA20" s="64">
        <f t="shared" si="11"/>
        <v>9.7590630540654198E-4</v>
      </c>
      <c r="AB20" s="65">
        <f t="shared" si="12"/>
        <v>85.110638297872327</v>
      </c>
      <c r="AC20" s="65">
        <v>3.0001500000000001</v>
      </c>
      <c r="AD20" s="27"/>
      <c r="AE20" s="27"/>
      <c r="AF20" s="27"/>
      <c r="AG20" s="27"/>
      <c r="AH20" s="27"/>
      <c r="AI20" s="44">
        <v>0.74</v>
      </c>
      <c r="AJ20" s="27"/>
      <c r="AK20" s="27"/>
      <c r="AL20" s="27"/>
      <c r="AM20" s="27"/>
      <c r="AN20" s="27"/>
      <c r="AO20" s="27"/>
      <c r="AP20" s="27"/>
      <c r="AQ20" s="27"/>
      <c r="AR20" s="27"/>
      <c r="AY20" s="28" t="s">
        <v>162</v>
      </c>
      <c r="AZ20" s="29" t="s">
        <v>163</v>
      </c>
      <c r="BA20" s="25" t="s">
        <v>164</v>
      </c>
    </row>
    <row r="21" spans="1:53" s="25" customFormat="1" x14ac:dyDescent="0.25">
      <c r="A21" s="25" t="s">
        <v>158</v>
      </c>
      <c r="B21" s="25" t="s">
        <v>159</v>
      </c>
      <c r="C21" s="25" t="s">
        <v>160</v>
      </c>
      <c r="D21" s="25" t="s">
        <v>11</v>
      </c>
      <c r="E21" s="25">
        <v>2</v>
      </c>
      <c r="F21" s="47" t="s">
        <v>161</v>
      </c>
      <c r="G21" s="88">
        <v>0.375</v>
      </c>
      <c r="H21" s="88">
        <v>10</v>
      </c>
      <c r="I21" s="72">
        <v>0.67500000000000004</v>
      </c>
      <c r="J21" s="23"/>
      <c r="K21" s="23"/>
      <c r="L21" s="23"/>
      <c r="M21" s="76"/>
      <c r="N21" s="77">
        <v>160</v>
      </c>
      <c r="O21" s="78">
        <v>0.158</v>
      </c>
      <c r="P21" s="72"/>
      <c r="Q21" s="24"/>
      <c r="R21" s="24"/>
      <c r="S21" s="24"/>
      <c r="T21" s="24"/>
      <c r="U21" s="23"/>
      <c r="V21" s="23"/>
      <c r="W21" s="23"/>
      <c r="X21" s="78">
        <f t="shared" si="0"/>
        <v>0.35900000000000004</v>
      </c>
      <c r="Y21" s="26">
        <f t="shared" si="9"/>
        <v>0.10122290069682655</v>
      </c>
      <c r="Z21" s="63">
        <f t="shared" si="10"/>
        <v>2.9916666666666671E-2</v>
      </c>
      <c r="AA21" s="64">
        <f t="shared" si="11"/>
        <v>7.0293681039462893E-4</v>
      </c>
      <c r="AB21" s="65">
        <f t="shared" si="12"/>
        <v>133.70974930362115</v>
      </c>
      <c r="AC21" s="65">
        <v>4.0001499999999997</v>
      </c>
      <c r="AD21" s="27"/>
      <c r="AE21" s="27"/>
      <c r="AF21" s="27"/>
      <c r="AG21" s="27"/>
      <c r="AH21" s="27"/>
      <c r="AI21" s="44">
        <v>0.87</v>
      </c>
      <c r="AJ21" s="27"/>
      <c r="AK21" s="27"/>
      <c r="AL21" s="27"/>
      <c r="AM21" s="27"/>
      <c r="AN21" s="27"/>
      <c r="AO21" s="27"/>
      <c r="AP21" s="27"/>
      <c r="AQ21" s="27"/>
      <c r="AR21" s="27"/>
      <c r="AY21" s="28" t="s">
        <v>162</v>
      </c>
      <c r="AZ21" s="29" t="s">
        <v>163</v>
      </c>
      <c r="BA21" s="25" t="s">
        <v>164</v>
      </c>
    </row>
    <row r="22" spans="1:53" s="25" customFormat="1" x14ac:dyDescent="0.25">
      <c r="A22" s="25" t="s">
        <v>158</v>
      </c>
      <c r="B22" s="25" t="s">
        <v>159</v>
      </c>
      <c r="C22" s="25" t="s">
        <v>160</v>
      </c>
      <c r="D22" s="25" t="s">
        <v>11</v>
      </c>
      <c r="E22" s="25">
        <v>3</v>
      </c>
      <c r="F22" s="47" t="s">
        <v>161</v>
      </c>
      <c r="G22" s="88">
        <v>0.375</v>
      </c>
      <c r="H22" s="88">
        <v>10</v>
      </c>
      <c r="I22" s="72">
        <v>0.67500000000000004</v>
      </c>
      <c r="J22" s="23"/>
      <c r="K22" s="23"/>
      <c r="L22" s="23"/>
      <c r="M22" s="76" t="s">
        <v>167</v>
      </c>
      <c r="N22" s="77"/>
      <c r="O22" s="78">
        <v>0.252</v>
      </c>
      <c r="P22" s="72"/>
      <c r="Q22" s="24"/>
      <c r="R22" s="24"/>
      <c r="S22" s="24"/>
      <c r="T22" s="24"/>
      <c r="U22" s="23"/>
      <c r="V22" s="23"/>
      <c r="W22" s="23"/>
      <c r="X22" s="78">
        <f t="shared" si="0"/>
        <v>0.17100000000000004</v>
      </c>
      <c r="Y22" s="26">
        <f t="shared" si="9"/>
        <v>2.2965827695904797E-2</v>
      </c>
      <c r="Z22" s="63">
        <f t="shared" si="10"/>
        <v>1.4250000000000004E-2</v>
      </c>
      <c r="AA22" s="64">
        <f t="shared" si="11"/>
        <v>1.5948491455489443E-4</v>
      </c>
      <c r="AB22" s="65">
        <f t="shared" si="12"/>
        <v>350.88771929824549</v>
      </c>
      <c r="AC22" s="65">
        <v>5.0001499999999997</v>
      </c>
      <c r="AD22" s="27"/>
      <c r="AE22" s="27"/>
      <c r="AF22" s="27"/>
      <c r="AG22" s="27"/>
      <c r="AH22" s="27"/>
      <c r="AI22" s="44">
        <v>1.1399999999999999</v>
      </c>
      <c r="AJ22" s="27"/>
      <c r="AK22" s="27"/>
      <c r="AL22" s="27"/>
      <c r="AM22" s="27"/>
      <c r="AN22" s="27"/>
      <c r="AO22" s="27"/>
      <c r="AP22" s="27"/>
      <c r="AQ22" s="27"/>
      <c r="AR22" s="27"/>
      <c r="AY22" s="28" t="s">
        <v>162</v>
      </c>
      <c r="AZ22" s="29" t="s">
        <v>163</v>
      </c>
      <c r="BA22" s="25" t="s">
        <v>164</v>
      </c>
    </row>
    <row r="23" spans="1:53" s="33" customFormat="1" x14ac:dyDescent="0.25">
      <c r="A23" s="33" t="s">
        <v>158</v>
      </c>
      <c r="B23" s="33" t="s">
        <v>159</v>
      </c>
      <c r="C23" s="33" t="s">
        <v>160</v>
      </c>
      <c r="D23" s="33" t="s">
        <v>11</v>
      </c>
      <c r="E23" s="33">
        <v>1</v>
      </c>
      <c r="F23" s="33" t="s">
        <v>161</v>
      </c>
      <c r="G23" s="89">
        <v>0.5</v>
      </c>
      <c r="H23" s="89">
        <v>15</v>
      </c>
      <c r="I23" s="81">
        <v>0.84</v>
      </c>
      <c r="J23" s="31"/>
      <c r="K23" s="31"/>
      <c r="L23" s="31"/>
      <c r="M23" s="79"/>
      <c r="N23" s="80">
        <v>5</v>
      </c>
      <c r="O23" s="81">
        <v>6.5000000000000002E-2</v>
      </c>
      <c r="P23" s="82"/>
      <c r="Q23" s="32"/>
      <c r="R23" s="32"/>
      <c r="S23" s="32"/>
      <c r="T23" s="32"/>
      <c r="U23" s="31"/>
      <c r="V23" s="31"/>
      <c r="W23" s="31"/>
      <c r="X23" s="81">
        <f t="shared" si="0"/>
        <v>0.71</v>
      </c>
      <c r="Y23" s="37">
        <f t="shared" si="9"/>
        <v>0.39591921416865367</v>
      </c>
      <c r="Z23" s="66">
        <f t="shared" si="10"/>
        <v>5.9166666666666666E-2</v>
      </c>
      <c r="AA23" s="67">
        <f t="shared" si="11"/>
        <v>2.749438987282317E-3</v>
      </c>
      <c r="AB23" s="68">
        <f t="shared" si="12"/>
        <v>2.5352112676056337E-3</v>
      </c>
      <c r="AC23" s="68">
        <v>1.4999999999999999E-4</v>
      </c>
      <c r="AD23" s="38"/>
      <c r="AE23" s="38"/>
      <c r="AF23" s="38"/>
      <c r="AH23" s="38"/>
      <c r="AI23" s="45">
        <v>0.54</v>
      </c>
      <c r="AJ23" s="38"/>
      <c r="AK23" s="38"/>
      <c r="AL23" s="38"/>
      <c r="AM23" s="38"/>
      <c r="AN23" s="38"/>
      <c r="AO23" s="38"/>
      <c r="AP23" s="38"/>
      <c r="AQ23" s="38"/>
      <c r="AR23" s="38"/>
      <c r="AY23" s="39" t="s">
        <v>162</v>
      </c>
      <c r="AZ23" s="40" t="s">
        <v>163</v>
      </c>
      <c r="BA23" s="41" t="s">
        <v>164</v>
      </c>
    </row>
    <row r="24" spans="1:53" s="33" customFormat="1" x14ac:dyDescent="0.25">
      <c r="A24" s="33" t="s">
        <v>158</v>
      </c>
      <c r="B24" s="33" t="s">
        <v>159</v>
      </c>
      <c r="C24" s="33" t="s">
        <v>160</v>
      </c>
      <c r="D24" s="33" t="s">
        <v>11</v>
      </c>
      <c r="E24" s="33">
        <v>1</v>
      </c>
      <c r="F24" s="33" t="s">
        <v>161</v>
      </c>
      <c r="G24" s="89">
        <v>0.5</v>
      </c>
      <c r="H24" s="89">
        <v>15</v>
      </c>
      <c r="I24" s="81">
        <v>0.84</v>
      </c>
      <c r="J24" s="31"/>
      <c r="K24" s="31"/>
      <c r="L24" s="31"/>
      <c r="M24" s="79"/>
      <c r="N24" s="80">
        <v>10</v>
      </c>
      <c r="O24" s="81">
        <v>8.3000000000000004E-2</v>
      </c>
      <c r="P24" s="82"/>
      <c r="Q24" s="32"/>
      <c r="R24" s="32"/>
      <c r="S24" s="32"/>
      <c r="T24" s="32"/>
      <c r="U24" s="31"/>
      <c r="V24" s="31"/>
      <c r="W24" s="31"/>
      <c r="X24" s="81">
        <f t="shared" si="0"/>
        <v>0.67399999999999993</v>
      </c>
      <c r="Y24" s="37">
        <f t="shared" si="2"/>
        <v>0.35678753607553915</v>
      </c>
      <c r="Z24" s="66">
        <f t="shared" si="3"/>
        <v>5.6166666666666663E-2</v>
      </c>
      <c r="AA24" s="67">
        <f t="shared" si="4"/>
        <v>2.4776912227467995E-3</v>
      </c>
      <c r="AB24" s="68">
        <f t="shared" si="8"/>
        <v>2.6706231454005935E-3</v>
      </c>
      <c r="AC24" s="68">
        <v>1.4999999999999999E-4</v>
      </c>
      <c r="AD24" s="38"/>
      <c r="AE24" s="38"/>
      <c r="AF24" s="38"/>
      <c r="AH24" s="38"/>
      <c r="AI24" s="45">
        <v>0.67</v>
      </c>
      <c r="AJ24" s="38"/>
      <c r="AK24" s="38"/>
      <c r="AL24" s="38"/>
      <c r="AM24" s="38"/>
      <c r="AN24" s="38"/>
      <c r="AO24" s="38"/>
      <c r="AP24" s="38"/>
      <c r="AQ24" s="38"/>
      <c r="AR24" s="38"/>
      <c r="AY24" s="39" t="s">
        <v>162</v>
      </c>
      <c r="AZ24" s="40" t="s">
        <v>163</v>
      </c>
      <c r="BA24" s="41" t="s">
        <v>164</v>
      </c>
    </row>
    <row r="25" spans="1:53" s="33" customFormat="1" x14ac:dyDescent="0.25">
      <c r="A25" s="33" t="s">
        <v>158</v>
      </c>
      <c r="B25" s="33" t="s">
        <v>159</v>
      </c>
      <c r="C25" s="33" t="s">
        <v>160</v>
      </c>
      <c r="D25" s="33" t="s">
        <v>11</v>
      </c>
      <c r="E25" s="33">
        <v>1</v>
      </c>
      <c r="F25" s="33" t="s">
        <v>161</v>
      </c>
      <c r="G25" s="89">
        <v>0.5</v>
      </c>
      <c r="H25" s="89">
        <v>15</v>
      </c>
      <c r="I25" s="81">
        <v>0.84</v>
      </c>
      <c r="J25" s="31"/>
      <c r="K25" s="31"/>
      <c r="L25" s="31"/>
      <c r="M25" s="79"/>
      <c r="N25" s="80">
        <v>30</v>
      </c>
      <c r="O25" s="81">
        <v>9.5000000000000001E-2</v>
      </c>
      <c r="P25" s="82"/>
      <c r="Q25" s="32"/>
      <c r="R25" s="32"/>
      <c r="S25" s="32"/>
      <c r="T25" s="32"/>
      <c r="U25" s="31"/>
      <c r="V25" s="31"/>
      <c r="W25" s="31"/>
      <c r="X25" s="81">
        <f t="shared" si="0"/>
        <v>0.64999999999999991</v>
      </c>
      <c r="Y25" s="37">
        <f t="shared" ref="Y25" si="13">PI()*X25^2/4</f>
        <v>0.3318307240354218</v>
      </c>
      <c r="Z25" s="66">
        <f t="shared" ref="Z25" si="14">X25/12</f>
        <v>5.4166666666666662E-2</v>
      </c>
      <c r="AA25" s="67">
        <f t="shared" ref="AA25" si="15">PI()*Z25^2/4</f>
        <v>2.3043800280237625E-3</v>
      </c>
      <c r="AB25" s="68">
        <f t="shared" ref="AB25" si="16">AC25/Z25</f>
        <v>18.464307692307695</v>
      </c>
      <c r="AC25" s="68">
        <v>1.0001500000000001</v>
      </c>
      <c r="AD25" s="38"/>
      <c r="AE25" s="38"/>
      <c r="AF25" s="38"/>
      <c r="AH25" s="38"/>
      <c r="AI25" s="45">
        <v>0.76</v>
      </c>
      <c r="AJ25" s="38"/>
      <c r="AK25" s="38"/>
      <c r="AL25" s="38"/>
      <c r="AM25" s="38"/>
      <c r="AN25" s="38"/>
      <c r="AO25" s="38"/>
      <c r="AP25" s="38"/>
      <c r="AQ25" s="38"/>
      <c r="AR25" s="38"/>
      <c r="AY25" s="39" t="s">
        <v>162</v>
      </c>
      <c r="AZ25" s="40" t="s">
        <v>163</v>
      </c>
      <c r="BA25" s="41" t="s">
        <v>164</v>
      </c>
    </row>
    <row r="26" spans="1:53" s="36" customFormat="1" x14ac:dyDescent="0.25">
      <c r="A26" s="36" t="s">
        <v>158</v>
      </c>
      <c r="B26" s="36" t="s">
        <v>159</v>
      </c>
      <c r="C26" s="36" t="s">
        <v>160</v>
      </c>
      <c r="D26" s="36" t="s">
        <v>11</v>
      </c>
      <c r="E26" s="36">
        <v>1</v>
      </c>
      <c r="F26" s="36" t="s">
        <v>161</v>
      </c>
      <c r="G26" s="90">
        <v>0.5</v>
      </c>
      <c r="H26" s="87">
        <v>15</v>
      </c>
      <c r="I26" s="85">
        <v>0.84</v>
      </c>
      <c r="J26" s="34"/>
      <c r="K26" s="34"/>
      <c r="L26" s="34"/>
      <c r="M26" s="73" t="s">
        <v>165</v>
      </c>
      <c r="N26" s="84">
        <v>40</v>
      </c>
      <c r="O26" s="85">
        <v>0.109</v>
      </c>
      <c r="P26" s="73"/>
      <c r="Q26" s="35"/>
      <c r="R26" s="35"/>
      <c r="S26" s="35"/>
      <c r="T26" s="35"/>
      <c r="U26" s="34"/>
      <c r="V26" s="34"/>
      <c r="W26" s="34"/>
      <c r="X26" s="85">
        <f t="shared" si="0"/>
        <v>0.622</v>
      </c>
      <c r="Y26" s="42">
        <f t="shared" si="2"/>
        <v>0.30385798304785838</v>
      </c>
      <c r="Z26" s="69">
        <f t="shared" si="3"/>
        <v>5.1833333333333335E-2</v>
      </c>
      <c r="AA26" s="70">
        <f t="shared" si="4"/>
        <v>2.1101248822767943E-3</v>
      </c>
      <c r="AB26" s="71">
        <f t="shared" si="8"/>
        <v>2.8938906752411574E-3</v>
      </c>
      <c r="AC26" s="71">
        <v>1.4999999999999999E-4</v>
      </c>
      <c r="AD26" s="43"/>
      <c r="AE26" s="43"/>
      <c r="AF26" s="43"/>
      <c r="AG26" s="43"/>
      <c r="AH26" s="43"/>
      <c r="AI26" s="46">
        <v>0.85</v>
      </c>
      <c r="AJ26" s="43"/>
      <c r="AK26" s="43"/>
      <c r="AL26" s="43"/>
      <c r="AM26" s="43"/>
      <c r="AN26" s="43"/>
      <c r="AO26" s="43"/>
      <c r="AP26" s="43"/>
      <c r="AQ26" s="43"/>
      <c r="AR26" s="43"/>
      <c r="AY26" s="39" t="s">
        <v>162</v>
      </c>
      <c r="AZ26" s="40" t="s">
        <v>163</v>
      </c>
      <c r="BA26" s="41" t="s">
        <v>164</v>
      </c>
    </row>
    <row r="27" spans="1:53" s="36" customFormat="1" x14ac:dyDescent="0.25">
      <c r="A27" s="36" t="s">
        <v>158</v>
      </c>
      <c r="B27" s="36" t="s">
        <v>159</v>
      </c>
      <c r="C27" s="36" t="s">
        <v>160</v>
      </c>
      <c r="D27" s="36" t="s">
        <v>11</v>
      </c>
      <c r="E27" s="36">
        <v>1</v>
      </c>
      <c r="F27" s="36" t="s">
        <v>161</v>
      </c>
      <c r="G27" s="90">
        <v>0.5</v>
      </c>
      <c r="H27" s="87">
        <v>15</v>
      </c>
      <c r="I27" s="85">
        <v>0.84</v>
      </c>
      <c r="J27" s="34"/>
      <c r="K27" s="34"/>
      <c r="L27" s="34"/>
      <c r="M27" s="73" t="s">
        <v>166</v>
      </c>
      <c r="N27" s="84">
        <v>80</v>
      </c>
      <c r="O27" s="85">
        <v>0.14699999999999999</v>
      </c>
      <c r="P27" s="73"/>
      <c r="Q27" s="35"/>
      <c r="R27" s="35"/>
      <c r="S27" s="35"/>
      <c r="T27" s="35"/>
      <c r="U27" s="34"/>
      <c r="V27" s="34"/>
      <c r="W27" s="34"/>
      <c r="X27" s="85">
        <f t="shared" si="0"/>
        <v>0.54600000000000004</v>
      </c>
      <c r="Y27" s="42">
        <f t="shared" si="2"/>
        <v>0.23413975887939373</v>
      </c>
      <c r="Z27" s="69">
        <f t="shared" si="3"/>
        <v>4.5500000000000006E-2</v>
      </c>
      <c r="AA27" s="70">
        <f t="shared" si="4"/>
        <v>1.6259705477735676E-3</v>
      </c>
      <c r="AB27" s="71">
        <f t="shared" si="8"/>
        <v>3.2967032967032958E-3</v>
      </c>
      <c r="AC27" s="71">
        <v>1.4999999999999999E-4</v>
      </c>
      <c r="AD27" s="43"/>
      <c r="AE27" s="43"/>
      <c r="AF27" s="43"/>
      <c r="AG27" s="43"/>
      <c r="AH27" s="43"/>
      <c r="AI27" s="46">
        <v>1.0900000000000001</v>
      </c>
      <c r="AJ27" s="43"/>
      <c r="AK27" s="43"/>
      <c r="AL27" s="43"/>
      <c r="AM27" s="43"/>
      <c r="AN27" s="43"/>
      <c r="AO27" s="43"/>
      <c r="AP27" s="43"/>
      <c r="AQ27" s="43"/>
      <c r="AR27" s="43"/>
      <c r="AY27" s="39" t="s">
        <v>162</v>
      </c>
      <c r="AZ27" s="40" t="s">
        <v>163</v>
      </c>
      <c r="BA27" s="41" t="s">
        <v>164</v>
      </c>
    </row>
    <row r="28" spans="1:53" s="36" customFormat="1" x14ac:dyDescent="0.25">
      <c r="A28" s="36" t="s">
        <v>158</v>
      </c>
      <c r="B28" s="36" t="s">
        <v>159</v>
      </c>
      <c r="C28" s="36" t="s">
        <v>160</v>
      </c>
      <c r="D28" s="36" t="s">
        <v>11</v>
      </c>
      <c r="E28" s="36">
        <v>1</v>
      </c>
      <c r="F28" s="36" t="s">
        <v>161</v>
      </c>
      <c r="G28" s="90">
        <v>0.5</v>
      </c>
      <c r="H28" s="87">
        <v>15</v>
      </c>
      <c r="I28" s="85">
        <v>0.84</v>
      </c>
      <c r="J28" s="34"/>
      <c r="K28" s="34"/>
      <c r="L28" s="34"/>
      <c r="M28" s="73"/>
      <c r="N28" s="84">
        <v>160</v>
      </c>
      <c r="O28" s="85">
        <v>0.188</v>
      </c>
      <c r="P28" s="73"/>
      <c r="Q28" s="35"/>
      <c r="R28" s="35"/>
      <c r="S28" s="35"/>
      <c r="T28" s="35"/>
      <c r="U28" s="34"/>
      <c r="V28" s="34"/>
      <c r="W28" s="34"/>
      <c r="X28" s="85">
        <f t="shared" si="0"/>
        <v>0.46399999999999997</v>
      </c>
      <c r="Y28" s="42">
        <f t="shared" si="2"/>
        <v>0.16909308298681699</v>
      </c>
      <c r="Z28" s="69">
        <f t="shared" si="3"/>
        <v>3.8666666666666662E-2</v>
      </c>
      <c r="AA28" s="70">
        <f t="shared" si="4"/>
        <v>1.1742575207417845E-3</v>
      </c>
      <c r="AB28" s="71">
        <f t="shared" si="8"/>
        <v>3.8793103448275862E-3</v>
      </c>
      <c r="AC28" s="71">
        <v>1.4999999999999999E-4</v>
      </c>
      <c r="AD28" s="43"/>
      <c r="AE28" s="43"/>
      <c r="AF28" s="43"/>
      <c r="AG28" s="43"/>
      <c r="AH28" s="43"/>
      <c r="AI28" s="46">
        <v>1.31</v>
      </c>
      <c r="AJ28" s="43"/>
      <c r="AK28" s="43"/>
      <c r="AL28" s="43"/>
      <c r="AM28" s="43"/>
      <c r="AN28" s="43"/>
      <c r="AO28" s="43"/>
      <c r="AP28" s="43"/>
      <c r="AQ28" s="43"/>
      <c r="AR28" s="43"/>
      <c r="AY28" s="39" t="s">
        <v>162</v>
      </c>
      <c r="AZ28" s="40" t="s">
        <v>163</v>
      </c>
      <c r="BA28" s="41" t="s">
        <v>164</v>
      </c>
    </row>
    <row r="29" spans="1:53" s="36" customFormat="1" x14ac:dyDescent="0.25">
      <c r="A29" s="36" t="s">
        <v>158</v>
      </c>
      <c r="B29" s="36" t="s">
        <v>159</v>
      </c>
      <c r="C29" s="36" t="s">
        <v>160</v>
      </c>
      <c r="D29" s="36" t="s">
        <v>11</v>
      </c>
      <c r="E29" s="36">
        <v>1</v>
      </c>
      <c r="F29" s="36" t="s">
        <v>161</v>
      </c>
      <c r="G29" s="90">
        <v>0.5</v>
      </c>
      <c r="H29" s="87">
        <v>15</v>
      </c>
      <c r="I29" s="85">
        <v>0.84</v>
      </c>
      <c r="J29" s="34"/>
      <c r="K29" s="34"/>
      <c r="L29" s="34"/>
      <c r="M29" s="73" t="s">
        <v>167</v>
      </c>
      <c r="N29" s="84"/>
      <c r="O29" s="85">
        <v>0.29399999999999998</v>
      </c>
      <c r="P29" s="73"/>
      <c r="Q29" s="35"/>
      <c r="R29" s="35"/>
      <c r="S29" s="35"/>
      <c r="T29" s="35"/>
      <c r="U29" s="34"/>
      <c r="V29" s="34"/>
      <c r="W29" s="34"/>
      <c r="X29" s="85">
        <f t="shared" si="0"/>
        <v>0.252</v>
      </c>
      <c r="Y29" s="42">
        <f t="shared" si="2"/>
        <v>4.9875924968391556E-2</v>
      </c>
      <c r="Z29" s="69">
        <f t="shared" si="3"/>
        <v>2.1000000000000001E-2</v>
      </c>
      <c r="AA29" s="70">
        <f t="shared" si="4"/>
        <v>3.4636059005827474E-4</v>
      </c>
      <c r="AB29" s="71">
        <f t="shared" si="8"/>
        <v>7.1428571428571418E-3</v>
      </c>
      <c r="AC29" s="71">
        <v>1.4999999999999999E-4</v>
      </c>
      <c r="AD29" s="43"/>
      <c r="AE29" s="43"/>
      <c r="AF29" s="43"/>
      <c r="AG29" s="43"/>
      <c r="AH29" s="43"/>
      <c r="AI29" s="46">
        <v>1.72</v>
      </c>
      <c r="AJ29" s="43"/>
      <c r="AK29" s="43"/>
      <c r="AL29" s="43"/>
      <c r="AM29" s="43"/>
      <c r="AN29" s="43"/>
      <c r="AO29" s="43"/>
      <c r="AP29" s="43"/>
      <c r="AQ29" s="43"/>
      <c r="AR29" s="43"/>
      <c r="AY29" s="39" t="s">
        <v>162</v>
      </c>
      <c r="AZ29" s="40" t="s">
        <v>163</v>
      </c>
      <c r="BA29" s="41" t="s">
        <v>164</v>
      </c>
    </row>
    <row r="30" spans="1:53" s="25" customFormat="1" x14ac:dyDescent="0.25">
      <c r="A30" s="25" t="s">
        <v>158</v>
      </c>
      <c r="B30" s="25" t="s">
        <v>159</v>
      </c>
      <c r="C30" s="25" t="s">
        <v>160</v>
      </c>
      <c r="D30" s="25" t="s">
        <v>11</v>
      </c>
      <c r="E30" s="25">
        <v>1</v>
      </c>
      <c r="F30" s="47" t="s">
        <v>161</v>
      </c>
      <c r="G30" s="88">
        <v>0.75</v>
      </c>
      <c r="H30" s="88">
        <v>20</v>
      </c>
      <c r="I30" s="78">
        <v>1.05</v>
      </c>
      <c r="J30" s="23"/>
      <c r="K30" s="23"/>
      <c r="L30" s="23"/>
      <c r="M30" s="76"/>
      <c r="N30" s="77">
        <v>5</v>
      </c>
      <c r="O30" s="78">
        <v>6.5000000000000002E-2</v>
      </c>
      <c r="P30" s="72"/>
      <c r="Q30" s="24"/>
      <c r="R30" s="24"/>
      <c r="S30" s="24"/>
      <c r="T30" s="24"/>
      <c r="U30" s="23"/>
      <c r="V30" s="23"/>
      <c r="W30" s="23"/>
      <c r="X30" s="78">
        <f t="shared" si="0"/>
        <v>0.92</v>
      </c>
      <c r="Y30" s="26">
        <f t="shared" si="2"/>
        <v>0.66476100549960027</v>
      </c>
      <c r="Z30" s="63">
        <f t="shared" si="3"/>
        <v>7.6666666666666675E-2</v>
      </c>
      <c r="AA30" s="64">
        <f t="shared" si="4"/>
        <v>4.616395871525002E-3</v>
      </c>
      <c r="AB30" s="65">
        <f t="shared" si="8"/>
        <v>1.9565217391304345E-3</v>
      </c>
      <c r="AC30" s="65">
        <v>1.4999999999999999E-4</v>
      </c>
      <c r="AD30" s="27"/>
      <c r="AE30" s="27"/>
      <c r="AF30" s="27"/>
      <c r="AH30" s="27"/>
      <c r="AI30" s="44">
        <v>0.68</v>
      </c>
      <c r="AJ30" s="27"/>
      <c r="AK30" s="27"/>
      <c r="AL30" s="27"/>
      <c r="AM30" s="27"/>
      <c r="AN30" s="27"/>
      <c r="AO30" s="27"/>
      <c r="AP30" s="27"/>
      <c r="AQ30" s="27"/>
      <c r="AR30" s="27"/>
      <c r="AY30" s="28" t="s">
        <v>162</v>
      </c>
      <c r="AZ30" s="29" t="s">
        <v>163</v>
      </c>
      <c r="BA30" s="25" t="s">
        <v>164</v>
      </c>
    </row>
    <row r="31" spans="1:53" s="25" customFormat="1" x14ac:dyDescent="0.25">
      <c r="A31" s="25" t="s">
        <v>158</v>
      </c>
      <c r="B31" s="25" t="s">
        <v>159</v>
      </c>
      <c r="C31" s="25" t="s">
        <v>160</v>
      </c>
      <c r="D31" s="25" t="s">
        <v>11</v>
      </c>
      <c r="E31" s="25">
        <v>1</v>
      </c>
      <c r="F31" s="47" t="s">
        <v>161</v>
      </c>
      <c r="G31" s="88">
        <v>0.75</v>
      </c>
      <c r="H31" s="88">
        <v>20</v>
      </c>
      <c r="I31" s="78">
        <v>1.05</v>
      </c>
      <c r="J31" s="23"/>
      <c r="K31" s="23"/>
      <c r="L31" s="23"/>
      <c r="M31" s="76"/>
      <c r="N31" s="77">
        <v>10</v>
      </c>
      <c r="O31" s="78">
        <v>8.3000000000000004E-2</v>
      </c>
      <c r="P31" s="72"/>
      <c r="Q31" s="24"/>
      <c r="R31" s="24"/>
      <c r="S31" s="24"/>
      <c r="T31" s="24"/>
      <c r="U31" s="23"/>
      <c r="V31" s="23"/>
      <c r="W31" s="23"/>
      <c r="X31" s="78">
        <f t="shared" si="0"/>
        <v>0.88400000000000001</v>
      </c>
      <c r="Y31" s="26">
        <f t="shared" si="2"/>
        <v>0.61375410717591639</v>
      </c>
      <c r="Z31" s="63">
        <f t="shared" si="3"/>
        <v>7.3666666666666672E-2</v>
      </c>
      <c r="AA31" s="64">
        <f t="shared" si="4"/>
        <v>4.2621812998327527E-3</v>
      </c>
      <c r="AB31" s="65">
        <f t="shared" si="8"/>
        <v>2.0361990950226241E-3</v>
      </c>
      <c r="AC31" s="65">
        <v>1.4999999999999999E-4</v>
      </c>
      <c r="AD31" s="27"/>
      <c r="AE31" s="27"/>
      <c r="AF31" s="27"/>
      <c r="AH31" s="27"/>
      <c r="AI31" s="44">
        <v>0.86</v>
      </c>
      <c r="AJ31" s="27"/>
      <c r="AK31" s="27"/>
      <c r="AL31" s="27"/>
      <c r="AM31" s="27"/>
      <c r="AN31" s="27"/>
      <c r="AO31" s="27"/>
      <c r="AP31" s="27"/>
      <c r="AQ31" s="27"/>
      <c r="AR31" s="27"/>
      <c r="AY31" s="28" t="s">
        <v>162</v>
      </c>
      <c r="AZ31" s="29" t="s">
        <v>163</v>
      </c>
      <c r="BA31" s="25" t="s">
        <v>164</v>
      </c>
    </row>
    <row r="32" spans="1:53" s="25" customFormat="1" x14ac:dyDescent="0.25">
      <c r="A32" s="25" t="s">
        <v>158</v>
      </c>
      <c r="B32" s="25" t="s">
        <v>159</v>
      </c>
      <c r="C32" s="25" t="s">
        <v>160</v>
      </c>
      <c r="D32" s="25" t="s">
        <v>11</v>
      </c>
      <c r="E32" s="25">
        <v>1</v>
      </c>
      <c r="F32" s="47" t="s">
        <v>161</v>
      </c>
      <c r="G32" s="88">
        <v>0.75</v>
      </c>
      <c r="H32" s="88">
        <v>20</v>
      </c>
      <c r="I32" s="78">
        <v>1.05</v>
      </c>
      <c r="J32" s="23"/>
      <c r="K32" s="23"/>
      <c r="L32" s="23"/>
      <c r="M32" s="76"/>
      <c r="N32" s="77">
        <v>30</v>
      </c>
      <c r="O32" s="78">
        <v>9.5000000000000001E-2</v>
      </c>
      <c r="P32" s="72"/>
      <c r="Q32" s="24"/>
      <c r="R32" s="24"/>
      <c r="S32" s="24"/>
      <c r="T32" s="24"/>
      <c r="U32" s="23"/>
      <c r="V32" s="23"/>
      <c r="W32" s="23"/>
      <c r="X32" s="78">
        <f t="shared" si="0"/>
        <v>0.8600000000000001</v>
      </c>
      <c r="Y32" s="26">
        <f t="shared" ref="Y32" si="17">PI()*X32^2/4</f>
        <v>0.58088048164875283</v>
      </c>
      <c r="Z32" s="63">
        <f t="shared" ref="Z32" si="18">X32/12</f>
        <v>7.166666666666667E-2</v>
      </c>
      <c r="AA32" s="64">
        <f t="shared" ref="AA32" si="19">PI()*Z32^2/4</f>
        <v>4.0338922336718942E-3</v>
      </c>
      <c r="AB32" s="65">
        <f t="shared" ref="AB32" si="20">AC32/Z32</f>
        <v>2.0930232558139532E-3</v>
      </c>
      <c r="AC32" s="65">
        <v>1.4999999999999999E-4</v>
      </c>
      <c r="AD32" s="27"/>
      <c r="AE32" s="27"/>
      <c r="AF32" s="27"/>
      <c r="AH32" s="27"/>
      <c r="AI32" s="44">
        <v>0.97</v>
      </c>
      <c r="AJ32" s="27"/>
      <c r="AK32" s="27"/>
      <c r="AL32" s="27"/>
      <c r="AM32" s="27"/>
      <c r="AN32" s="27"/>
      <c r="AO32" s="27"/>
      <c r="AP32" s="27"/>
      <c r="AQ32" s="27"/>
      <c r="AR32" s="27"/>
      <c r="AY32" s="28" t="s">
        <v>162</v>
      </c>
      <c r="AZ32" s="29" t="s">
        <v>163</v>
      </c>
      <c r="BA32" s="25" t="s">
        <v>164</v>
      </c>
    </row>
    <row r="33" spans="1:53" s="25" customFormat="1" x14ac:dyDescent="0.25">
      <c r="A33" s="25" t="s">
        <v>158</v>
      </c>
      <c r="B33" s="25" t="s">
        <v>159</v>
      </c>
      <c r="C33" s="25" t="s">
        <v>160</v>
      </c>
      <c r="D33" s="25" t="s">
        <v>11</v>
      </c>
      <c r="E33" s="25">
        <v>1</v>
      </c>
      <c r="F33" s="47" t="s">
        <v>161</v>
      </c>
      <c r="G33" s="88">
        <v>0.75</v>
      </c>
      <c r="H33" s="86">
        <v>20</v>
      </c>
      <c r="I33" s="78">
        <v>1.05</v>
      </c>
      <c r="J33" s="23"/>
      <c r="K33" s="23"/>
      <c r="L33" s="23"/>
      <c r="M33" s="72" t="s">
        <v>165</v>
      </c>
      <c r="N33" s="77">
        <v>40</v>
      </c>
      <c r="O33" s="78">
        <v>0.113</v>
      </c>
      <c r="P33" s="72"/>
      <c r="Q33" s="24"/>
      <c r="R33" s="24"/>
      <c r="S33" s="24"/>
      <c r="T33" s="24"/>
      <c r="U33" s="23"/>
      <c r="V33" s="23"/>
      <c r="W33" s="23"/>
      <c r="X33" s="78">
        <f t="shared" si="0"/>
        <v>0.82400000000000007</v>
      </c>
      <c r="Y33" s="26">
        <f t="shared" si="2"/>
        <v>0.53326650339094595</v>
      </c>
      <c r="Z33" s="63">
        <f t="shared" si="3"/>
        <v>6.8666666666666668E-2</v>
      </c>
      <c r="AA33" s="64">
        <f t="shared" si="4"/>
        <v>3.7032396068815681E-3</v>
      </c>
      <c r="AB33" s="65">
        <f t="shared" si="8"/>
        <v>2.1844660194174754E-3</v>
      </c>
      <c r="AC33" s="65">
        <v>1.4999999999999999E-4</v>
      </c>
      <c r="AD33" s="27"/>
      <c r="AE33" s="27"/>
      <c r="AF33" s="27"/>
      <c r="AG33" s="27"/>
      <c r="AH33" s="27"/>
      <c r="AI33" s="44">
        <v>1.1299999999999999</v>
      </c>
      <c r="AJ33" s="27"/>
      <c r="AK33" s="27"/>
      <c r="AL33" s="27"/>
      <c r="AM33" s="27"/>
      <c r="AN33" s="27"/>
      <c r="AO33" s="27"/>
      <c r="AP33" s="27"/>
      <c r="AQ33" s="27"/>
      <c r="AR33" s="27"/>
      <c r="AY33" s="28" t="s">
        <v>162</v>
      </c>
      <c r="AZ33" s="29" t="s">
        <v>163</v>
      </c>
      <c r="BA33" s="25" t="s">
        <v>164</v>
      </c>
    </row>
    <row r="34" spans="1:53" s="25" customFormat="1" x14ac:dyDescent="0.25">
      <c r="A34" s="25" t="s">
        <v>158</v>
      </c>
      <c r="B34" s="25" t="s">
        <v>159</v>
      </c>
      <c r="C34" s="25" t="s">
        <v>160</v>
      </c>
      <c r="D34" s="25" t="s">
        <v>11</v>
      </c>
      <c r="E34" s="25">
        <v>1</v>
      </c>
      <c r="F34" s="47" t="s">
        <v>161</v>
      </c>
      <c r="G34" s="88">
        <v>0.75</v>
      </c>
      <c r="H34" s="86">
        <v>20</v>
      </c>
      <c r="I34" s="78">
        <v>1.05</v>
      </c>
      <c r="J34" s="23"/>
      <c r="K34" s="23"/>
      <c r="L34" s="23"/>
      <c r="M34" s="72" t="s">
        <v>166</v>
      </c>
      <c r="N34" s="77">
        <v>80</v>
      </c>
      <c r="O34" s="78">
        <v>0.154</v>
      </c>
      <c r="P34" s="72"/>
      <c r="Q34" s="24"/>
      <c r="R34" s="24"/>
      <c r="S34" s="24"/>
      <c r="T34" s="24"/>
      <c r="U34" s="23"/>
      <c r="V34" s="23"/>
      <c r="W34" s="23"/>
      <c r="X34" s="78">
        <f t="shared" si="0"/>
        <v>0.74199999999999999</v>
      </c>
      <c r="Y34" s="26">
        <f t="shared" si="2"/>
        <v>0.43241195443275265</v>
      </c>
      <c r="Z34" s="63">
        <f t="shared" si="3"/>
        <v>6.183333333333333E-2</v>
      </c>
      <c r="AA34" s="64">
        <f t="shared" si="4"/>
        <v>3.0028607946718934E-3</v>
      </c>
      <c r="AB34" s="65">
        <f t="shared" si="8"/>
        <v>2.4258760107816711E-3</v>
      </c>
      <c r="AC34" s="65">
        <v>1.4999999999999999E-4</v>
      </c>
      <c r="AD34" s="27"/>
      <c r="AE34" s="27"/>
      <c r="AF34" s="27"/>
      <c r="AG34" s="27"/>
      <c r="AH34" s="27"/>
      <c r="AI34" s="44">
        <v>1.48</v>
      </c>
      <c r="AJ34" s="27"/>
      <c r="AK34" s="27"/>
      <c r="AL34" s="27"/>
      <c r="AM34" s="27"/>
      <c r="AN34" s="27"/>
      <c r="AO34" s="27"/>
      <c r="AP34" s="27"/>
      <c r="AQ34" s="27"/>
      <c r="AR34" s="27"/>
      <c r="AY34" s="28" t="s">
        <v>162</v>
      </c>
      <c r="AZ34" s="29" t="s">
        <v>163</v>
      </c>
      <c r="BA34" s="25" t="s">
        <v>164</v>
      </c>
    </row>
    <row r="35" spans="1:53" s="25" customFormat="1" x14ac:dyDescent="0.25">
      <c r="A35" s="25" t="s">
        <v>158</v>
      </c>
      <c r="B35" s="25" t="s">
        <v>159</v>
      </c>
      <c r="C35" s="25" t="s">
        <v>160</v>
      </c>
      <c r="D35" s="25" t="s">
        <v>11</v>
      </c>
      <c r="E35" s="25">
        <v>1</v>
      </c>
      <c r="F35" s="47" t="s">
        <v>161</v>
      </c>
      <c r="G35" s="88">
        <v>0.75</v>
      </c>
      <c r="H35" s="86">
        <v>20</v>
      </c>
      <c r="I35" s="78">
        <v>1.05</v>
      </c>
      <c r="J35" s="23"/>
      <c r="K35" s="23"/>
      <c r="L35" s="23"/>
      <c r="M35" s="72"/>
      <c r="N35" s="77">
        <v>160</v>
      </c>
      <c r="O35" s="78">
        <v>0.219</v>
      </c>
      <c r="P35" s="72"/>
      <c r="Q35" s="24"/>
      <c r="R35" s="24"/>
      <c r="S35" s="24"/>
      <c r="T35" s="24"/>
      <c r="U35" s="23"/>
      <c r="V35" s="23"/>
      <c r="W35" s="23"/>
      <c r="X35" s="78">
        <f t="shared" si="0"/>
        <v>0.6120000000000001</v>
      </c>
      <c r="Y35" s="26">
        <f t="shared" si="2"/>
        <v>0.29416616971153392</v>
      </c>
      <c r="Z35" s="63">
        <f t="shared" si="3"/>
        <v>5.1000000000000011E-2</v>
      </c>
      <c r="AA35" s="64">
        <f t="shared" si="4"/>
        <v>2.0428206229967639E-3</v>
      </c>
      <c r="AB35" s="65">
        <f t="shared" si="8"/>
        <v>2.9411764705882344E-3</v>
      </c>
      <c r="AC35" s="65">
        <v>1.4999999999999999E-4</v>
      </c>
      <c r="AD35" s="27"/>
      <c r="AE35" s="27"/>
      <c r="AF35" s="27"/>
      <c r="AG35" s="27"/>
      <c r="AH35" s="27"/>
      <c r="AI35" s="44">
        <v>1.95</v>
      </c>
      <c r="AJ35" s="27"/>
      <c r="AK35" s="27"/>
      <c r="AL35" s="27"/>
      <c r="AM35" s="27"/>
      <c r="AN35" s="27"/>
      <c r="AO35" s="27"/>
      <c r="AP35" s="27"/>
      <c r="AQ35" s="27"/>
      <c r="AR35" s="27"/>
      <c r="AY35" s="28" t="s">
        <v>162</v>
      </c>
      <c r="AZ35" s="29" t="s">
        <v>163</v>
      </c>
      <c r="BA35" s="25" t="s">
        <v>164</v>
      </c>
    </row>
    <row r="36" spans="1:53" s="25" customFormat="1" x14ac:dyDescent="0.25">
      <c r="A36" s="25" t="s">
        <v>158</v>
      </c>
      <c r="B36" s="25" t="s">
        <v>159</v>
      </c>
      <c r="C36" s="25" t="s">
        <v>160</v>
      </c>
      <c r="D36" s="25" t="s">
        <v>11</v>
      </c>
      <c r="E36" s="25">
        <v>1</v>
      </c>
      <c r="F36" s="47" t="s">
        <v>161</v>
      </c>
      <c r="G36" s="88">
        <v>0.75</v>
      </c>
      <c r="H36" s="86">
        <v>20</v>
      </c>
      <c r="I36" s="78">
        <v>1.05</v>
      </c>
      <c r="J36" s="23"/>
      <c r="K36" s="23"/>
      <c r="L36" s="23"/>
      <c r="M36" s="72" t="s">
        <v>167</v>
      </c>
      <c r="N36" s="77"/>
      <c r="O36" s="78">
        <v>0.308</v>
      </c>
      <c r="P36" s="72"/>
      <c r="Q36" s="24"/>
      <c r="R36" s="24"/>
      <c r="S36" s="24"/>
      <c r="T36" s="24"/>
      <c r="U36" s="23"/>
      <c r="V36" s="23"/>
      <c r="W36" s="23"/>
      <c r="X36" s="78">
        <f t="shared" si="0"/>
        <v>0.43400000000000005</v>
      </c>
      <c r="Y36" s="26">
        <f t="shared" si="2"/>
        <v>0.14793445646488981</v>
      </c>
      <c r="Z36" s="63">
        <f t="shared" si="3"/>
        <v>3.6166666666666673E-2</v>
      </c>
      <c r="AA36" s="64">
        <f t="shared" si="4"/>
        <v>1.0273226143395126E-3</v>
      </c>
      <c r="AB36" s="65">
        <f t="shared" si="8"/>
        <v>4.1474654377880171E-3</v>
      </c>
      <c r="AC36" s="65">
        <v>1.4999999999999999E-4</v>
      </c>
      <c r="AD36" s="27"/>
      <c r="AE36" s="27"/>
      <c r="AF36" s="27"/>
      <c r="AG36" s="27"/>
      <c r="AH36" s="27"/>
      <c r="AI36" s="44">
        <v>2.44</v>
      </c>
      <c r="AJ36" s="27"/>
      <c r="AK36" s="27"/>
      <c r="AL36" s="27"/>
      <c r="AM36" s="27"/>
      <c r="AN36" s="27"/>
      <c r="AO36" s="27"/>
      <c r="AP36" s="27"/>
      <c r="AQ36" s="27"/>
      <c r="AR36" s="27"/>
      <c r="AY36" s="28" t="s">
        <v>162</v>
      </c>
      <c r="AZ36" s="29" t="s">
        <v>163</v>
      </c>
      <c r="BA36" s="25" t="s">
        <v>164</v>
      </c>
    </row>
    <row r="37" spans="1:53" s="33" customFormat="1" x14ac:dyDescent="0.25">
      <c r="A37" s="33" t="s">
        <v>158</v>
      </c>
      <c r="B37" s="33" t="s">
        <v>159</v>
      </c>
      <c r="C37" s="33" t="s">
        <v>160</v>
      </c>
      <c r="D37" s="33" t="s">
        <v>11</v>
      </c>
      <c r="E37" s="33">
        <v>1</v>
      </c>
      <c r="F37" s="33" t="s">
        <v>161</v>
      </c>
      <c r="G37" s="89">
        <v>1</v>
      </c>
      <c r="H37" s="89">
        <v>25</v>
      </c>
      <c r="I37" s="82">
        <v>1.3149999999999999</v>
      </c>
      <c r="J37" s="31"/>
      <c r="K37" s="31"/>
      <c r="L37" s="31"/>
      <c r="M37" s="79"/>
      <c r="N37" s="80">
        <v>5</v>
      </c>
      <c r="O37" s="81">
        <v>6.5000000000000002E-2</v>
      </c>
      <c r="P37" s="82"/>
      <c r="Q37" s="32"/>
      <c r="R37" s="32"/>
      <c r="S37" s="32"/>
      <c r="T37" s="32"/>
      <c r="U37" s="31"/>
      <c r="V37" s="31"/>
      <c r="W37" s="31"/>
      <c r="X37" s="81">
        <f t="shared" si="0"/>
        <v>1.1850000000000001</v>
      </c>
      <c r="Y37" s="37">
        <f t="shared" si="2"/>
        <v>1.1028757359967818</v>
      </c>
      <c r="Z37" s="66">
        <f t="shared" si="3"/>
        <v>9.8750000000000004E-2</v>
      </c>
      <c r="AA37" s="67">
        <f t="shared" si="4"/>
        <v>7.6588592777554303E-3</v>
      </c>
      <c r="AB37" s="68">
        <f t="shared" si="8"/>
        <v>1.5189873417721517E-3</v>
      </c>
      <c r="AC37" s="68">
        <v>1.4999999999999999E-4</v>
      </c>
      <c r="AD37" s="38"/>
      <c r="AE37" s="38"/>
      <c r="AF37" s="38"/>
      <c r="AH37" s="38"/>
      <c r="AI37" s="45">
        <v>0.87</v>
      </c>
      <c r="AJ37" s="38"/>
      <c r="AK37" s="38"/>
      <c r="AL37" s="38"/>
      <c r="AM37" s="38"/>
      <c r="AN37" s="38"/>
      <c r="AO37" s="38"/>
      <c r="AP37" s="38"/>
      <c r="AQ37" s="38"/>
      <c r="AR37" s="38"/>
      <c r="AY37" s="39" t="s">
        <v>162</v>
      </c>
      <c r="AZ37" s="40" t="s">
        <v>163</v>
      </c>
      <c r="BA37" s="41" t="s">
        <v>164</v>
      </c>
    </row>
    <row r="38" spans="1:53" s="33" customFormat="1" x14ac:dyDescent="0.25">
      <c r="A38" s="33" t="s">
        <v>158</v>
      </c>
      <c r="B38" s="33" t="s">
        <v>159</v>
      </c>
      <c r="C38" s="33" t="s">
        <v>160</v>
      </c>
      <c r="D38" s="33" t="s">
        <v>11</v>
      </c>
      <c r="E38" s="33">
        <v>1</v>
      </c>
      <c r="F38" s="33" t="s">
        <v>161</v>
      </c>
      <c r="G38" s="89">
        <v>1</v>
      </c>
      <c r="H38" s="89">
        <v>25</v>
      </c>
      <c r="I38" s="82">
        <v>1.3149999999999999</v>
      </c>
      <c r="J38" s="31"/>
      <c r="K38" s="31"/>
      <c r="L38" s="31"/>
      <c r="M38" s="79"/>
      <c r="N38" s="80">
        <v>10</v>
      </c>
      <c r="O38" s="81">
        <v>0.109</v>
      </c>
      <c r="P38" s="82"/>
      <c r="Q38" s="32"/>
      <c r="R38" s="32"/>
      <c r="S38" s="32"/>
      <c r="T38" s="32"/>
      <c r="U38" s="31"/>
      <c r="V38" s="31"/>
      <c r="W38" s="31"/>
      <c r="X38" s="81">
        <f t="shared" si="0"/>
        <v>1.097</v>
      </c>
      <c r="Y38" s="37">
        <f t="shared" si="2"/>
        <v>0.94515521841595984</v>
      </c>
      <c r="Z38" s="66">
        <f t="shared" si="3"/>
        <v>9.141666666666666E-2</v>
      </c>
      <c r="AA38" s="67">
        <f t="shared" si="4"/>
        <v>6.5635779056663866E-3</v>
      </c>
      <c r="AB38" s="68">
        <f t="shared" si="8"/>
        <v>1.6408386508659982E-3</v>
      </c>
      <c r="AC38" s="68">
        <v>1.4999999999999999E-4</v>
      </c>
      <c r="AD38" s="38"/>
      <c r="AE38" s="38"/>
      <c r="AF38" s="38"/>
      <c r="AH38" s="38"/>
      <c r="AI38" s="45">
        <v>1.41</v>
      </c>
      <c r="AJ38" s="38"/>
      <c r="AK38" s="38"/>
      <c r="AL38" s="38"/>
      <c r="AM38" s="38"/>
      <c r="AN38" s="38"/>
      <c r="AO38" s="38"/>
      <c r="AP38" s="38"/>
      <c r="AQ38" s="38"/>
      <c r="AR38" s="38"/>
      <c r="AY38" s="39" t="s">
        <v>162</v>
      </c>
      <c r="AZ38" s="40" t="s">
        <v>163</v>
      </c>
      <c r="BA38" s="41" t="s">
        <v>164</v>
      </c>
    </row>
    <row r="39" spans="1:53" s="33" customFormat="1" x14ac:dyDescent="0.25">
      <c r="A39" s="33" t="s">
        <v>158</v>
      </c>
      <c r="B39" s="33" t="s">
        <v>159</v>
      </c>
      <c r="C39" s="33" t="s">
        <v>160</v>
      </c>
      <c r="D39" s="33" t="s">
        <v>11</v>
      </c>
      <c r="E39" s="33">
        <v>1</v>
      </c>
      <c r="F39" s="33" t="s">
        <v>161</v>
      </c>
      <c r="G39" s="89">
        <v>1</v>
      </c>
      <c r="H39" s="89">
        <v>25</v>
      </c>
      <c r="I39" s="82">
        <v>1.3149999999999999</v>
      </c>
      <c r="J39" s="31"/>
      <c r="K39" s="31"/>
      <c r="L39" s="31"/>
      <c r="M39" s="79"/>
      <c r="N39" s="80">
        <v>30</v>
      </c>
      <c r="O39" s="81">
        <v>0.114</v>
      </c>
      <c r="P39" s="82"/>
      <c r="Q39" s="32"/>
      <c r="R39" s="32"/>
      <c r="S39" s="32"/>
      <c r="T39" s="32"/>
      <c r="U39" s="31"/>
      <c r="V39" s="31"/>
      <c r="W39" s="31"/>
      <c r="X39" s="81">
        <f t="shared" si="0"/>
        <v>1.087</v>
      </c>
      <c r="Y39" s="37">
        <f t="shared" ref="Y39" si="21">PI()*X39^2/4</f>
        <v>0.92800212252735947</v>
      </c>
      <c r="Z39" s="66">
        <f t="shared" ref="Z39" si="22">X39/12</f>
        <v>9.0583333333333335E-2</v>
      </c>
      <c r="AA39" s="67">
        <f t="shared" ref="AA39" si="23">PI()*Z39^2/4</f>
        <v>6.4444591842177752E-3</v>
      </c>
      <c r="AB39" s="68">
        <f t="shared" ref="AB39" si="24">AC39/Z39</f>
        <v>1.6559337626494937E-3</v>
      </c>
      <c r="AC39" s="68">
        <v>1.4999999999999999E-4</v>
      </c>
      <c r="AD39" s="38"/>
      <c r="AE39" s="38"/>
      <c r="AF39" s="38"/>
      <c r="AH39" s="38"/>
      <c r="AI39" s="45">
        <v>1.46</v>
      </c>
      <c r="AJ39" s="38"/>
      <c r="AK39" s="38"/>
      <c r="AL39" s="38"/>
      <c r="AM39" s="38"/>
      <c r="AN39" s="38"/>
      <c r="AO39" s="38"/>
      <c r="AP39" s="38"/>
      <c r="AQ39" s="38"/>
      <c r="AR39" s="38"/>
      <c r="AY39" s="39" t="s">
        <v>162</v>
      </c>
      <c r="AZ39" s="40" t="s">
        <v>163</v>
      </c>
      <c r="BA39" s="41" t="s">
        <v>164</v>
      </c>
    </row>
    <row r="40" spans="1:53" s="36" customFormat="1" x14ac:dyDescent="0.25">
      <c r="A40" s="36" t="s">
        <v>158</v>
      </c>
      <c r="B40" s="36" t="s">
        <v>159</v>
      </c>
      <c r="C40" s="36" t="s">
        <v>160</v>
      </c>
      <c r="D40" s="36" t="s">
        <v>11</v>
      </c>
      <c r="E40" s="36">
        <v>1</v>
      </c>
      <c r="F40" s="36" t="s">
        <v>161</v>
      </c>
      <c r="G40" s="90">
        <v>1</v>
      </c>
      <c r="H40" s="87">
        <v>25</v>
      </c>
      <c r="I40" s="73">
        <v>1.3149999999999999</v>
      </c>
      <c r="J40" s="34"/>
      <c r="K40" s="34"/>
      <c r="L40" s="34"/>
      <c r="M40" s="73" t="s">
        <v>165</v>
      </c>
      <c r="N40" s="84">
        <v>40</v>
      </c>
      <c r="O40" s="85">
        <v>0.13300000000000001</v>
      </c>
      <c r="P40" s="73"/>
      <c r="Q40" s="35"/>
      <c r="R40" s="35"/>
      <c r="S40" s="35"/>
      <c r="T40" s="35"/>
      <c r="U40" s="34"/>
      <c r="V40" s="34"/>
      <c r="W40" s="34"/>
      <c r="X40" s="85">
        <f t="shared" si="0"/>
        <v>1.0489999999999999</v>
      </c>
      <c r="Y40" s="42">
        <f t="shared" si="2"/>
        <v>0.86425292440071544</v>
      </c>
      <c r="Z40" s="69">
        <f t="shared" si="3"/>
        <v>8.7416666666666656E-2</v>
      </c>
      <c r="AA40" s="70">
        <f t="shared" si="4"/>
        <v>6.0017564194494114E-3</v>
      </c>
      <c r="AB40" s="71">
        <f t="shared" si="8"/>
        <v>1.7159199237368923E-3</v>
      </c>
      <c r="AC40" s="71">
        <v>1.4999999999999999E-4</v>
      </c>
      <c r="AD40" s="43"/>
      <c r="AE40" s="43"/>
      <c r="AF40" s="43"/>
      <c r="AG40" s="43"/>
      <c r="AH40" s="43"/>
      <c r="AI40" s="46">
        <v>1.68</v>
      </c>
      <c r="AJ40" s="43"/>
      <c r="AK40" s="43"/>
      <c r="AL40" s="43"/>
      <c r="AM40" s="43"/>
      <c r="AN40" s="43"/>
      <c r="AO40" s="43"/>
      <c r="AP40" s="43"/>
      <c r="AQ40" s="43"/>
      <c r="AR40" s="43"/>
      <c r="AY40" s="39" t="s">
        <v>162</v>
      </c>
      <c r="AZ40" s="40" t="s">
        <v>163</v>
      </c>
      <c r="BA40" s="41" t="s">
        <v>164</v>
      </c>
    </row>
    <row r="41" spans="1:53" s="36" customFormat="1" x14ac:dyDescent="0.25">
      <c r="A41" s="36" t="s">
        <v>158</v>
      </c>
      <c r="B41" s="36" t="s">
        <v>159</v>
      </c>
      <c r="C41" s="36" t="s">
        <v>160</v>
      </c>
      <c r="D41" s="36" t="s">
        <v>11</v>
      </c>
      <c r="E41" s="36">
        <v>1</v>
      </c>
      <c r="F41" s="36" t="s">
        <v>161</v>
      </c>
      <c r="G41" s="90">
        <v>1</v>
      </c>
      <c r="H41" s="87">
        <v>25</v>
      </c>
      <c r="I41" s="73">
        <v>1.3149999999999999</v>
      </c>
      <c r="J41" s="34"/>
      <c r="K41" s="34"/>
      <c r="L41" s="34"/>
      <c r="M41" s="73" t="s">
        <v>166</v>
      </c>
      <c r="N41" s="84">
        <v>80</v>
      </c>
      <c r="O41" s="85">
        <v>0.17899999999999999</v>
      </c>
      <c r="P41" s="73"/>
      <c r="Q41" s="35"/>
      <c r="R41" s="35"/>
      <c r="S41" s="35"/>
      <c r="T41" s="35"/>
      <c r="U41" s="34"/>
      <c r="V41" s="34"/>
      <c r="W41" s="34"/>
      <c r="X41" s="85">
        <f t="shared" si="0"/>
        <v>0.95699999999999996</v>
      </c>
      <c r="Y41" s="42">
        <f t="shared" si="2"/>
        <v>0.71930612254938953</v>
      </c>
      <c r="Z41" s="69">
        <f t="shared" si="3"/>
        <v>7.9750000000000001E-2</v>
      </c>
      <c r="AA41" s="70">
        <f t="shared" si="4"/>
        <v>4.9951814065929837E-3</v>
      </c>
      <c r="AB41" s="71">
        <f t="shared" si="8"/>
        <v>1.8808777429467083E-3</v>
      </c>
      <c r="AC41" s="71">
        <v>1.4999999999999999E-4</v>
      </c>
      <c r="AD41" s="43"/>
      <c r="AE41" s="43"/>
      <c r="AF41" s="43"/>
      <c r="AG41" s="43"/>
      <c r="AH41" s="43"/>
      <c r="AI41" s="46">
        <v>2.17</v>
      </c>
      <c r="AJ41" s="43"/>
      <c r="AK41" s="43"/>
      <c r="AL41" s="43"/>
      <c r="AM41" s="43"/>
      <c r="AN41" s="43"/>
      <c r="AO41" s="43"/>
      <c r="AP41" s="43"/>
      <c r="AQ41" s="43"/>
      <c r="AR41" s="43"/>
      <c r="AY41" s="39" t="s">
        <v>162</v>
      </c>
      <c r="AZ41" s="40" t="s">
        <v>163</v>
      </c>
      <c r="BA41" s="41" t="s">
        <v>164</v>
      </c>
    </row>
    <row r="42" spans="1:53" s="36" customFormat="1" x14ac:dyDescent="0.25">
      <c r="A42" s="36" t="s">
        <v>158</v>
      </c>
      <c r="B42" s="36" t="s">
        <v>159</v>
      </c>
      <c r="C42" s="36" t="s">
        <v>160</v>
      </c>
      <c r="D42" s="36" t="s">
        <v>11</v>
      </c>
      <c r="E42" s="36">
        <v>1</v>
      </c>
      <c r="F42" s="36" t="s">
        <v>161</v>
      </c>
      <c r="G42" s="90">
        <v>1</v>
      </c>
      <c r="H42" s="87">
        <v>25</v>
      </c>
      <c r="I42" s="73">
        <v>1.3149999999999999</v>
      </c>
      <c r="J42" s="34"/>
      <c r="K42" s="34"/>
      <c r="L42" s="34"/>
      <c r="M42" s="73"/>
      <c r="N42" s="84">
        <v>160</v>
      </c>
      <c r="O42" s="85">
        <v>0.25</v>
      </c>
      <c r="P42" s="73"/>
      <c r="Q42" s="35"/>
      <c r="R42" s="35"/>
      <c r="S42" s="35"/>
      <c r="T42" s="35"/>
      <c r="U42" s="34"/>
      <c r="V42" s="34"/>
      <c r="W42" s="34"/>
      <c r="X42" s="85">
        <f t="shared" si="0"/>
        <v>0.81499999999999995</v>
      </c>
      <c r="Y42" s="42">
        <f t="shared" si="2"/>
        <v>0.52168109508267002</v>
      </c>
      <c r="Z42" s="69">
        <f t="shared" si="3"/>
        <v>6.7916666666666667E-2</v>
      </c>
      <c r="AA42" s="70">
        <f t="shared" si="4"/>
        <v>3.6227853825185419E-3</v>
      </c>
      <c r="AB42" s="71">
        <f t="shared" si="8"/>
        <v>2.2085889570552146E-3</v>
      </c>
      <c r="AC42" s="71">
        <v>1.4999999999999999E-4</v>
      </c>
      <c r="AD42" s="43"/>
      <c r="AE42" s="43"/>
      <c r="AF42" s="43"/>
      <c r="AG42" s="43"/>
      <c r="AH42" s="43"/>
      <c r="AI42" s="46">
        <v>2.85</v>
      </c>
      <c r="AJ42" s="43"/>
      <c r="AK42" s="43"/>
      <c r="AL42" s="43"/>
      <c r="AM42" s="43"/>
      <c r="AN42" s="43"/>
      <c r="AO42" s="43"/>
      <c r="AP42" s="43"/>
      <c r="AQ42" s="43"/>
      <c r="AR42" s="43"/>
      <c r="AY42" s="39" t="s">
        <v>162</v>
      </c>
      <c r="AZ42" s="40" t="s">
        <v>163</v>
      </c>
      <c r="BA42" s="41" t="s">
        <v>164</v>
      </c>
    </row>
    <row r="43" spans="1:53" s="36" customFormat="1" x14ac:dyDescent="0.25">
      <c r="A43" s="36" t="s">
        <v>158</v>
      </c>
      <c r="B43" s="36" t="s">
        <v>159</v>
      </c>
      <c r="C43" s="36" t="s">
        <v>160</v>
      </c>
      <c r="D43" s="36" t="s">
        <v>11</v>
      </c>
      <c r="E43" s="36">
        <v>1</v>
      </c>
      <c r="F43" s="36" t="s">
        <v>161</v>
      </c>
      <c r="G43" s="90">
        <v>1</v>
      </c>
      <c r="H43" s="87">
        <v>25</v>
      </c>
      <c r="I43" s="73">
        <v>1.3149999999999999</v>
      </c>
      <c r="J43" s="34"/>
      <c r="K43" s="34"/>
      <c r="L43" s="34"/>
      <c r="M43" s="73" t="s">
        <v>167</v>
      </c>
      <c r="N43" s="84"/>
      <c r="O43" s="85">
        <v>0.35799999999999998</v>
      </c>
      <c r="P43" s="73"/>
      <c r="Q43" s="35"/>
      <c r="R43" s="35"/>
      <c r="S43" s="35"/>
      <c r="T43" s="35"/>
      <c r="U43" s="34"/>
      <c r="V43" s="34"/>
      <c r="W43" s="34"/>
      <c r="X43" s="85">
        <f t="shared" si="0"/>
        <v>0.59899999999999998</v>
      </c>
      <c r="Y43" s="42">
        <f t="shared" si="2"/>
        <v>0.28180164642516781</v>
      </c>
      <c r="Z43" s="69">
        <f t="shared" si="3"/>
        <v>4.9916666666666665E-2</v>
      </c>
      <c r="AA43" s="70">
        <f t="shared" si="4"/>
        <v>1.9569558779525542E-3</v>
      </c>
      <c r="AB43" s="71">
        <f t="shared" si="8"/>
        <v>3.0050083472454091E-3</v>
      </c>
      <c r="AC43" s="71">
        <v>1.4999999999999999E-4</v>
      </c>
      <c r="AD43" s="43"/>
      <c r="AE43" s="43"/>
      <c r="AF43" s="43"/>
      <c r="AG43" s="43"/>
      <c r="AH43" s="43"/>
      <c r="AI43" s="46">
        <v>3.66</v>
      </c>
      <c r="AJ43" s="43"/>
      <c r="AK43" s="43"/>
      <c r="AL43" s="43"/>
      <c r="AM43" s="43"/>
      <c r="AN43" s="43"/>
      <c r="AO43" s="43"/>
      <c r="AP43" s="43"/>
      <c r="AQ43" s="43"/>
      <c r="AR43" s="43"/>
      <c r="AY43" s="39" t="s">
        <v>162</v>
      </c>
      <c r="AZ43" s="40" t="s">
        <v>163</v>
      </c>
      <c r="BA43" s="41" t="s">
        <v>164</v>
      </c>
    </row>
    <row r="44" spans="1:53" s="25" customFormat="1" x14ac:dyDescent="0.25">
      <c r="A44" s="25" t="s">
        <v>158</v>
      </c>
      <c r="B44" s="25" t="s">
        <v>159</v>
      </c>
      <c r="C44" s="25" t="s">
        <v>160</v>
      </c>
      <c r="D44" s="25" t="s">
        <v>11</v>
      </c>
      <c r="E44" s="25">
        <v>1</v>
      </c>
      <c r="F44" s="47" t="s">
        <v>161</v>
      </c>
      <c r="G44" s="88">
        <v>1.25</v>
      </c>
      <c r="H44" s="88">
        <v>32</v>
      </c>
      <c r="I44" s="72">
        <v>1.66</v>
      </c>
      <c r="J44" s="23"/>
      <c r="K44" s="23"/>
      <c r="L44" s="23"/>
      <c r="M44" s="76"/>
      <c r="N44" s="77">
        <v>5</v>
      </c>
      <c r="O44" s="78">
        <v>6.5000000000000002E-2</v>
      </c>
      <c r="P44" s="72"/>
      <c r="Q44" s="24"/>
      <c r="R44" s="24"/>
      <c r="S44" s="24"/>
      <c r="T44" s="24"/>
      <c r="U44" s="23"/>
      <c r="V44" s="23"/>
      <c r="W44" s="23"/>
      <c r="X44" s="78">
        <f t="shared" si="0"/>
        <v>1.5299999999999998</v>
      </c>
      <c r="Y44" s="26">
        <f t="shared" si="2"/>
        <v>1.8385385606970863</v>
      </c>
      <c r="Z44" s="63">
        <f t="shared" si="3"/>
        <v>0.12749999999999997</v>
      </c>
      <c r="AA44" s="64">
        <f t="shared" si="4"/>
        <v>1.2767628893729763E-2</v>
      </c>
      <c r="AB44" s="65">
        <f t="shared" si="8"/>
        <v>1.1764705882352942E-3</v>
      </c>
      <c r="AC44" s="65">
        <v>1.4999999999999999E-4</v>
      </c>
      <c r="AD44" s="27"/>
      <c r="AE44" s="27"/>
      <c r="AF44" s="27"/>
      <c r="AH44" s="27"/>
      <c r="AI44" s="44">
        <v>1.1100000000000001</v>
      </c>
      <c r="AJ44" s="27"/>
      <c r="AK44" s="27"/>
      <c r="AL44" s="27"/>
      <c r="AM44" s="27"/>
      <c r="AN44" s="27"/>
      <c r="AO44" s="27"/>
      <c r="AP44" s="27"/>
      <c r="AQ44" s="27"/>
      <c r="AR44" s="27"/>
      <c r="AY44" s="28" t="s">
        <v>162</v>
      </c>
      <c r="AZ44" s="29" t="s">
        <v>163</v>
      </c>
      <c r="BA44" s="25" t="s">
        <v>164</v>
      </c>
    </row>
    <row r="45" spans="1:53" s="25" customFormat="1" x14ac:dyDescent="0.25">
      <c r="A45" s="25" t="s">
        <v>158</v>
      </c>
      <c r="B45" s="25" t="s">
        <v>159</v>
      </c>
      <c r="C45" s="25" t="s">
        <v>160</v>
      </c>
      <c r="D45" s="25" t="s">
        <v>11</v>
      </c>
      <c r="E45" s="25">
        <v>1</v>
      </c>
      <c r="F45" s="47" t="s">
        <v>161</v>
      </c>
      <c r="G45" s="88">
        <v>1.25</v>
      </c>
      <c r="H45" s="88">
        <v>32</v>
      </c>
      <c r="I45" s="72">
        <v>1.66</v>
      </c>
      <c r="J45" s="23"/>
      <c r="K45" s="23"/>
      <c r="L45" s="23"/>
      <c r="M45" s="76"/>
      <c r="N45" s="77">
        <v>10</v>
      </c>
      <c r="O45" s="78">
        <v>0.109</v>
      </c>
      <c r="P45" s="72"/>
      <c r="Q45" s="24"/>
      <c r="R45" s="24"/>
      <c r="S45" s="24"/>
      <c r="T45" s="24"/>
      <c r="U45" s="23"/>
      <c r="V45" s="23"/>
      <c r="W45" s="23"/>
      <c r="X45" s="78">
        <f t="shared" si="0"/>
        <v>1.4419999999999999</v>
      </c>
      <c r="Y45" s="26">
        <f t="shared" si="2"/>
        <v>1.6331286666347717</v>
      </c>
      <c r="Z45" s="63">
        <f t="shared" si="3"/>
        <v>0.12016666666666666</v>
      </c>
      <c r="AA45" s="64">
        <f t="shared" si="4"/>
        <v>1.1341171296074801E-2</v>
      </c>
      <c r="AB45" s="65">
        <f t="shared" si="8"/>
        <v>1.2482662968099861E-3</v>
      </c>
      <c r="AC45" s="65">
        <v>1.4999999999999999E-4</v>
      </c>
      <c r="AD45" s="27"/>
      <c r="AE45" s="27"/>
      <c r="AF45" s="27"/>
      <c r="AH45" s="27"/>
      <c r="AI45" s="44">
        <v>1.81</v>
      </c>
      <c r="AJ45" s="27"/>
      <c r="AK45" s="27"/>
      <c r="AL45" s="27"/>
      <c r="AM45" s="27"/>
      <c r="AN45" s="27"/>
      <c r="AO45" s="27"/>
      <c r="AP45" s="27"/>
      <c r="AQ45" s="27"/>
      <c r="AR45" s="27"/>
      <c r="AY45" s="28" t="s">
        <v>162</v>
      </c>
      <c r="AZ45" s="29" t="s">
        <v>163</v>
      </c>
      <c r="BA45" s="25" t="s">
        <v>164</v>
      </c>
    </row>
    <row r="46" spans="1:53" s="25" customFormat="1" x14ac:dyDescent="0.25">
      <c r="A46" s="25" t="s">
        <v>158</v>
      </c>
      <c r="B46" s="25" t="s">
        <v>159</v>
      </c>
      <c r="C46" s="25" t="s">
        <v>160</v>
      </c>
      <c r="D46" s="25" t="s">
        <v>11</v>
      </c>
      <c r="E46" s="25">
        <v>1</v>
      </c>
      <c r="F46" s="47" t="s">
        <v>161</v>
      </c>
      <c r="G46" s="88">
        <v>1.25</v>
      </c>
      <c r="H46" s="88">
        <v>32</v>
      </c>
      <c r="I46" s="72">
        <v>1.66</v>
      </c>
      <c r="J46" s="23"/>
      <c r="K46" s="23"/>
      <c r="L46" s="23"/>
      <c r="M46" s="76"/>
      <c r="N46" s="77">
        <v>30</v>
      </c>
      <c r="O46" s="78">
        <v>0.11700000000000001</v>
      </c>
      <c r="P46" s="72"/>
      <c r="Q46" s="24"/>
      <c r="R46" s="24"/>
      <c r="S46" s="24"/>
      <c r="T46" s="24"/>
      <c r="U46" s="23"/>
      <c r="V46" s="23"/>
      <c r="W46" s="23"/>
      <c r="X46" s="78">
        <f t="shared" si="0"/>
        <v>1.4259999999999999</v>
      </c>
      <c r="Y46" s="26">
        <f t="shared" ref="Y46" si="25">PI()*X46^2/4</f>
        <v>1.5970883157127893</v>
      </c>
      <c r="Z46" s="63">
        <f t="shared" ref="Z46" si="26">X46/12</f>
        <v>0.11883333333333333</v>
      </c>
      <c r="AA46" s="64">
        <f t="shared" ref="AA46" si="27">PI()*Z46^2/4</f>
        <v>1.1090891081338816E-2</v>
      </c>
      <c r="AB46" s="65">
        <f t="shared" ref="AB46" si="28">AC46/Z46</f>
        <v>1.2622720897615706E-3</v>
      </c>
      <c r="AC46" s="65">
        <v>1.4999999999999999E-4</v>
      </c>
      <c r="AD46" s="27"/>
      <c r="AE46" s="27"/>
      <c r="AF46" s="27"/>
      <c r="AH46" s="27"/>
      <c r="AI46" s="44">
        <v>1.93</v>
      </c>
      <c r="AJ46" s="27"/>
      <c r="AK46" s="27"/>
      <c r="AL46" s="27"/>
      <c r="AM46" s="27"/>
      <c r="AN46" s="27"/>
      <c r="AO46" s="27"/>
      <c r="AP46" s="27"/>
      <c r="AQ46" s="27"/>
      <c r="AR46" s="27"/>
      <c r="AY46" s="28" t="s">
        <v>162</v>
      </c>
      <c r="AZ46" s="29" t="s">
        <v>163</v>
      </c>
      <c r="BA46" s="25" t="s">
        <v>164</v>
      </c>
    </row>
    <row r="47" spans="1:53" s="25" customFormat="1" x14ac:dyDescent="0.25">
      <c r="A47" s="25" t="s">
        <v>158</v>
      </c>
      <c r="B47" s="25" t="s">
        <v>159</v>
      </c>
      <c r="C47" s="25" t="s">
        <v>160</v>
      </c>
      <c r="D47" s="25" t="s">
        <v>11</v>
      </c>
      <c r="E47" s="25">
        <v>1</v>
      </c>
      <c r="F47" s="47" t="s">
        <v>161</v>
      </c>
      <c r="G47" s="88">
        <v>1.25</v>
      </c>
      <c r="H47" s="86">
        <v>32</v>
      </c>
      <c r="I47" s="72">
        <v>1.66</v>
      </c>
      <c r="J47" s="23"/>
      <c r="K47" s="23"/>
      <c r="L47" s="23"/>
      <c r="M47" s="72" t="s">
        <v>165</v>
      </c>
      <c r="N47" s="77">
        <v>40</v>
      </c>
      <c r="O47" s="78">
        <v>0.14000000000000001</v>
      </c>
      <c r="P47" s="72"/>
      <c r="Q47" s="24"/>
      <c r="R47" s="24"/>
      <c r="S47" s="24"/>
      <c r="T47" s="24"/>
      <c r="U47" s="23"/>
      <c r="V47" s="23"/>
      <c r="W47" s="23"/>
      <c r="X47" s="78">
        <f t="shared" si="0"/>
        <v>1.38</v>
      </c>
      <c r="Y47" s="26">
        <f t="shared" si="2"/>
        <v>1.4957122623741002</v>
      </c>
      <c r="Z47" s="63">
        <f t="shared" si="3"/>
        <v>0.11499999999999999</v>
      </c>
      <c r="AA47" s="64">
        <f t="shared" si="4"/>
        <v>1.0386890710931251E-2</v>
      </c>
      <c r="AB47" s="65">
        <f t="shared" si="8"/>
        <v>1.3043478260869564E-3</v>
      </c>
      <c r="AC47" s="65">
        <v>1.4999999999999999E-4</v>
      </c>
      <c r="AD47" s="27"/>
      <c r="AE47" s="27"/>
      <c r="AF47" s="27"/>
      <c r="AG47" s="27"/>
      <c r="AH47" s="27"/>
      <c r="AI47" s="44">
        <v>2.27</v>
      </c>
      <c r="AJ47" s="27"/>
      <c r="AK47" s="27"/>
      <c r="AL47" s="27"/>
      <c r="AM47" s="27"/>
      <c r="AN47" s="27"/>
      <c r="AO47" s="27"/>
      <c r="AP47" s="27"/>
      <c r="AQ47" s="27"/>
      <c r="AR47" s="27"/>
      <c r="AY47" s="28" t="s">
        <v>162</v>
      </c>
      <c r="AZ47" s="29" t="s">
        <v>163</v>
      </c>
      <c r="BA47" s="25" t="s">
        <v>164</v>
      </c>
    </row>
    <row r="48" spans="1:53" s="25" customFormat="1" x14ac:dyDescent="0.25">
      <c r="A48" s="25" t="s">
        <v>158</v>
      </c>
      <c r="B48" s="25" t="s">
        <v>159</v>
      </c>
      <c r="C48" s="25" t="s">
        <v>160</v>
      </c>
      <c r="D48" s="25" t="s">
        <v>11</v>
      </c>
      <c r="E48" s="25">
        <v>1</v>
      </c>
      <c r="F48" s="47" t="s">
        <v>161</v>
      </c>
      <c r="G48" s="88">
        <v>1.25</v>
      </c>
      <c r="H48" s="86">
        <v>32</v>
      </c>
      <c r="I48" s="72">
        <v>1.66</v>
      </c>
      <c r="J48" s="23"/>
      <c r="K48" s="23"/>
      <c r="L48" s="23"/>
      <c r="M48" s="72" t="s">
        <v>166</v>
      </c>
      <c r="N48" s="77">
        <v>80</v>
      </c>
      <c r="O48" s="78">
        <v>0.191</v>
      </c>
      <c r="P48" s="72"/>
      <c r="Q48" s="24"/>
      <c r="R48" s="24"/>
      <c r="S48" s="24"/>
      <c r="T48" s="24"/>
      <c r="U48" s="23"/>
      <c r="V48" s="23"/>
      <c r="W48" s="23"/>
      <c r="X48" s="78">
        <f t="shared" si="0"/>
        <v>1.278</v>
      </c>
      <c r="Y48" s="26">
        <f t="shared" si="2"/>
        <v>1.2827782539064378</v>
      </c>
      <c r="Z48" s="63">
        <f t="shared" si="3"/>
        <v>0.1065</v>
      </c>
      <c r="AA48" s="64">
        <f t="shared" si="4"/>
        <v>8.9081823187947082E-3</v>
      </c>
      <c r="AB48" s="65">
        <f t="shared" si="8"/>
        <v>1.408450704225352E-3</v>
      </c>
      <c r="AC48" s="65">
        <v>1.4999999999999999E-4</v>
      </c>
      <c r="AD48" s="27"/>
      <c r="AE48" s="27"/>
      <c r="AF48" s="27"/>
      <c r="AG48" s="27"/>
      <c r="AH48" s="27"/>
      <c r="AI48" s="44">
        <v>3</v>
      </c>
      <c r="AJ48" s="27"/>
      <c r="AK48" s="27"/>
      <c r="AL48" s="27"/>
      <c r="AM48" s="27"/>
      <c r="AN48" s="27"/>
      <c r="AO48" s="27"/>
      <c r="AP48" s="27"/>
      <c r="AQ48" s="27"/>
      <c r="AR48" s="27"/>
      <c r="AY48" s="28" t="s">
        <v>162</v>
      </c>
      <c r="AZ48" s="29" t="s">
        <v>163</v>
      </c>
      <c r="BA48" s="25" t="s">
        <v>164</v>
      </c>
    </row>
    <row r="49" spans="1:53" s="25" customFormat="1" x14ac:dyDescent="0.25">
      <c r="A49" s="25" t="s">
        <v>158</v>
      </c>
      <c r="B49" s="25" t="s">
        <v>159</v>
      </c>
      <c r="C49" s="25" t="s">
        <v>160</v>
      </c>
      <c r="D49" s="25" t="s">
        <v>11</v>
      </c>
      <c r="E49" s="25">
        <v>1</v>
      </c>
      <c r="F49" s="47" t="s">
        <v>161</v>
      </c>
      <c r="G49" s="88">
        <v>1.25</v>
      </c>
      <c r="H49" s="86">
        <v>32</v>
      </c>
      <c r="I49" s="72">
        <v>1.66</v>
      </c>
      <c r="J49" s="23"/>
      <c r="K49" s="23"/>
      <c r="L49" s="23"/>
      <c r="M49" s="72"/>
      <c r="N49" s="77">
        <v>160</v>
      </c>
      <c r="O49" s="78">
        <v>0.25</v>
      </c>
      <c r="P49" s="72"/>
      <c r="Q49" s="24"/>
      <c r="R49" s="24"/>
      <c r="S49" s="24"/>
      <c r="T49" s="24"/>
      <c r="U49" s="23"/>
      <c r="V49" s="23"/>
      <c r="W49" s="23"/>
      <c r="X49" s="78">
        <f t="shared" si="0"/>
        <v>1.1599999999999999</v>
      </c>
      <c r="Y49" s="26">
        <f t="shared" si="2"/>
        <v>1.0568317686676063</v>
      </c>
      <c r="Z49" s="63">
        <f t="shared" si="3"/>
        <v>9.6666666666666665E-2</v>
      </c>
      <c r="AA49" s="64">
        <f t="shared" si="4"/>
        <v>7.3391095046361548E-3</v>
      </c>
      <c r="AB49" s="65">
        <f t="shared" si="8"/>
        <v>1.5517241379310344E-3</v>
      </c>
      <c r="AC49" s="65">
        <v>1.4999999999999999E-4</v>
      </c>
      <c r="AD49" s="27"/>
      <c r="AE49" s="27"/>
      <c r="AF49" s="27"/>
      <c r="AG49" s="27"/>
      <c r="AH49" s="27"/>
      <c r="AI49" s="44">
        <v>3.77</v>
      </c>
      <c r="AJ49" s="27"/>
      <c r="AK49" s="27"/>
      <c r="AL49" s="27"/>
      <c r="AM49" s="27"/>
      <c r="AN49" s="27"/>
      <c r="AO49" s="27"/>
      <c r="AP49" s="27"/>
      <c r="AQ49" s="27"/>
      <c r="AR49" s="27"/>
      <c r="AY49" s="28" t="s">
        <v>162</v>
      </c>
      <c r="AZ49" s="29" t="s">
        <v>163</v>
      </c>
      <c r="BA49" s="25" t="s">
        <v>164</v>
      </c>
    </row>
    <row r="50" spans="1:53" s="25" customFormat="1" x14ac:dyDescent="0.25">
      <c r="A50" s="25" t="s">
        <v>158</v>
      </c>
      <c r="B50" s="25" t="s">
        <v>159</v>
      </c>
      <c r="C50" s="25" t="s">
        <v>160</v>
      </c>
      <c r="D50" s="25" t="s">
        <v>11</v>
      </c>
      <c r="E50" s="25">
        <v>1</v>
      </c>
      <c r="F50" s="47" t="s">
        <v>161</v>
      </c>
      <c r="G50" s="88">
        <v>1.25</v>
      </c>
      <c r="H50" s="86">
        <v>32</v>
      </c>
      <c r="I50" s="72">
        <v>1.66</v>
      </c>
      <c r="J50" s="23"/>
      <c r="K50" s="23"/>
      <c r="L50" s="23"/>
      <c r="M50" s="72" t="s">
        <v>167</v>
      </c>
      <c r="N50" s="77"/>
      <c r="O50" s="78">
        <v>0.38200000000000001</v>
      </c>
      <c r="P50" s="72"/>
      <c r="Q50" s="24"/>
      <c r="R50" s="24"/>
      <c r="S50" s="24"/>
      <c r="T50" s="24"/>
      <c r="U50" s="23"/>
      <c r="V50" s="23"/>
      <c r="W50" s="23"/>
      <c r="X50" s="78">
        <f t="shared" si="0"/>
        <v>0.89599999999999991</v>
      </c>
      <c r="Y50" s="26">
        <f t="shared" si="2"/>
        <v>0.63053021194608572</v>
      </c>
      <c r="Z50" s="63">
        <f t="shared" si="3"/>
        <v>7.4666666666666659E-2</v>
      </c>
      <c r="AA50" s="64">
        <f t="shared" si="4"/>
        <v>4.378682027403373E-3</v>
      </c>
      <c r="AB50" s="65">
        <f t="shared" si="8"/>
        <v>2.0089285714285717E-3</v>
      </c>
      <c r="AC50" s="65">
        <v>1.4999999999999999E-4</v>
      </c>
      <c r="AD50" s="27"/>
      <c r="AE50" s="27"/>
      <c r="AF50" s="27"/>
      <c r="AG50" s="27"/>
      <c r="AH50" s="27"/>
      <c r="AI50" s="44">
        <v>5.22</v>
      </c>
      <c r="AJ50" s="27"/>
      <c r="AK50" s="27"/>
      <c r="AL50" s="27"/>
      <c r="AM50" s="27"/>
      <c r="AN50" s="27"/>
      <c r="AO50" s="27"/>
      <c r="AP50" s="27"/>
      <c r="AQ50" s="27"/>
      <c r="AR50" s="27"/>
      <c r="AY50" s="28" t="s">
        <v>162</v>
      </c>
      <c r="AZ50" s="29" t="s">
        <v>163</v>
      </c>
      <c r="BA50" s="25" t="s">
        <v>164</v>
      </c>
    </row>
    <row r="51" spans="1:53" s="33" customFormat="1" x14ac:dyDescent="0.25">
      <c r="A51" s="33" t="s">
        <v>158</v>
      </c>
      <c r="B51" s="33" t="s">
        <v>159</v>
      </c>
      <c r="C51" s="33" t="s">
        <v>160</v>
      </c>
      <c r="D51" s="33" t="s">
        <v>11</v>
      </c>
      <c r="E51" s="33">
        <v>1</v>
      </c>
      <c r="F51" s="33" t="s">
        <v>161</v>
      </c>
      <c r="G51" s="89">
        <v>1.5</v>
      </c>
      <c r="H51" s="89">
        <v>40</v>
      </c>
      <c r="I51" s="82">
        <v>1.9</v>
      </c>
      <c r="J51" s="31"/>
      <c r="K51" s="31"/>
      <c r="L51" s="31"/>
      <c r="M51" s="79"/>
      <c r="N51" s="80">
        <v>5</v>
      </c>
      <c r="O51" s="81">
        <v>6.5000000000000002E-2</v>
      </c>
      <c r="P51" s="82"/>
      <c r="Q51" s="32"/>
      <c r="R51" s="32"/>
      <c r="S51" s="32"/>
      <c r="T51" s="32"/>
      <c r="U51" s="31"/>
      <c r="V51" s="31"/>
      <c r="W51" s="31"/>
      <c r="X51" s="81">
        <f t="shared" si="0"/>
        <v>1.77</v>
      </c>
      <c r="Y51" s="37">
        <f t="shared" si="2"/>
        <v>2.4605739061078657</v>
      </c>
      <c r="Z51" s="66">
        <f t="shared" si="3"/>
        <v>0.14749999999999999</v>
      </c>
      <c r="AA51" s="67">
        <f t="shared" si="4"/>
        <v>1.7087318792415731E-2</v>
      </c>
      <c r="AB51" s="68">
        <f t="shared" si="8"/>
        <v>1.0169491525423729E-3</v>
      </c>
      <c r="AC51" s="68">
        <v>1.4999999999999999E-4</v>
      </c>
      <c r="AD51" s="38"/>
      <c r="AE51" s="38"/>
      <c r="AF51" s="38"/>
      <c r="AH51" s="38"/>
      <c r="AI51" s="45">
        <v>1.28</v>
      </c>
      <c r="AJ51" s="38"/>
      <c r="AK51" s="38"/>
      <c r="AL51" s="38"/>
      <c r="AM51" s="38"/>
      <c r="AN51" s="38"/>
      <c r="AO51" s="38"/>
      <c r="AP51" s="38"/>
      <c r="AQ51" s="38"/>
      <c r="AR51" s="38"/>
      <c r="AY51" s="39" t="s">
        <v>162</v>
      </c>
      <c r="AZ51" s="40" t="s">
        <v>163</v>
      </c>
      <c r="BA51" s="41" t="s">
        <v>164</v>
      </c>
    </row>
    <row r="52" spans="1:53" s="33" customFormat="1" x14ac:dyDescent="0.25">
      <c r="A52" s="33" t="s">
        <v>158</v>
      </c>
      <c r="B52" s="33" t="s">
        <v>159</v>
      </c>
      <c r="C52" s="33" t="s">
        <v>160</v>
      </c>
      <c r="D52" s="33" t="s">
        <v>11</v>
      </c>
      <c r="E52" s="33">
        <v>1</v>
      </c>
      <c r="F52" s="33" t="s">
        <v>161</v>
      </c>
      <c r="G52" s="89">
        <v>1.5</v>
      </c>
      <c r="H52" s="89">
        <v>40</v>
      </c>
      <c r="I52" s="82">
        <v>1.9</v>
      </c>
      <c r="J52" s="31"/>
      <c r="K52" s="31"/>
      <c r="L52" s="31"/>
      <c r="M52" s="79"/>
      <c r="N52" s="80">
        <v>10</v>
      </c>
      <c r="O52" s="81">
        <v>0.109</v>
      </c>
      <c r="P52" s="82"/>
      <c r="Q52" s="32"/>
      <c r="R52" s="32"/>
      <c r="S52" s="32"/>
      <c r="T52" s="32"/>
      <c r="U52" s="31"/>
      <c r="V52" s="31"/>
      <c r="W52" s="31"/>
      <c r="X52" s="81">
        <f t="shared" si="0"/>
        <v>1.6819999999999999</v>
      </c>
      <c r="Y52" s="37">
        <f t="shared" si="2"/>
        <v>2.2219887936236424</v>
      </c>
      <c r="Z52" s="66">
        <f t="shared" si="3"/>
        <v>0.14016666666666666</v>
      </c>
      <c r="AA52" s="67">
        <f t="shared" si="4"/>
        <v>1.5430477733497516E-2</v>
      </c>
      <c r="AB52" s="68">
        <f t="shared" si="8"/>
        <v>1.070154577883472E-3</v>
      </c>
      <c r="AC52" s="68">
        <v>1.4999999999999999E-4</v>
      </c>
      <c r="AD52" s="38"/>
      <c r="AE52" s="38"/>
      <c r="AF52" s="38"/>
      <c r="AH52" s="38"/>
      <c r="AI52" s="45">
        <v>2.09</v>
      </c>
      <c r="AJ52" s="38"/>
      <c r="AK52" s="38"/>
      <c r="AL52" s="38"/>
      <c r="AM52" s="38"/>
      <c r="AN52" s="38"/>
      <c r="AO52" s="38"/>
      <c r="AP52" s="38"/>
      <c r="AQ52" s="38"/>
      <c r="AR52" s="38"/>
      <c r="AY52" s="39" t="s">
        <v>162</v>
      </c>
      <c r="AZ52" s="40" t="s">
        <v>163</v>
      </c>
      <c r="BA52" s="41" t="s">
        <v>164</v>
      </c>
    </row>
    <row r="53" spans="1:53" s="33" customFormat="1" x14ac:dyDescent="0.25">
      <c r="A53" s="33" t="s">
        <v>158</v>
      </c>
      <c r="B53" s="33" t="s">
        <v>159</v>
      </c>
      <c r="C53" s="33" t="s">
        <v>160</v>
      </c>
      <c r="D53" s="33" t="s">
        <v>11</v>
      </c>
      <c r="E53" s="33">
        <v>1</v>
      </c>
      <c r="F53" s="33" t="s">
        <v>161</v>
      </c>
      <c r="G53" s="89">
        <v>1.5</v>
      </c>
      <c r="H53" s="89">
        <v>40</v>
      </c>
      <c r="I53" s="82">
        <v>1.9</v>
      </c>
      <c r="J53" s="31"/>
      <c r="K53" s="31"/>
      <c r="L53" s="31"/>
      <c r="M53" s="79"/>
      <c r="N53" s="80">
        <v>30</v>
      </c>
      <c r="O53" s="81">
        <v>0.125</v>
      </c>
      <c r="P53" s="82"/>
      <c r="Q53" s="32"/>
      <c r="R53" s="32"/>
      <c r="S53" s="32"/>
      <c r="T53" s="32"/>
      <c r="U53" s="31"/>
      <c r="V53" s="31"/>
      <c r="W53" s="31"/>
      <c r="X53" s="81">
        <f t="shared" si="0"/>
        <v>1.65</v>
      </c>
      <c r="Y53" s="37">
        <f t="shared" ref="Y53" si="29">PI()*X53^2/4</f>
        <v>2.1382464998495525</v>
      </c>
      <c r="Z53" s="66">
        <f t="shared" ref="Z53" si="30">X53/12</f>
        <v>0.13749999999999998</v>
      </c>
      <c r="AA53" s="67">
        <f t="shared" ref="AA53" si="31">PI()*Z53^2/4</f>
        <v>1.4848934026733004E-2</v>
      </c>
      <c r="AB53" s="68">
        <f t="shared" ref="AB53" si="32">AC53/Z53</f>
        <v>1.090909090909091E-3</v>
      </c>
      <c r="AC53" s="68">
        <v>1.4999999999999999E-4</v>
      </c>
      <c r="AD53" s="38"/>
      <c r="AE53" s="38"/>
      <c r="AF53" s="38"/>
      <c r="AH53" s="38"/>
      <c r="AI53" s="45">
        <v>2.37</v>
      </c>
      <c r="AJ53" s="38"/>
      <c r="AK53" s="38"/>
      <c r="AL53" s="38"/>
      <c r="AM53" s="38"/>
      <c r="AN53" s="38"/>
      <c r="AO53" s="38"/>
      <c r="AP53" s="38"/>
      <c r="AQ53" s="38"/>
      <c r="AR53" s="38"/>
      <c r="AY53" s="39" t="s">
        <v>162</v>
      </c>
      <c r="AZ53" s="40" t="s">
        <v>163</v>
      </c>
      <c r="BA53" s="41" t="s">
        <v>164</v>
      </c>
    </row>
    <row r="54" spans="1:53" s="36" customFormat="1" x14ac:dyDescent="0.25">
      <c r="A54" s="36" t="s">
        <v>158</v>
      </c>
      <c r="B54" s="36" t="s">
        <v>159</v>
      </c>
      <c r="C54" s="36" t="s">
        <v>160</v>
      </c>
      <c r="D54" s="36" t="s">
        <v>11</v>
      </c>
      <c r="E54" s="36">
        <v>1</v>
      </c>
      <c r="F54" s="36" t="s">
        <v>161</v>
      </c>
      <c r="G54" s="90">
        <v>1.5</v>
      </c>
      <c r="H54" s="87">
        <v>40</v>
      </c>
      <c r="I54" s="73">
        <v>1.9</v>
      </c>
      <c r="J54" s="34"/>
      <c r="K54" s="34"/>
      <c r="L54" s="34"/>
      <c r="M54" s="73" t="s">
        <v>165</v>
      </c>
      <c r="N54" s="84">
        <v>40</v>
      </c>
      <c r="O54" s="85">
        <v>0.14499999999999999</v>
      </c>
      <c r="P54" s="73"/>
      <c r="Q54" s="35"/>
      <c r="R54" s="35"/>
      <c r="S54" s="35"/>
      <c r="T54" s="35"/>
      <c r="U54" s="34"/>
      <c r="V54" s="34"/>
      <c r="W54" s="34"/>
      <c r="X54" s="85">
        <f t="shared" si="0"/>
        <v>1.6099999999999999</v>
      </c>
      <c r="Y54" s="42">
        <f t="shared" si="2"/>
        <v>2.0358305793425253</v>
      </c>
      <c r="Z54" s="69">
        <f t="shared" si="3"/>
        <v>0.13416666666666666</v>
      </c>
      <c r="AA54" s="70">
        <f t="shared" si="4"/>
        <v>1.4137712356545314E-2</v>
      </c>
      <c r="AB54" s="71">
        <f t="shared" si="8"/>
        <v>1.1180124223602484E-3</v>
      </c>
      <c r="AC54" s="71">
        <v>1.4999999999999999E-4</v>
      </c>
      <c r="AD54" s="43"/>
      <c r="AE54" s="43"/>
      <c r="AF54" s="43"/>
      <c r="AG54" s="43"/>
      <c r="AH54" s="43"/>
      <c r="AI54" s="46">
        <v>2.72</v>
      </c>
      <c r="AJ54" s="43"/>
      <c r="AK54" s="43"/>
      <c r="AL54" s="43"/>
      <c r="AM54" s="43"/>
      <c r="AN54" s="43"/>
      <c r="AO54" s="43"/>
      <c r="AP54" s="43"/>
      <c r="AQ54" s="43"/>
      <c r="AR54" s="43"/>
      <c r="AY54" s="39" t="s">
        <v>162</v>
      </c>
      <c r="AZ54" s="40" t="s">
        <v>163</v>
      </c>
      <c r="BA54" s="41" t="s">
        <v>164</v>
      </c>
    </row>
    <row r="55" spans="1:53" s="36" customFormat="1" x14ac:dyDescent="0.25">
      <c r="A55" s="36" t="s">
        <v>158</v>
      </c>
      <c r="B55" s="36" t="s">
        <v>159</v>
      </c>
      <c r="C55" s="36" t="s">
        <v>160</v>
      </c>
      <c r="D55" s="36" t="s">
        <v>11</v>
      </c>
      <c r="E55" s="36">
        <v>1</v>
      </c>
      <c r="F55" s="36" t="s">
        <v>161</v>
      </c>
      <c r="G55" s="90">
        <v>1.5</v>
      </c>
      <c r="H55" s="87">
        <v>40</v>
      </c>
      <c r="I55" s="73">
        <v>1.9</v>
      </c>
      <c r="J55" s="34"/>
      <c r="K55" s="34"/>
      <c r="L55" s="34"/>
      <c r="M55" s="73" t="s">
        <v>166</v>
      </c>
      <c r="N55" s="84">
        <v>80</v>
      </c>
      <c r="O55" s="85">
        <v>0.2</v>
      </c>
      <c r="P55" s="73"/>
      <c r="Q55" s="35"/>
      <c r="R55" s="35"/>
      <c r="S55" s="35"/>
      <c r="T55" s="35"/>
      <c r="U55" s="34"/>
      <c r="V55" s="34"/>
      <c r="W55" s="34"/>
      <c r="X55" s="85">
        <f t="shared" si="0"/>
        <v>1.5</v>
      </c>
      <c r="Y55" s="42">
        <f t="shared" si="2"/>
        <v>1.7671458676442586</v>
      </c>
      <c r="Z55" s="69">
        <f t="shared" si="3"/>
        <v>0.125</v>
      </c>
      <c r="AA55" s="70">
        <f t="shared" si="4"/>
        <v>1.2271846303085129E-2</v>
      </c>
      <c r="AB55" s="71">
        <f t="shared" si="8"/>
        <v>1.1999999999999999E-3</v>
      </c>
      <c r="AC55" s="71">
        <v>1.4999999999999999E-4</v>
      </c>
      <c r="AD55" s="43"/>
      <c r="AE55" s="43"/>
      <c r="AF55" s="43"/>
      <c r="AG55" s="43"/>
      <c r="AH55" s="43"/>
      <c r="AI55" s="46">
        <v>3.63</v>
      </c>
      <c r="AJ55" s="43"/>
      <c r="AK55" s="43"/>
      <c r="AL55" s="43"/>
      <c r="AM55" s="43"/>
      <c r="AN55" s="43"/>
      <c r="AO55" s="43"/>
      <c r="AP55" s="43"/>
      <c r="AQ55" s="43"/>
      <c r="AR55" s="43"/>
      <c r="AY55" s="39" t="s">
        <v>162</v>
      </c>
      <c r="AZ55" s="40" t="s">
        <v>163</v>
      </c>
      <c r="BA55" s="41" t="s">
        <v>164</v>
      </c>
    </row>
    <row r="56" spans="1:53" s="36" customFormat="1" x14ac:dyDescent="0.25">
      <c r="A56" s="36" t="s">
        <v>158</v>
      </c>
      <c r="B56" s="36" t="s">
        <v>159</v>
      </c>
      <c r="C56" s="36" t="s">
        <v>160</v>
      </c>
      <c r="D56" s="36" t="s">
        <v>11</v>
      </c>
      <c r="E56" s="36">
        <v>1</v>
      </c>
      <c r="F56" s="36" t="s">
        <v>161</v>
      </c>
      <c r="G56" s="90">
        <v>1.5</v>
      </c>
      <c r="H56" s="87">
        <v>40</v>
      </c>
      <c r="I56" s="73">
        <v>1.9</v>
      </c>
      <c r="J56" s="34"/>
      <c r="K56" s="34"/>
      <c r="L56" s="34"/>
      <c r="M56" s="73"/>
      <c r="N56" s="84">
        <v>160</v>
      </c>
      <c r="O56" s="85">
        <v>0.28100000000000003</v>
      </c>
      <c r="P56" s="73"/>
      <c r="Q56" s="35"/>
      <c r="R56" s="35"/>
      <c r="S56" s="35"/>
      <c r="T56" s="35"/>
      <c r="U56" s="34"/>
      <c r="V56" s="34"/>
      <c r="W56" s="34"/>
      <c r="X56" s="85">
        <f t="shared" si="0"/>
        <v>1.3379999999999999</v>
      </c>
      <c r="Y56" s="42">
        <f t="shared" si="2"/>
        <v>1.4060543496333011</v>
      </c>
      <c r="Z56" s="69">
        <f t="shared" si="3"/>
        <v>0.11149999999999999</v>
      </c>
      <c r="AA56" s="70">
        <f t="shared" si="4"/>
        <v>9.7642663168979234E-3</v>
      </c>
      <c r="AB56" s="71">
        <f t="shared" si="8"/>
        <v>1.3452914798206279E-3</v>
      </c>
      <c r="AC56" s="71">
        <v>1.4999999999999999E-4</v>
      </c>
      <c r="AD56" s="43"/>
      <c r="AE56" s="43"/>
      <c r="AF56" s="43"/>
      <c r="AG56" s="43"/>
      <c r="AH56" s="43"/>
      <c r="AI56" s="46">
        <v>4.8600000000000003</v>
      </c>
      <c r="AJ56" s="43"/>
      <c r="AK56" s="43"/>
      <c r="AL56" s="43"/>
      <c r="AM56" s="43"/>
      <c r="AN56" s="43"/>
      <c r="AO56" s="43"/>
      <c r="AP56" s="43"/>
      <c r="AQ56" s="43"/>
      <c r="AR56" s="43"/>
      <c r="AY56" s="39" t="s">
        <v>162</v>
      </c>
      <c r="AZ56" s="40" t="s">
        <v>163</v>
      </c>
      <c r="BA56" s="41" t="s">
        <v>164</v>
      </c>
    </row>
    <row r="57" spans="1:53" s="36" customFormat="1" x14ac:dyDescent="0.25">
      <c r="A57" s="36" t="s">
        <v>158</v>
      </c>
      <c r="B57" s="36" t="s">
        <v>159</v>
      </c>
      <c r="C57" s="36" t="s">
        <v>160</v>
      </c>
      <c r="D57" s="36" t="s">
        <v>11</v>
      </c>
      <c r="E57" s="36">
        <v>1</v>
      </c>
      <c r="F57" s="36" t="s">
        <v>161</v>
      </c>
      <c r="G57" s="90">
        <v>1.5</v>
      </c>
      <c r="H57" s="87">
        <v>40</v>
      </c>
      <c r="I57" s="73">
        <v>1.9</v>
      </c>
      <c r="J57" s="34"/>
      <c r="K57" s="34"/>
      <c r="L57" s="34"/>
      <c r="M57" s="73" t="s">
        <v>167</v>
      </c>
      <c r="N57" s="84"/>
      <c r="O57" s="85">
        <v>0.4</v>
      </c>
      <c r="P57" s="73"/>
      <c r="Q57" s="35"/>
      <c r="R57" s="35"/>
      <c r="S57" s="35"/>
      <c r="T57" s="35"/>
      <c r="U57" s="34"/>
      <c r="V57" s="34"/>
      <c r="W57" s="34"/>
      <c r="X57" s="85">
        <f t="shared" si="0"/>
        <v>1.0999999999999999</v>
      </c>
      <c r="Y57" s="42">
        <f t="shared" si="2"/>
        <v>0.95033177771091226</v>
      </c>
      <c r="Z57" s="69">
        <f t="shared" si="3"/>
        <v>9.166666666666666E-2</v>
      </c>
      <c r="AA57" s="70">
        <f t="shared" si="4"/>
        <v>6.5995262341035574E-3</v>
      </c>
      <c r="AB57" s="71">
        <f t="shared" si="8"/>
        <v>1.6363636363636363E-3</v>
      </c>
      <c r="AC57" s="71">
        <v>1.4999999999999999E-4</v>
      </c>
      <c r="AD57" s="43"/>
      <c r="AE57" s="43"/>
      <c r="AF57" s="43"/>
      <c r="AG57" s="43"/>
      <c r="AH57" s="43"/>
      <c r="AI57" s="46">
        <v>6.41</v>
      </c>
      <c r="AJ57" s="43"/>
      <c r="AK57" s="43"/>
      <c r="AL57" s="43"/>
      <c r="AM57" s="43"/>
      <c r="AN57" s="43"/>
      <c r="AO57" s="43"/>
      <c r="AP57" s="43"/>
      <c r="AQ57" s="43"/>
      <c r="AR57" s="43"/>
      <c r="AY57" s="39" t="s">
        <v>162</v>
      </c>
      <c r="AZ57" s="40" t="s">
        <v>163</v>
      </c>
      <c r="BA57" s="41" t="s">
        <v>164</v>
      </c>
    </row>
    <row r="58" spans="1:53" s="25" customFormat="1" x14ac:dyDescent="0.25">
      <c r="A58" s="25" t="s">
        <v>158</v>
      </c>
      <c r="B58" s="25" t="s">
        <v>159</v>
      </c>
      <c r="C58" s="25" t="s">
        <v>160</v>
      </c>
      <c r="D58" s="25" t="s">
        <v>11</v>
      </c>
      <c r="E58" s="25">
        <v>1</v>
      </c>
      <c r="F58" s="47" t="s">
        <v>161</v>
      </c>
      <c r="G58" s="88">
        <v>2</v>
      </c>
      <c r="H58" s="88">
        <v>50</v>
      </c>
      <c r="I58" s="72">
        <v>2.375</v>
      </c>
      <c r="J58" s="23"/>
      <c r="K58" s="23"/>
      <c r="L58" s="23"/>
      <c r="M58" s="76"/>
      <c r="N58" s="77">
        <v>5</v>
      </c>
      <c r="O58" s="78">
        <v>6.5000000000000002E-2</v>
      </c>
      <c r="P58" s="72"/>
      <c r="Q58" s="24"/>
      <c r="R58" s="24"/>
      <c r="S58" s="24"/>
      <c r="T58" s="24"/>
      <c r="U58" s="23"/>
      <c r="V58" s="23"/>
      <c r="W58" s="23"/>
      <c r="X58" s="78">
        <f t="shared" si="0"/>
        <v>2.2450000000000001</v>
      </c>
      <c r="Y58" s="26">
        <f t="shared" si="2"/>
        <v>3.9584263784772249</v>
      </c>
      <c r="Z58" s="63">
        <f t="shared" si="3"/>
        <v>0.18708333333333335</v>
      </c>
      <c r="AA58" s="64">
        <f t="shared" si="4"/>
        <v>2.7489072072758504E-2</v>
      </c>
      <c r="AB58" s="65">
        <f t="shared" si="8"/>
        <v>8.0178173719376382E-4</v>
      </c>
      <c r="AC58" s="65">
        <v>1.4999999999999999E-4</v>
      </c>
      <c r="AD58" s="27"/>
      <c r="AE58" s="27"/>
      <c r="AF58" s="27"/>
      <c r="AH58" s="27"/>
      <c r="AI58" s="44">
        <v>1.61</v>
      </c>
      <c r="AJ58" s="27"/>
      <c r="AK58" s="27"/>
      <c r="AL58" s="27"/>
      <c r="AM58" s="27"/>
      <c r="AN58" s="27"/>
      <c r="AO58" s="27"/>
      <c r="AP58" s="27"/>
      <c r="AQ58" s="27"/>
      <c r="AR58" s="27"/>
      <c r="AY58" s="28" t="s">
        <v>162</v>
      </c>
      <c r="AZ58" s="29" t="s">
        <v>163</v>
      </c>
      <c r="BA58" s="25" t="s">
        <v>164</v>
      </c>
    </row>
    <row r="59" spans="1:53" s="25" customFormat="1" x14ac:dyDescent="0.25">
      <c r="A59" s="25" t="s">
        <v>158</v>
      </c>
      <c r="B59" s="25" t="s">
        <v>159</v>
      </c>
      <c r="C59" s="25" t="s">
        <v>160</v>
      </c>
      <c r="D59" s="25" t="s">
        <v>11</v>
      </c>
      <c r="E59" s="25">
        <v>1</v>
      </c>
      <c r="F59" s="47" t="s">
        <v>161</v>
      </c>
      <c r="G59" s="88">
        <v>2</v>
      </c>
      <c r="H59" s="88">
        <v>50</v>
      </c>
      <c r="I59" s="72">
        <v>2.375</v>
      </c>
      <c r="J59" s="23"/>
      <c r="K59" s="23"/>
      <c r="L59" s="23"/>
      <c r="M59" s="76"/>
      <c r="N59" s="77"/>
      <c r="O59" s="78">
        <v>8.3000000000000004E-2</v>
      </c>
      <c r="P59" s="72"/>
      <c r="Q59" s="24"/>
      <c r="R59" s="24"/>
      <c r="S59" s="24"/>
      <c r="T59" s="24"/>
      <c r="U59" s="23"/>
      <c r="V59" s="23"/>
      <c r="W59" s="23"/>
      <c r="X59" s="78">
        <f t="shared" si="0"/>
        <v>2.2090000000000001</v>
      </c>
      <c r="Y59" s="26">
        <f t="shared" ref="Y59" si="33">PI()*X59^2/4</f>
        <v>3.8324924953654245</v>
      </c>
      <c r="Z59" s="63">
        <f t="shared" ref="Z59" si="34">X59/12</f>
        <v>0.18408333333333335</v>
      </c>
      <c r="AA59" s="64">
        <f t="shared" ref="AA59" si="35">PI()*Z59^2/4</f>
        <v>2.661453121781545E-2</v>
      </c>
      <c r="AB59" s="65">
        <f t="shared" ref="AB59" si="36">AC59/Z59</f>
        <v>8.1484834766862822E-4</v>
      </c>
      <c r="AC59" s="65">
        <v>1.4999999999999999E-4</v>
      </c>
      <c r="AD59" s="27"/>
      <c r="AE59" s="27"/>
      <c r="AF59" s="27"/>
      <c r="AH59" s="27"/>
      <c r="AI59" s="44">
        <v>2.0299999999999998</v>
      </c>
      <c r="AJ59" s="27"/>
      <c r="AK59" s="27"/>
      <c r="AL59" s="27"/>
      <c r="AM59" s="27"/>
      <c r="AN59" s="27"/>
      <c r="AO59" s="27"/>
      <c r="AP59" s="27"/>
      <c r="AQ59" s="27"/>
      <c r="AR59" s="27"/>
      <c r="AY59" s="28" t="s">
        <v>162</v>
      </c>
      <c r="AZ59" s="29" t="s">
        <v>163</v>
      </c>
      <c r="BA59" s="25" t="s">
        <v>164</v>
      </c>
    </row>
    <row r="60" spans="1:53" s="25" customFormat="1" x14ac:dyDescent="0.25">
      <c r="A60" s="25" t="s">
        <v>158</v>
      </c>
      <c r="B60" s="25" t="s">
        <v>159</v>
      </c>
      <c r="C60" s="25" t="s">
        <v>160</v>
      </c>
      <c r="D60" s="25" t="s">
        <v>11</v>
      </c>
      <c r="E60" s="25">
        <v>1</v>
      </c>
      <c r="F60" s="47" t="s">
        <v>161</v>
      </c>
      <c r="G60" s="88">
        <v>2</v>
      </c>
      <c r="H60" s="88">
        <v>50</v>
      </c>
      <c r="I60" s="72">
        <v>2.375</v>
      </c>
      <c r="J60" s="23"/>
      <c r="K60" s="23"/>
      <c r="L60" s="23"/>
      <c r="M60" s="76"/>
      <c r="N60" s="77">
        <v>10</v>
      </c>
      <c r="O60" s="78">
        <v>0.109</v>
      </c>
      <c r="P60" s="72"/>
      <c r="Q60" s="24"/>
      <c r="R60" s="24"/>
      <c r="S60" s="24"/>
      <c r="T60" s="24"/>
      <c r="U60" s="23"/>
      <c r="V60" s="23"/>
      <c r="W60" s="23"/>
      <c r="X60" s="78">
        <f t="shared" si="0"/>
        <v>2.157</v>
      </c>
      <c r="Y60" s="26">
        <f t="shared" si="2"/>
        <v>3.6541819795329746</v>
      </c>
      <c r="Z60" s="63">
        <f t="shared" si="3"/>
        <v>0.17974999999999999</v>
      </c>
      <c r="AA60" s="64">
        <f t="shared" si="4"/>
        <v>2.5376263746756767E-2</v>
      </c>
      <c r="AB60" s="65">
        <f t="shared" si="8"/>
        <v>8.3449235048678721E-4</v>
      </c>
      <c r="AC60" s="65">
        <v>1.4999999999999999E-4</v>
      </c>
      <c r="AD60" s="27"/>
      <c r="AE60" s="27"/>
      <c r="AF60" s="27"/>
      <c r="AH60" s="27"/>
      <c r="AI60" s="44">
        <v>2.64</v>
      </c>
      <c r="AJ60" s="27"/>
      <c r="AK60" s="27"/>
      <c r="AL60" s="27"/>
      <c r="AM60" s="27"/>
      <c r="AN60" s="27"/>
      <c r="AO60" s="27"/>
      <c r="AP60" s="27"/>
      <c r="AQ60" s="27"/>
      <c r="AR60" s="27"/>
      <c r="AY60" s="28" t="s">
        <v>162</v>
      </c>
      <c r="AZ60" s="29" t="s">
        <v>163</v>
      </c>
      <c r="BA60" s="25" t="s">
        <v>164</v>
      </c>
    </row>
    <row r="61" spans="1:53" s="25" customFormat="1" x14ac:dyDescent="0.25">
      <c r="A61" s="25" t="s">
        <v>158</v>
      </c>
      <c r="B61" s="25" t="s">
        <v>159</v>
      </c>
      <c r="C61" s="25" t="s">
        <v>160</v>
      </c>
      <c r="D61" s="25" t="s">
        <v>11</v>
      </c>
      <c r="E61" s="25">
        <v>1</v>
      </c>
      <c r="F61" s="47" t="s">
        <v>161</v>
      </c>
      <c r="G61" s="88">
        <v>2</v>
      </c>
      <c r="H61" s="88">
        <v>50</v>
      </c>
      <c r="I61" s="72">
        <v>2.375</v>
      </c>
      <c r="J61" s="23"/>
      <c r="K61" s="23"/>
      <c r="L61" s="23"/>
      <c r="M61" s="76"/>
      <c r="N61" s="77">
        <v>30</v>
      </c>
      <c r="O61" s="78">
        <v>0.125</v>
      </c>
      <c r="P61" s="72"/>
      <c r="Q61" s="24"/>
      <c r="R61" s="24"/>
      <c r="S61" s="24"/>
      <c r="T61" s="24"/>
      <c r="U61" s="23"/>
      <c r="V61" s="23"/>
      <c r="W61" s="23"/>
      <c r="X61" s="78">
        <f t="shared" si="0"/>
        <v>2.125</v>
      </c>
      <c r="Y61" s="26">
        <f t="shared" ref="Y61" si="37">PI()*X61^2/4</f>
        <v>3.5465635815916023</v>
      </c>
      <c r="Z61" s="63">
        <f t="shared" ref="Z61" si="38">X61/12</f>
        <v>0.17708333333333334</v>
      </c>
      <c r="AA61" s="64">
        <f t="shared" ref="AA61" si="39">PI()*Z61^2/4</f>
        <v>2.4628913761052796E-2</v>
      </c>
      <c r="AB61" s="65">
        <f t="shared" ref="AB61" si="40">AC61/Z61</f>
        <v>8.4705882352941169E-4</v>
      </c>
      <c r="AC61" s="65">
        <v>1.4999999999999999E-4</v>
      </c>
      <c r="AD61" s="27"/>
      <c r="AE61" s="27"/>
      <c r="AF61" s="27"/>
      <c r="AH61" s="27"/>
      <c r="AI61" s="44">
        <v>3.01</v>
      </c>
      <c r="AJ61" s="27"/>
      <c r="AK61" s="27"/>
      <c r="AL61" s="27"/>
      <c r="AM61" s="27"/>
      <c r="AN61" s="27"/>
      <c r="AO61" s="27"/>
      <c r="AP61" s="27"/>
      <c r="AQ61" s="27"/>
      <c r="AR61" s="27"/>
      <c r="AY61" s="28" t="s">
        <v>162</v>
      </c>
      <c r="AZ61" s="29" t="s">
        <v>163</v>
      </c>
      <c r="BA61" s="25" t="s">
        <v>164</v>
      </c>
    </row>
    <row r="62" spans="1:53" s="25" customFormat="1" x14ac:dyDescent="0.25">
      <c r="A62" s="25" t="s">
        <v>158</v>
      </c>
      <c r="B62" s="25" t="s">
        <v>159</v>
      </c>
      <c r="C62" s="25" t="s">
        <v>160</v>
      </c>
      <c r="D62" s="25" t="s">
        <v>11</v>
      </c>
      <c r="E62" s="25">
        <v>1</v>
      </c>
      <c r="F62" s="47" t="s">
        <v>161</v>
      </c>
      <c r="G62" s="88">
        <v>2</v>
      </c>
      <c r="H62" s="88">
        <v>50</v>
      </c>
      <c r="I62" s="72">
        <v>2.375</v>
      </c>
      <c r="J62" s="23"/>
      <c r="K62" s="23"/>
      <c r="L62" s="23"/>
      <c r="M62" s="76"/>
      <c r="N62" s="77"/>
      <c r="O62" s="78">
        <v>0.14099999999999999</v>
      </c>
      <c r="P62" s="72"/>
      <c r="Q62" s="24"/>
      <c r="R62" s="24"/>
      <c r="S62" s="24"/>
      <c r="T62" s="24"/>
      <c r="U62" s="23"/>
      <c r="V62" s="23"/>
      <c r="W62" s="23"/>
      <c r="X62" s="78">
        <f t="shared" si="0"/>
        <v>2.093</v>
      </c>
      <c r="Y62" s="26">
        <f t="shared" ref="Y62" si="41">PI()*X62^2/4</f>
        <v>3.4405536790888682</v>
      </c>
      <c r="Z62" s="63">
        <f t="shared" ref="Z62" si="42">X62/12</f>
        <v>0.17441666666666666</v>
      </c>
      <c r="AA62" s="64">
        <f t="shared" ref="AA62" si="43">PI()*Z62^2/4</f>
        <v>2.3892733882561586E-2</v>
      </c>
      <c r="AB62" s="65">
        <f t="shared" ref="AB62" si="44">AC62/Z62</f>
        <v>8.6000955566172953E-4</v>
      </c>
      <c r="AC62" s="65">
        <v>1.4999999999999999E-4</v>
      </c>
      <c r="AD62" s="27"/>
      <c r="AE62" s="27"/>
      <c r="AF62" s="27"/>
      <c r="AH62" s="27"/>
      <c r="AI62" s="44">
        <v>3.37</v>
      </c>
      <c r="AJ62" s="27"/>
      <c r="AK62" s="27"/>
      <c r="AL62" s="27"/>
      <c r="AM62" s="27"/>
      <c r="AN62" s="27"/>
      <c r="AO62" s="27"/>
      <c r="AP62" s="27"/>
      <c r="AQ62" s="27"/>
      <c r="AR62" s="27"/>
      <c r="AY62" s="28" t="s">
        <v>162</v>
      </c>
      <c r="AZ62" s="29" t="s">
        <v>163</v>
      </c>
      <c r="BA62" s="25" t="s">
        <v>164</v>
      </c>
    </row>
    <row r="63" spans="1:53" s="25" customFormat="1" x14ac:dyDescent="0.25">
      <c r="A63" s="25" t="s">
        <v>158</v>
      </c>
      <c r="B63" s="25" t="s">
        <v>159</v>
      </c>
      <c r="C63" s="25" t="s">
        <v>160</v>
      </c>
      <c r="D63" s="25" t="s">
        <v>11</v>
      </c>
      <c r="E63" s="25">
        <v>1</v>
      </c>
      <c r="F63" s="47" t="s">
        <v>161</v>
      </c>
      <c r="G63" s="88">
        <v>2</v>
      </c>
      <c r="H63" s="86">
        <v>50</v>
      </c>
      <c r="I63" s="72">
        <v>2.375</v>
      </c>
      <c r="J63" s="23"/>
      <c r="K63" s="23"/>
      <c r="L63" s="23"/>
      <c r="M63" s="72" t="s">
        <v>165</v>
      </c>
      <c r="N63" s="77">
        <v>40</v>
      </c>
      <c r="O63" s="78">
        <v>0.154</v>
      </c>
      <c r="P63" s="72"/>
      <c r="Q63" s="24"/>
      <c r="R63" s="24"/>
      <c r="S63" s="24"/>
      <c r="T63" s="24"/>
      <c r="U63" s="23"/>
      <c r="V63" s="23"/>
      <c r="W63" s="23"/>
      <c r="X63" s="78">
        <f t="shared" si="0"/>
        <v>2.0670000000000002</v>
      </c>
      <c r="Y63" s="26">
        <f t="shared" si="2"/>
        <v>3.3556050137358011</v>
      </c>
      <c r="Z63" s="63">
        <f t="shared" si="3"/>
        <v>0.17225000000000001</v>
      </c>
      <c r="AA63" s="64">
        <f t="shared" si="4"/>
        <v>2.3302812595387506E-2</v>
      </c>
      <c r="AB63" s="65">
        <f t="shared" si="8"/>
        <v>8.7082728592162537E-4</v>
      </c>
      <c r="AC63" s="65">
        <v>1.4999999999999999E-4</v>
      </c>
      <c r="AD63" s="27"/>
      <c r="AE63" s="27"/>
      <c r="AF63" s="27"/>
      <c r="AG63" s="27"/>
      <c r="AH63" s="27"/>
      <c r="AI63" s="44">
        <v>3.66</v>
      </c>
      <c r="AJ63" s="27"/>
      <c r="AK63" s="27"/>
      <c r="AL63" s="27"/>
      <c r="AM63" s="27"/>
      <c r="AN63" s="27"/>
      <c r="AO63" s="27"/>
      <c r="AP63" s="27"/>
      <c r="AQ63" s="27"/>
      <c r="AR63" s="27"/>
      <c r="AY63" s="28" t="s">
        <v>162</v>
      </c>
      <c r="AZ63" s="29" t="s">
        <v>163</v>
      </c>
      <c r="BA63" s="25" t="s">
        <v>164</v>
      </c>
    </row>
    <row r="64" spans="1:53" s="25" customFormat="1" x14ac:dyDescent="0.25">
      <c r="A64" s="25" t="s">
        <v>158</v>
      </c>
      <c r="B64" s="25" t="s">
        <v>159</v>
      </c>
      <c r="C64" s="25" t="s">
        <v>160</v>
      </c>
      <c r="D64" s="25" t="s">
        <v>11</v>
      </c>
      <c r="E64" s="25">
        <v>1</v>
      </c>
      <c r="F64" s="47" t="s">
        <v>161</v>
      </c>
      <c r="G64" s="88">
        <v>2</v>
      </c>
      <c r="H64" s="88">
        <v>50</v>
      </c>
      <c r="I64" s="72">
        <v>2.375</v>
      </c>
      <c r="J64" s="23"/>
      <c r="K64" s="23"/>
      <c r="L64" s="23"/>
      <c r="M64" s="76"/>
      <c r="N64" s="77"/>
      <c r="O64" s="78">
        <v>0.17199999999999999</v>
      </c>
      <c r="P64" s="72"/>
      <c r="Q64" s="24"/>
      <c r="R64" s="24"/>
      <c r="S64" s="24"/>
      <c r="T64" s="24"/>
      <c r="U64" s="23"/>
      <c r="V64" s="23"/>
      <c r="W64" s="23"/>
      <c r="X64" s="78">
        <f t="shared" si="0"/>
        <v>2.0310000000000001</v>
      </c>
      <c r="Y64" s="26">
        <f t="shared" si="2"/>
        <v>3.2397367934861023</v>
      </c>
      <c r="Z64" s="63">
        <f t="shared" si="3"/>
        <v>0.16925000000000001</v>
      </c>
      <c r="AA64" s="64">
        <f t="shared" si="4"/>
        <v>2.2498172176986818E-2</v>
      </c>
      <c r="AB64" s="65">
        <f t="shared" si="8"/>
        <v>8.8626292466765122E-4</v>
      </c>
      <c r="AC64" s="65">
        <v>1.4999999999999999E-4</v>
      </c>
      <c r="AD64" s="27"/>
      <c r="AE64" s="27"/>
      <c r="AF64" s="27"/>
      <c r="AH64" s="27"/>
      <c r="AI64" s="44">
        <v>4.05</v>
      </c>
      <c r="AJ64" s="27"/>
      <c r="AK64" s="27"/>
      <c r="AL64" s="27"/>
      <c r="AM64" s="27"/>
      <c r="AN64" s="27"/>
      <c r="AO64" s="27"/>
      <c r="AP64" s="27"/>
      <c r="AQ64" s="27"/>
      <c r="AR64" s="27"/>
      <c r="AY64" s="28" t="s">
        <v>162</v>
      </c>
      <c r="AZ64" s="29" t="s">
        <v>163</v>
      </c>
      <c r="BA64" s="25" t="s">
        <v>164</v>
      </c>
    </row>
    <row r="65" spans="1:53" s="25" customFormat="1" x14ac:dyDescent="0.25">
      <c r="A65" s="25" t="s">
        <v>158</v>
      </c>
      <c r="B65" s="25" t="s">
        <v>159</v>
      </c>
      <c r="C65" s="25" t="s">
        <v>160</v>
      </c>
      <c r="D65" s="25" t="s">
        <v>11</v>
      </c>
      <c r="E65" s="25">
        <v>1</v>
      </c>
      <c r="F65" s="47" t="s">
        <v>161</v>
      </c>
      <c r="G65" s="88">
        <v>2</v>
      </c>
      <c r="H65" s="88">
        <v>50</v>
      </c>
      <c r="I65" s="72">
        <v>2.375</v>
      </c>
      <c r="J65" s="23"/>
      <c r="K65" s="23"/>
      <c r="L65" s="23"/>
      <c r="M65" s="76"/>
      <c r="N65" s="77"/>
      <c r="O65" s="78">
        <v>0.188</v>
      </c>
      <c r="P65" s="72"/>
      <c r="Q65" s="24"/>
      <c r="R65" s="24"/>
      <c r="S65" s="24"/>
      <c r="T65" s="24"/>
      <c r="U65" s="23"/>
      <c r="V65" s="23"/>
      <c r="W65" s="23"/>
      <c r="X65" s="78">
        <f t="shared" si="0"/>
        <v>1.9990000000000001</v>
      </c>
      <c r="Y65" s="26">
        <f t="shared" ref="Y65" si="45">PI()*X65^2/4</f>
        <v>3.1384518463343674</v>
      </c>
      <c r="Z65" s="63">
        <f t="shared" ref="Z65" si="46">X65/12</f>
        <v>0.16658333333333333</v>
      </c>
      <c r="AA65" s="64">
        <f t="shared" ref="AA65" si="47">PI()*Z65^2/4</f>
        <v>2.17948044884331E-2</v>
      </c>
      <c r="AB65" s="65">
        <f t="shared" ref="AB65" si="48">AC65/Z65</f>
        <v>9.0045022511255621E-4</v>
      </c>
      <c r="AC65" s="65">
        <v>1.4999999999999999E-4</v>
      </c>
      <c r="AD65" s="27"/>
      <c r="AE65" s="27"/>
      <c r="AF65" s="27"/>
      <c r="AH65" s="27"/>
      <c r="AI65" s="44">
        <v>4.4000000000000004</v>
      </c>
      <c r="AJ65" s="27"/>
      <c r="AK65" s="27"/>
      <c r="AL65" s="27"/>
      <c r="AM65" s="27"/>
      <c r="AN65" s="27"/>
      <c r="AO65" s="27"/>
      <c r="AP65" s="27"/>
      <c r="AQ65" s="27"/>
      <c r="AR65" s="27"/>
      <c r="AY65" s="28" t="s">
        <v>162</v>
      </c>
      <c r="AZ65" s="29" t="s">
        <v>163</v>
      </c>
      <c r="BA65" s="25" t="s">
        <v>164</v>
      </c>
    </row>
    <row r="66" spans="1:53" s="25" customFormat="1" x14ac:dyDescent="0.25">
      <c r="A66" s="25" t="s">
        <v>158</v>
      </c>
      <c r="B66" s="25" t="s">
        <v>159</v>
      </c>
      <c r="C66" s="25" t="s">
        <v>160</v>
      </c>
      <c r="D66" s="25" t="s">
        <v>11</v>
      </c>
      <c r="E66" s="25">
        <v>1</v>
      </c>
      <c r="F66" s="47" t="s">
        <v>161</v>
      </c>
      <c r="G66" s="88">
        <v>2</v>
      </c>
      <c r="H66" s="86">
        <v>50</v>
      </c>
      <c r="I66" s="72">
        <v>2.375</v>
      </c>
      <c r="J66" s="23"/>
      <c r="K66" s="23"/>
      <c r="L66" s="23"/>
      <c r="M66" s="72" t="s">
        <v>166</v>
      </c>
      <c r="N66" s="77">
        <v>80</v>
      </c>
      <c r="O66" s="78">
        <v>0.218</v>
      </c>
      <c r="P66" s="72"/>
      <c r="Q66" s="24"/>
      <c r="R66" s="24"/>
      <c r="S66" s="24"/>
      <c r="T66" s="24"/>
      <c r="U66" s="23"/>
      <c r="V66" s="23"/>
      <c r="W66" s="23"/>
      <c r="X66" s="78">
        <f t="shared" si="0"/>
        <v>1.9390000000000001</v>
      </c>
      <c r="Y66" s="26">
        <f t="shared" si="2"/>
        <v>2.9528779682868178</v>
      </c>
      <c r="Z66" s="63">
        <f t="shared" si="3"/>
        <v>0.16158333333333333</v>
      </c>
      <c r="AA66" s="64">
        <f t="shared" si="4"/>
        <v>2.0506097001991786E-2</v>
      </c>
      <c r="AB66" s="65">
        <f t="shared" si="8"/>
        <v>9.2831356369262497E-4</v>
      </c>
      <c r="AC66" s="65">
        <v>1.4999999999999999E-4</v>
      </c>
      <c r="AD66" s="27"/>
      <c r="AE66" s="27"/>
      <c r="AF66" s="27"/>
      <c r="AG66" s="27"/>
      <c r="AH66" s="27"/>
      <c r="AI66" s="44">
        <v>5.03</v>
      </c>
      <c r="AJ66" s="27"/>
      <c r="AK66" s="27"/>
      <c r="AL66" s="27"/>
      <c r="AM66" s="27"/>
      <c r="AN66" s="27"/>
      <c r="AO66" s="27"/>
      <c r="AP66" s="27"/>
      <c r="AQ66" s="27"/>
      <c r="AR66" s="27"/>
      <c r="AY66" s="28" t="s">
        <v>162</v>
      </c>
      <c r="AZ66" s="29" t="s">
        <v>163</v>
      </c>
      <c r="BA66" s="25" t="s">
        <v>164</v>
      </c>
    </row>
    <row r="67" spans="1:53" s="25" customFormat="1" x14ac:dyDescent="0.25">
      <c r="A67" s="25" t="s">
        <v>158</v>
      </c>
      <c r="B67" s="25" t="s">
        <v>159</v>
      </c>
      <c r="C67" s="25" t="s">
        <v>160</v>
      </c>
      <c r="D67" s="25" t="s">
        <v>11</v>
      </c>
      <c r="E67" s="25">
        <v>1</v>
      </c>
      <c r="F67" s="47" t="s">
        <v>161</v>
      </c>
      <c r="G67" s="88">
        <v>2</v>
      </c>
      <c r="H67" s="88">
        <v>50</v>
      </c>
      <c r="I67" s="72">
        <v>2.375</v>
      </c>
      <c r="J67" s="23"/>
      <c r="K67" s="23"/>
      <c r="L67" s="23"/>
      <c r="M67" s="76"/>
      <c r="N67" s="77"/>
      <c r="O67" s="78">
        <v>0.25</v>
      </c>
      <c r="P67" s="72"/>
      <c r="Q67" s="24"/>
      <c r="R67" s="24"/>
      <c r="S67" s="24"/>
      <c r="T67" s="24"/>
      <c r="U67" s="23"/>
      <c r="V67" s="23"/>
      <c r="W67" s="23"/>
      <c r="X67" s="78">
        <f t="shared" si="0"/>
        <v>1.875</v>
      </c>
      <c r="Y67" s="26">
        <f t="shared" si="2"/>
        <v>2.7611654181941541</v>
      </c>
      <c r="Z67" s="63">
        <f t="shared" si="3"/>
        <v>0.15625</v>
      </c>
      <c r="AA67" s="64">
        <f t="shared" si="4"/>
        <v>1.9174759848570515E-2</v>
      </c>
      <c r="AB67" s="65">
        <f t="shared" si="8"/>
        <v>9.5999999999999992E-4</v>
      </c>
      <c r="AC67" s="65">
        <v>1.4999999999999999E-4</v>
      </c>
      <c r="AD67" s="27"/>
      <c r="AE67" s="27"/>
      <c r="AF67" s="27"/>
      <c r="AH67" s="27"/>
      <c r="AI67" s="44">
        <v>5.68</v>
      </c>
      <c r="AJ67" s="27"/>
      <c r="AK67" s="27"/>
      <c r="AL67" s="27"/>
      <c r="AM67" s="27"/>
      <c r="AN67" s="27"/>
      <c r="AO67" s="27"/>
      <c r="AP67" s="27"/>
      <c r="AQ67" s="27"/>
      <c r="AR67" s="27"/>
      <c r="AY67" s="28" t="s">
        <v>162</v>
      </c>
      <c r="AZ67" s="29" t="s">
        <v>163</v>
      </c>
      <c r="BA67" s="25" t="s">
        <v>164</v>
      </c>
    </row>
    <row r="68" spans="1:53" s="25" customFormat="1" x14ac:dyDescent="0.25">
      <c r="A68" s="25" t="s">
        <v>158</v>
      </c>
      <c r="B68" s="25" t="s">
        <v>159</v>
      </c>
      <c r="C68" s="25" t="s">
        <v>160</v>
      </c>
      <c r="D68" s="25" t="s">
        <v>11</v>
      </c>
      <c r="E68" s="25">
        <v>1</v>
      </c>
      <c r="F68" s="47" t="s">
        <v>161</v>
      </c>
      <c r="G68" s="88">
        <v>2</v>
      </c>
      <c r="H68" s="88">
        <v>50</v>
      </c>
      <c r="I68" s="72">
        <v>2.375</v>
      </c>
      <c r="J68" s="23"/>
      <c r="K68" s="23"/>
      <c r="L68" s="23"/>
      <c r="M68" s="76"/>
      <c r="N68" s="77"/>
      <c r="O68" s="78">
        <v>0.28100000000000003</v>
      </c>
      <c r="P68" s="72"/>
      <c r="Q68" s="24"/>
      <c r="R68" s="24"/>
      <c r="S68" s="24"/>
      <c r="T68" s="24"/>
      <c r="U68" s="23"/>
      <c r="V68" s="23"/>
      <c r="W68" s="23"/>
      <c r="X68" s="78">
        <f t="shared" si="0"/>
        <v>1.8129999999999999</v>
      </c>
      <c r="Y68" s="26">
        <f t="shared" si="2"/>
        <v>2.581579415744347</v>
      </c>
      <c r="Z68" s="63">
        <f t="shared" si="3"/>
        <v>0.15108333333333332</v>
      </c>
      <c r="AA68" s="64">
        <f t="shared" si="4"/>
        <v>1.7927634831557963E-2</v>
      </c>
      <c r="AB68" s="65">
        <f t="shared" si="8"/>
        <v>9.9282956425813564E-4</v>
      </c>
      <c r="AC68" s="65">
        <v>1.4999999999999999E-4</v>
      </c>
      <c r="AD68" s="27"/>
      <c r="AE68" s="27"/>
      <c r="AF68" s="27"/>
      <c r="AH68" s="27"/>
      <c r="AI68" s="44">
        <v>6.29</v>
      </c>
      <c r="AJ68" s="27"/>
      <c r="AK68" s="27"/>
      <c r="AL68" s="27"/>
      <c r="AM68" s="27"/>
      <c r="AN68" s="27"/>
      <c r="AO68" s="27"/>
      <c r="AP68" s="27"/>
      <c r="AQ68" s="27"/>
      <c r="AR68" s="27"/>
      <c r="AY68" s="28" t="s">
        <v>162</v>
      </c>
      <c r="AZ68" s="29" t="s">
        <v>163</v>
      </c>
      <c r="BA68" s="25" t="s">
        <v>164</v>
      </c>
    </row>
    <row r="69" spans="1:53" s="25" customFormat="1" x14ac:dyDescent="0.25">
      <c r="A69" s="25" t="s">
        <v>158</v>
      </c>
      <c r="B69" s="25" t="s">
        <v>159</v>
      </c>
      <c r="C69" s="25" t="s">
        <v>160</v>
      </c>
      <c r="D69" s="25" t="s">
        <v>11</v>
      </c>
      <c r="E69" s="25">
        <v>1</v>
      </c>
      <c r="F69" s="47" t="s">
        <v>161</v>
      </c>
      <c r="G69" s="88">
        <v>2</v>
      </c>
      <c r="H69" s="86">
        <v>50</v>
      </c>
      <c r="I69" s="72">
        <v>2.375</v>
      </c>
      <c r="J69" s="23"/>
      <c r="K69" s="23"/>
      <c r="L69" s="23"/>
      <c r="M69" s="72"/>
      <c r="N69" s="77">
        <v>160</v>
      </c>
      <c r="O69" s="78">
        <v>0.34399999999999997</v>
      </c>
      <c r="P69" s="72"/>
      <c r="Q69" s="24"/>
      <c r="R69" s="24"/>
      <c r="S69" s="24"/>
      <c r="T69" s="24"/>
      <c r="U69" s="23"/>
      <c r="V69" s="23"/>
      <c r="W69" s="23"/>
      <c r="X69" s="78">
        <f t="shared" ref="X69:X132" si="49">(I69-O69*2)</f>
        <v>1.6870000000000001</v>
      </c>
      <c r="Y69" s="26">
        <f t="shared" si="2"/>
        <v>2.2352188256860726</v>
      </c>
      <c r="Z69" s="63">
        <f t="shared" si="3"/>
        <v>0.14058333333333334</v>
      </c>
      <c r="AA69" s="64">
        <f t="shared" si="4"/>
        <v>1.5522352956153281E-2</v>
      </c>
      <c r="AB69" s="65">
        <f t="shared" si="8"/>
        <v>1.0669828097213988E-3</v>
      </c>
      <c r="AC69" s="65">
        <v>1.4999999999999999E-4</v>
      </c>
      <c r="AD69" s="27"/>
      <c r="AE69" s="27"/>
      <c r="AF69" s="27"/>
      <c r="AG69" s="27"/>
      <c r="AH69" s="27"/>
      <c r="AI69" s="44">
        <v>7.47</v>
      </c>
      <c r="AJ69" s="27"/>
      <c r="AK69" s="27"/>
      <c r="AL69" s="27"/>
      <c r="AM69" s="27"/>
      <c r="AN69" s="27"/>
      <c r="AO69" s="27"/>
      <c r="AP69" s="27"/>
      <c r="AQ69" s="27"/>
      <c r="AR69" s="27"/>
      <c r="AY69" s="28" t="s">
        <v>162</v>
      </c>
      <c r="AZ69" s="29" t="s">
        <v>163</v>
      </c>
      <c r="BA69" s="25" t="s">
        <v>164</v>
      </c>
    </row>
    <row r="70" spans="1:53" s="25" customFormat="1" x14ac:dyDescent="0.25">
      <c r="A70" s="25" t="s">
        <v>158</v>
      </c>
      <c r="B70" s="25" t="s">
        <v>159</v>
      </c>
      <c r="C70" s="25" t="s">
        <v>160</v>
      </c>
      <c r="D70" s="25" t="s">
        <v>11</v>
      </c>
      <c r="E70" s="25">
        <v>1</v>
      </c>
      <c r="F70" s="47" t="s">
        <v>161</v>
      </c>
      <c r="G70" s="88">
        <v>2</v>
      </c>
      <c r="H70" s="86">
        <v>50</v>
      </c>
      <c r="I70" s="72">
        <v>2.375</v>
      </c>
      <c r="J70" s="23"/>
      <c r="K70" s="23"/>
      <c r="L70" s="23"/>
      <c r="M70" s="72" t="s">
        <v>167</v>
      </c>
      <c r="N70" s="77"/>
      <c r="O70" s="78">
        <v>0.436</v>
      </c>
      <c r="P70" s="72"/>
      <c r="Q70" s="24"/>
      <c r="R70" s="24"/>
      <c r="S70" s="24"/>
      <c r="T70" s="24"/>
      <c r="U70" s="23"/>
      <c r="V70" s="23"/>
      <c r="W70" s="23"/>
      <c r="X70" s="78">
        <f t="shared" si="49"/>
        <v>1.5030000000000001</v>
      </c>
      <c r="Y70" s="26">
        <f t="shared" si="2"/>
        <v>1.7742215196983064</v>
      </c>
      <c r="Z70" s="63">
        <f t="shared" si="3"/>
        <v>0.12525</v>
      </c>
      <c r="AA70" s="64">
        <f t="shared" si="4"/>
        <v>1.2320982775682681E-2</v>
      </c>
      <c r="AB70" s="65">
        <f t="shared" si="8"/>
        <v>1.1976047904191617E-3</v>
      </c>
      <c r="AC70" s="65">
        <v>1.4999999999999999E-4</v>
      </c>
      <c r="AD70" s="27"/>
      <c r="AE70" s="27"/>
      <c r="AF70" s="27"/>
      <c r="AG70" s="27"/>
      <c r="AH70" s="27"/>
      <c r="AI70" s="44">
        <v>9.0399999999999991</v>
      </c>
      <c r="AJ70" s="27"/>
      <c r="AK70" s="27"/>
      <c r="AL70" s="27"/>
      <c r="AM70" s="27"/>
      <c r="AN70" s="27"/>
      <c r="AO70" s="27"/>
      <c r="AP70" s="27"/>
      <c r="AQ70" s="27"/>
      <c r="AR70" s="27"/>
      <c r="AY70" s="28" t="s">
        <v>162</v>
      </c>
      <c r="AZ70" s="29" t="s">
        <v>163</v>
      </c>
      <c r="BA70" s="25" t="s">
        <v>164</v>
      </c>
    </row>
    <row r="71" spans="1:53" s="33" customFormat="1" x14ac:dyDescent="0.25">
      <c r="A71" s="33" t="s">
        <v>158</v>
      </c>
      <c r="B71" s="33" t="s">
        <v>159</v>
      </c>
      <c r="C71" s="33" t="s">
        <v>160</v>
      </c>
      <c r="D71" s="33" t="s">
        <v>11</v>
      </c>
      <c r="E71" s="33">
        <v>1</v>
      </c>
      <c r="F71" s="33" t="s">
        <v>161</v>
      </c>
      <c r="G71" s="89">
        <v>2.5</v>
      </c>
      <c r="H71" s="89">
        <v>65</v>
      </c>
      <c r="I71" s="82">
        <v>2.875</v>
      </c>
      <c r="J71" s="31"/>
      <c r="K71" s="31"/>
      <c r="L71" s="31"/>
      <c r="M71" s="79"/>
      <c r="N71" s="80">
        <v>5</v>
      </c>
      <c r="O71" s="81">
        <v>8.3000000000000004E-2</v>
      </c>
      <c r="P71" s="82"/>
      <c r="Q71" s="32"/>
      <c r="R71" s="32"/>
      <c r="S71" s="32"/>
      <c r="T71" s="32"/>
      <c r="U71" s="31"/>
      <c r="V71" s="31"/>
      <c r="W71" s="31"/>
      <c r="X71" s="81">
        <f t="shared" si="49"/>
        <v>2.7090000000000001</v>
      </c>
      <c r="Y71" s="37">
        <f t="shared" si="2"/>
        <v>5.7637865791597491</v>
      </c>
      <c r="Z71" s="66">
        <f t="shared" si="3"/>
        <v>0.22575000000000001</v>
      </c>
      <c r="AA71" s="67">
        <f t="shared" si="4"/>
        <v>4.0026295688609374E-2</v>
      </c>
      <c r="AB71" s="68">
        <f t="shared" si="8"/>
        <v>6.6445182724252485E-4</v>
      </c>
      <c r="AC71" s="68">
        <v>1.4999999999999999E-4</v>
      </c>
      <c r="AD71" s="38"/>
      <c r="AE71" s="38"/>
      <c r="AF71" s="38"/>
      <c r="AH71" s="38"/>
      <c r="AI71" s="45">
        <v>2.48</v>
      </c>
      <c r="AJ71" s="38"/>
      <c r="AK71" s="38"/>
      <c r="AL71" s="38"/>
      <c r="AM71" s="38"/>
      <c r="AN71" s="38"/>
      <c r="AO71" s="38"/>
      <c r="AP71" s="38"/>
      <c r="AQ71" s="38"/>
      <c r="AR71" s="38"/>
      <c r="AY71" s="39" t="s">
        <v>162</v>
      </c>
      <c r="AZ71" s="40" t="s">
        <v>163</v>
      </c>
      <c r="BA71" s="41" t="s">
        <v>164</v>
      </c>
    </row>
    <row r="72" spans="1:53" s="33" customFormat="1" x14ac:dyDescent="0.25">
      <c r="A72" s="33" t="s">
        <v>158</v>
      </c>
      <c r="B72" s="33" t="s">
        <v>159</v>
      </c>
      <c r="C72" s="33" t="s">
        <v>160</v>
      </c>
      <c r="D72" s="33" t="s">
        <v>11</v>
      </c>
      <c r="E72" s="33">
        <v>1</v>
      </c>
      <c r="F72" s="33" t="s">
        <v>161</v>
      </c>
      <c r="G72" s="89">
        <v>2.5</v>
      </c>
      <c r="H72" s="89">
        <v>65</v>
      </c>
      <c r="I72" s="82">
        <v>2.875</v>
      </c>
      <c r="J72" s="31"/>
      <c r="K72" s="31"/>
      <c r="L72" s="31"/>
      <c r="M72" s="79"/>
      <c r="N72" s="80"/>
      <c r="O72" s="81">
        <v>0.109</v>
      </c>
      <c r="P72" s="82"/>
      <c r="Q72" s="32"/>
      <c r="R72" s="32"/>
      <c r="S72" s="32"/>
      <c r="T72" s="32"/>
      <c r="U72" s="31"/>
      <c r="V72" s="31"/>
      <c r="W72" s="31"/>
      <c r="X72" s="81">
        <f t="shared" si="49"/>
        <v>2.657</v>
      </c>
      <c r="Y72" s="37">
        <f t="shared" ref="Y72" si="50">PI()*X72^2/4</f>
        <v>5.5446353588306323</v>
      </c>
      <c r="Z72" s="66">
        <f t="shared" ref="Z72" si="51">X72/12</f>
        <v>0.22141666666666668</v>
      </c>
      <c r="AA72" s="67">
        <f t="shared" ref="AA72" si="52">PI()*Z72^2/4</f>
        <v>3.8504412214101613E-2</v>
      </c>
      <c r="AB72" s="68">
        <f t="shared" ref="AB72" si="53">AC72/Z72</f>
        <v>6.7745577719232209E-4</v>
      </c>
      <c r="AC72" s="68">
        <v>1.4999999999999999E-4</v>
      </c>
      <c r="AD72" s="38"/>
      <c r="AE72" s="38"/>
      <c r="AF72" s="38"/>
      <c r="AH72" s="38"/>
      <c r="AI72" s="45">
        <v>3.22</v>
      </c>
      <c r="AJ72" s="38"/>
      <c r="AK72" s="38"/>
      <c r="AL72" s="38"/>
      <c r="AM72" s="38"/>
      <c r="AN72" s="38"/>
      <c r="AO72" s="38"/>
      <c r="AP72" s="38"/>
      <c r="AQ72" s="38"/>
      <c r="AR72" s="38"/>
      <c r="AY72" s="39" t="s">
        <v>162</v>
      </c>
      <c r="AZ72" s="40" t="s">
        <v>163</v>
      </c>
      <c r="BA72" s="41" t="s">
        <v>164</v>
      </c>
    </row>
    <row r="73" spans="1:53" s="33" customFormat="1" x14ac:dyDescent="0.25">
      <c r="A73" s="33" t="s">
        <v>158</v>
      </c>
      <c r="B73" s="33" t="s">
        <v>159</v>
      </c>
      <c r="C73" s="33" t="s">
        <v>160</v>
      </c>
      <c r="D73" s="33" t="s">
        <v>11</v>
      </c>
      <c r="E73" s="33">
        <v>1</v>
      </c>
      <c r="F73" s="33" t="s">
        <v>161</v>
      </c>
      <c r="G73" s="89">
        <v>2.5</v>
      </c>
      <c r="H73" s="89">
        <v>65</v>
      </c>
      <c r="I73" s="82">
        <v>2.875</v>
      </c>
      <c r="J73" s="31"/>
      <c r="K73" s="31"/>
      <c r="L73" s="31"/>
      <c r="M73" s="79"/>
      <c r="N73" s="80">
        <v>10</v>
      </c>
      <c r="O73" s="81">
        <v>0.12</v>
      </c>
      <c r="P73" s="82"/>
      <c r="Q73" s="32"/>
      <c r="R73" s="32"/>
      <c r="S73" s="32"/>
      <c r="T73" s="32"/>
      <c r="U73" s="31"/>
      <c r="V73" s="31"/>
      <c r="W73" s="31"/>
      <c r="X73" s="81">
        <f t="shared" si="49"/>
        <v>2.6349999999999998</v>
      </c>
      <c r="Y73" s="37">
        <f t="shared" si="2"/>
        <v>5.4531961630552468</v>
      </c>
      <c r="Z73" s="66">
        <f t="shared" si="3"/>
        <v>0.21958333333333332</v>
      </c>
      <c r="AA73" s="67">
        <f t="shared" si="4"/>
        <v>3.7869417798994776E-2</v>
      </c>
      <c r="AB73" s="68">
        <f t="shared" si="8"/>
        <v>6.83111954459203E-4</v>
      </c>
      <c r="AC73" s="68">
        <v>1.4999999999999999E-4</v>
      </c>
      <c r="AD73" s="38"/>
      <c r="AE73" s="38"/>
      <c r="AF73" s="38"/>
      <c r="AH73" s="38"/>
      <c r="AI73" s="45">
        <v>3.53</v>
      </c>
      <c r="AJ73" s="38"/>
      <c r="AK73" s="38"/>
      <c r="AL73" s="38"/>
      <c r="AM73" s="38"/>
      <c r="AN73" s="38"/>
      <c r="AO73" s="38"/>
      <c r="AP73" s="38"/>
      <c r="AQ73" s="38"/>
      <c r="AR73" s="38"/>
      <c r="AY73" s="39" t="s">
        <v>162</v>
      </c>
      <c r="AZ73" s="40" t="s">
        <v>163</v>
      </c>
      <c r="BA73" s="41" t="s">
        <v>164</v>
      </c>
    </row>
    <row r="74" spans="1:53" s="33" customFormat="1" x14ac:dyDescent="0.25">
      <c r="A74" s="33" t="s">
        <v>158</v>
      </c>
      <c r="B74" s="33" t="s">
        <v>159</v>
      </c>
      <c r="C74" s="33" t="s">
        <v>160</v>
      </c>
      <c r="D74" s="33" t="s">
        <v>11</v>
      </c>
      <c r="E74" s="33">
        <v>1</v>
      </c>
      <c r="F74" s="33" t="s">
        <v>161</v>
      </c>
      <c r="G74" s="89">
        <v>2.5</v>
      </c>
      <c r="H74" s="89">
        <v>65</v>
      </c>
      <c r="I74" s="82">
        <v>2.875</v>
      </c>
      <c r="J74" s="31"/>
      <c r="K74" s="31"/>
      <c r="L74" s="31"/>
      <c r="M74" s="79"/>
      <c r="N74" s="80"/>
      <c r="O74" s="81">
        <v>0.125</v>
      </c>
      <c r="P74" s="82"/>
      <c r="Q74" s="32"/>
      <c r="R74" s="32"/>
      <c r="S74" s="32"/>
      <c r="T74" s="32"/>
      <c r="U74" s="31"/>
      <c r="V74" s="31"/>
      <c r="W74" s="31"/>
      <c r="X74" s="81">
        <f t="shared" si="49"/>
        <v>2.625</v>
      </c>
      <c r="Y74" s="37">
        <f t="shared" ref="Y74:Y78" si="54">PI()*X74^2/4</f>
        <v>5.4118842196605419</v>
      </c>
      <c r="Z74" s="66">
        <f t="shared" ref="Z74:Z78" si="55">X74/12</f>
        <v>0.21875</v>
      </c>
      <c r="AA74" s="67">
        <f t="shared" ref="AA74:AA78" si="56">PI()*Z74^2/4</f>
        <v>3.7582529303198206E-2</v>
      </c>
      <c r="AB74" s="68">
        <f t="shared" ref="AB74:AB78" si="57">AC74/Z74</f>
        <v>6.857142857142857E-4</v>
      </c>
      <c r="AC74" s="68">
        <v>1.4999999999999999E-4</v>
      </c>
      <c r="AD74" s="38"/>
      <c r="AE74" s="38"/>
      <c r="AF74" s="38"/>
      <c r="AH74" s="38"/>
      <c r="AI74" s="45">
        <v>3.67</v>
      </c>
      <c r="AJ74" s="38"/>
      <c r="AK74" s="38"/>
      <c r="AL74" s="38"/>
      <c r="AM74" s="38"/>
      <c r="AN74" s="38"/>
      <c r="AO74" s="38"/>
      <c r="AP74" s="38"/>
      <c r="AQ74" s="38"/>
      <c r="AR74" s="38"/>
      <c r="AY74" s="39" t="s">
        <v>162</v>
      </c>
      <c r="AZ74" s="40" t="s">
        <v>163</v>
      </c>
      <c r="BA74" s="41" t="s">
        <v>164</v>
      </c>
    </row>
    <row r="75" spans="1:53" s="33" customFormat="1" x14ac:dyDescent="0.25">
      <c r="A75" s="33" t="s">
        <v>158</v>
      </c>
      <c r="B75" s="33" t="s">
        <v>159</v>
      </c>
      <c r="C75" s="33" t="s">
        <v>160</v>
      </c>
      <c r="D75" s="33" t="s">
        <v>11</v>
      </c>
      <c r="E75" s="33">
        <v>1</v>
      </c>
      <c r="F75" s="33" t="s">
        <v>161</v>
      </c>
      <c r="G75" s="89">
        <v>2.5</v>
      </c>
      <c r="H75" s="89">
        <v>65</v>
      </c>
      <c r="I75" s="82">
        <v>2.875</v>
      </c>
      <c r="J75" s="31"/>
      <c r="K75" s="31"/>
      <c r="L75" s="31"/>
      <c r="M75" s="79"/>
      <c r="N75" s="80"/>
      <c r="O75" s="81">
        <v>0.14099999999999999</v>
      </c>
      <c r="P75" s="82"/>
      <c r="Q75" s="32"/>
      <c r="R75" s="32"/>
      <c r="S75" s="32"/>
      <c r="T75" s="32"/>
      <c r="U75" s="31"/>
      <c r="V75" s="31"/>
      <c r="W75" s="31"/>
      <c r="X75" s="81">
        <f t="shared" si="49"/>
        <v>2.593</v>
      </c>
      <c r="Y75" s="37">
        <f t="shared" si="54"/>
        <v>5.2807415759290901</v>
      </c>
      <c r="Z75" s="66">
        <f t="shared" si="55"/>
        <v>0.21608333333333332</v>
      </c>
      <c r="AA75" s="67">
        <f t="shared" si="56"/>
        <v>3.6671816499507563E-2</v>
      </c>
      <c r="AB75" s="68">
        <f t="shared" si="57"/>
        <v>6.9417662938681059E-4</v>
      </c>
      <c r="AC75" s="68">
        <v>1.4999999999999999E-4</v>
      </c>
      <c r="AD75" s="38"/>
      <c r="AE75" s="38"/>
      <c r="AF75" s="38"/>
      <c r="AH75" s="38"/>
      <c r="AI75" s="45">
        <v>4.12</v>
      </c>
      <c r="AJ75" s="38"/>
      <c r="AK75" s="38"/>
      <c r="AL75" s="38"/>
      <c r="AM75" s="38"/>
      <c r="AN75" s="38"/>
      <c r="AO75" s="38"/>
      <c r="AP75" s="38"/>
      <c r="AQ75" s="38"/>
      <c r="AR75" s="38"/>
      <c r="AY75" s="39" t="s">
        <v>162</v>
      </c>
      <c r="AZ75" s="40" t="s">
        <v>163</v>
      </c>
      <c r="BA75" s="41" t="s">
        <v>164</v>
      </c>
    </row>
    <row r="76" spans="1:53" s="33" customFormat="1" x14ac:dyDescent="0.25">
      <c r="A76" s="33" t="s">
        <v>158</v>
      </c>
      <c r="B76" s="33" t="s">
        <v>159</v>
      </c>
      <c r="C76" s="33" t="s">
        <v>160</v>
      </c>
      <c r="D76" s="33" t="s">
        <v>11</v>
      </c>
      <c r="E76" s="33">
        <v>1</v>
      </c>
      <c r="F76" s="33" t="s">
        <v>161</v>
      </c>
      <c r="G76" s="89">
        <v>2.5</v>
      </c>
      <c r="H76" s="89">
        <v>65</v>
      </c>
      <c r="I76" s="82">
        <v>2.875</v>
      </c>
      <c r="J76" s="31"/>
      <c r="K76" s="31"/>
      <c r="L76" s="31"/>
      <c r="M76" s="79"/>
      <c r="N76" s="80"/>
      <c r="O76" s="81">
        <v>0.156</v>
      </c>
      <c r="P76" s="82"/>
      <c r="Q76" s="32"/>
      <c r="R76" s="32"/>
      <c r="S76" s="32"/>
      <c r="T76" s="32"/>
      <c r="U76" s="31"/>
      <c r="V76" s="31"/>
      <c r="W76" s="31"/>
      <c r="X76" s="81">
        <f t="shared" si="49"/>
        <v>2.5630000000000002</v>
      </c>
      <c r="Y76" s="37">
        <f t="shared" si="54"/>
        <v>5.1592561880147736</v>
      </c>
      <c r="Z76" s="66">
        <f t="shared" si="55"/>
        <v>0.21358333333333335</v>
      </c>
      <c r="AA76" s="67">
        <f t="shared" si="56"/>
        <v>3.5828167972324819E-2</v>
      </c>
      <c r="AB76" s="68">
        <f t="shared" si="57"/>
        <v>7.0230198985563779E-4</v>
      </c>
      <c r="AC76" s="68">
        <v>1.4999999999999999E-4</v>
      </c>
      <c r="AD76" s="38"/>
      <c r="AE76" s="38"/>
      <c r="AF76" s="38"/>
      <c r="AH76" s="38"/>
      <c r="AI76" s="45">
        <v>4.53</v>
      </c>
      <c r="AJ76" s="38"/>
      <c r="AK76" s="38"/>
      <c r="AL76" s="38"/>
      <c r="AM76" s="38"/>
      <c r="AN76" s="38"/>
      <c r="AO76" s="38"/>
      <c r="AP76" s="38"/>
      <c r="AQ76" s="38"/>
      <c r="AR76" s="38"/>
      <c r="AY76" s="39" t="s">
        <v>162</v>
      </c>
      <c r="AZ76" s="40" t="s">
        <v>163</v>
      </c>
      <c r="BA76" s="41" t="s">
        <v>164</v>
      </c>
    </row>
    <row r="77" spans="1:53" s="33" customFormat="1" x14ac:dyDescent="0.25">
      <c r="A77" s="33" t="s">
        <v>158</v>
      </c>
      <c r="B77" s="33" t="s">
        <v>159</v>
      </c>
      <c r="C77" s="33" t="s">
        <v>160</v>
      </c>
      <c r="D77" s="33" t="s">
        <v>11</v>
      </c>
      <c r="E77" s="33">
        <v>1</v>
      </c>
      <c r="F77" s="33" t="s">
        <v>161</v>
      </c>
      <c r="G77" s="89">
        <v>2.5</v>
      </c>
      <c r="H77" s="89">
        <v>65</v>
      </c>
      <c r="I77" s="82">
        <v>2.875</v>
      </c>
      <c r="J77" s="31"/>
      <c r="K77" s="31"/>
      <c r="L77" s="31"/>
      <c r="M77" s="79"/>
      <c r="N77" s="80"/>
      <c r="O77" s="81">
        <v>0.17199999999999999</v>
      </c>
      <c r="P77" s="82"/>
      <c r="Q77" s="32"/>
      <c r="R77" s="32"/>
      <c r="S77" s="32"/>
      <c r="T77" s="32"/>
      <c r="U77" s="31"/>
      <c r="V77" s="31"/>
      <c r="W77" s="31"/>
      <c r="X77" s="81">
        <f t="shared" si="49"/>
        <v>2.5310000000000001</v>
      </c>
      <c r="Y77" s="37">
        <f t="shared" si="54"/>
        <v>5.0312300041956819</v>
      </c>
      <c r="Z77" s="66">
        <f t="shared" si="55"/>
        <v>0.21091666666666667</v>
      </c>
      <c r="AA77" s="67">
        <f t="shared" si="56"/>
        <v>3.4939097251358894E-2</v>
      </c>
      <c r="AB77" s="68">
        <f t="shared" si="57"/>
        <v>7.1118135124456725E-4</v>
      </c>
      <c r="AC77" s="68">
        <v>1.4999999999999999E-4</v>
      </c>
      <c r="AD77" s="38"/>
      <c r="AE77" s="38"/>
      <c r="AF77" s="38"/>
      <c r="AH77" s="38"/>
      <c r="AI77" s="45">
        <v>4.97</v>
      </c>
      <c r="AJ77" s="38"/>
      <c r="AK77" s="38"/>
      <c r="AL77" s="38"/>
      <c r="AM77" s="38"/>
      <c r="AN77" s="38"/>
      <c r="AO77" s="38"/>
      <c r="AP77" s="38"/>
      <c r="AQ77" s="38"/>
      <c r="AR77" s="38"/>
      <c r="AY77" s="39" t="s">
        <v>162</v>
      </c>
      <c r="AZ77" s="40" t="s">
        <v>163</v>
      </c>
      <c r="BA77" s="41" t="s">
        <v>164</v>
      </c>
    </row>
    <row r="78" spans="1:53" s="33" customFormat="1" x14ac:dyDescent="0.25">
      <c r="A78" s="33" t="s">
        <v>158</v>
      </c>
      <c r="B78" s="33" t="s">
        <v>159</v>
      </c>
      <c r="C78" s="33" t="s">
        <v>160</v>
      </c>
      <c r="D78" s="33" t="s">
        <v>11</v>
      </c>
      <c r="E78" s="33">
        <v>1</v>
      </c>
      <c r="F78" s="33" t="s">
        <v>161</v>
      </c>
      <c r="G78" s="89">
        <v>2.5</v>
      </c>
      <c r="H78" s="89">
        <v>65</v>
      </c>
      <c r="I78" s="82">
        <v>2.875</v>
      </c>
      <c r="J78" s="31"/>
      <c r="K78" s="31"/>
      <c r="L78" s="31"/>
      <c r="M78" s="79"/>
      <c r="N78" s="80">
        <v>30</v>
      </c>
      <c r="O78" s="81">
        <v>0.188</v>
      </c>
      <c r="P78" s="82"/>
      <c r="Q78" s="32"/>
      <c r="R78" s="32"/>
      <c r="S78" s="32"/>
      <c r="T78" s="32"/>
      <c r="U78" s="31"/>
      <c r="V78" s="31"/>
      <c r="W78" s="31"/>
      <c r="X78" s="81">
        <f t="shared" si="49"/>
        <v>2.4990000000000001</v>
      </c>
      <c r="Y78" s="37">
        <f t="shared" si="54"/>
        <v>4.9048123158152279</v>
      </c>
      <c r="Z78" s="66">
        <f t="shared" si="55"/>
        <v>0.20825000000000002</v>
      </c>
      <c r="AA78" s="67">
        <f t="shared" si="56"/>
        <v>3.4061196637605755E-2</v>
      </c>
      <c r="AB78" s="68">
        <f t="shared" si="57"/>
        <v>7.2028811524609828E-4</v>
      </c>
      <c r="AC78" s="68">
        <v>1.4999999999999999E-4</v>
      </c>
      <c r="AD78" s="38"/>
      <c r="AE78" s="38"/>
      <c r="AF78" s="38"/>
      <c r="AH78" s="38"/>
      <c r="AI78" s="45">
        <v>5.4</v>
      </c>
      <c r="AJ78" s="38"/>
      <c r="AK78" s="38"/>
      <c r="AL78" s="38"/>
      <c r="AM78" s="38"/>
      <c r="AN78" s="38"/>
      <c r="AO78" s="38"/>
      <c r="AP78" s="38"/>
      <c r="AQ78" s="38"/>
      <c r="AR78" s="38"/>
      <c r="AY78" s="39" t="s">
        <v>162</v>
      </c>
      <c r="AZ78" s="40" t="s">
        <v>163</v>
      </c>
      <c r="BA78" s="41" t="s">
        <v>164</v>
      </c>
    </row>
    <row r="79" spans="1:53" s="36" customFormat="1" x14ac:dyDescent="0.25">
      <c r="A79" s="36" t="s">
        <v>158</v>
      </c>
      <c r="B79" s="36" t="s">
        <v>159</v>
      </c>
      <c r="C79" s="36" t="s">
        <v>160</v>
      </c>
      <c r="D79" s="36" t="s">
        <v>11</v>
      </c>
      <c r="E79" s="36">
        <v>1</v>
      </c>
      <c r="F79" s="36" t="s">
        <v>161</v>
      </c>
      <c r="G79" s="90">
        <v>2.5</v>
      </c>
      <c r="H79" s="87">
        <v>65</v>
      </c>
      <c r="I79" s="73">
        <v>2.875</v>
      </c>
      <c r="J79" s="34"/>
      <c r="K79" s="34"/>
      <c r="L79" s="34"/>
      <c r="M79" s="73" t="s">
        <v>165</v>
      </c>
      <c r="N79" s="84">
        <v>40</v>
      </c>
      <c r="O79" s="85">
        <v>0.20300000000000001</v>
      </c>
      <c r="P79" s="73"/>
      <c r="Q79" s="35"/>
      <c r="R79" s="35"/>
      <c r="S79" s="35"/>
      <c r="T79" s="35"/>
      <c r="U79" s="34"/>
      <c r="V79" s="34"/>
      <c r="W79" s="34"/>
      <c r="X79" s="85">
        <f t="shared" si="49"/>
        <v>2.4689999999999999</v>
      </c>
      <c r="Y79" s="42">
        <f t="shared" si="2"/>
        <v>4.7877565735424712</v>
      </c>
      <c r="Z79" s="69">
        <f t="shared" si="3"/>
        <v>0.20574999999999999</v>
      </c>
      <c r="AA79" s="70">
        <f t="shared" si="4"/>
        <v>3.3248309538489389E-2</v>
      </c>
      <c r="AB79" s="71">
        <f t="shared" si="8"/>
        <v>7.2904009720534623E-4</v>
      </c>
      <c r="AC79" s="71">
        <v>1.4999999999999999E-4</v>
      </c>
      <c r="AD79" s="43"/>
      <c r="AE79" s="43"/>
      <c r="AF79" s="43"/>
      <c r="AG79" s="43"/>
      <c r="AH79" s="43"/>
      <c r="AI79" s="46">
        <v>5.8</v>
      </c>
      <c r="AJ79" s="43"/>
      <c r="AK79" s="43"/>
      <c r="AL79" s="43"/>
      <c r="AM79" s="43"/>
      <c r="AN79" s="43"/>
      <c r="AO79" s="43"/>
      <c r="AP79" s="43"/>
      <c r="AQ79" s="43"/>
      <c r="AR79" s="43"/>
      <c r="AY79" s="39" t="s">
        <v>162</v>
      </c>
      <c r="AZ79" s="40" t="s">
        <v>163</v>
      </c>
      <c r="BA79" s="41" t="s">
        <v>164</v>
      </c>
    </row>
    <row r="80" spans="1:53" s="33" customFormat="1" x14ac:dyDescent="0.25">
      <c r="A80" s="33" t="s">
        <v>158</v>
      </c>
      <c r="B80" s="33" t="s">
        <v>159</v>
      </c>
      <c r="C80" s="33" t="s">
        <v>160</v>
      </c>
      <c r="D80" s="33" t="s">
        <v>11</v>
      </c>
      <c r="E80" s="33">
        <v>1</v>
      </c>
      <c r="F80" s="33" t="s">
        <v>161</v>
      </c>
      <c r="G80" s="89">
        <v>2.5</v>
      </c>
      <c r="H80" s="89">
        <v>65</v>
      </c>
      <c r="I80" s="82">
        <v>2.875</v>
      </c>
      <c r="J80" s="31"/>
      <c r="K80" s="31"/>
      <c r="L80" s="31"/>
      <c r="M80" s="79"/>
      <c r="N80" s="80"/>
      <c r="O80" s="81">
        <v>0.216</v>
      </c>
      <c r="P80" s="82"/>
      <c r="Q80" s="32"/>
      <c r="R80" s="32"/>
      <c r="S80" s="32"/>
      <c r="T80" s="32"/>
      <c r="U80" s="31"/>
      <c r="V80" s="31"/>
      <c r="W80" s="31"/>
      <c r="X80" s="81">
        <f t="shared" si="49"/>
        <v>2.4430000000000001</v>
      </c>
      <c r="Y80" s="37">
        <f t="shared" si="2"/>
        <v>4.6874518032986572</v>
      </c>
      <c r="Z80" s="66">
        <f t="shared" si="3"/>
        <v>0.20358333333333334</v>
      </c>
      <c r="AA80" s="67">
        <f t="shared" si="4"/>
        <v>3.2551748634018454E-2</v>
      </c>
      <c r="AB80" s="68">
        <f t="shared" si="8"/>
        <v>7.3679901760130974E-4</v>
      </c>
      <c r="AC80" s="68">
        <v>1.4999999999999999E-4</v>
      </c>
      <c r="AD80" s="38"/>
      <c r="AE80" s="38"/>
      <c r="AF80" s="38"/>
      <c r="AH80" s="38"/>
      <c r="AI80" s="45">
        <v>6.14</v>
      </c>
      <c r="AJ80" s="38"/>
      <c r="AK80" s="38"/>
      <c r="AL80" s="38"/>
      <c r="AM80" s="38"/>
      <c r="AN80" s="38"/>
      <c r="AO80" s="38"/>
      <c r="AP80" s="38"/>
      <c r="AQ80" s="38"/>
      <c r="AR80" s="38"/>
      <c r="AY80" s="39" t="s">
        <v>162</v>
      </c>
      <c r="AZ80" s="40" t="s">
        <v>163</v>
      </c>
      <c r="BA80" s="41" t="s">
        <v>164</v>
      </c>
    </row>
    <row r="81" spans="1:53" s="33" customFormat="1" x14ac:dyDescent="0.25">
      <c r="A81" s="33" t="s">
        <v>158</v>
      </c>
      <c r="B81" s="33" t="s">
        <v>159</v>
      </c>
      <c r="C81" s="33" t="s">
        <v>160</v>
      </c>
      <c r="D81" s="33" t="s">
        <v>11</v>
      </c>
      <c r="E81" s="33">
        <v>1</v>
      </c>
      <c r="F81" s="33" t="s">
        <v>161</v>
      </c>
      <c r="G81" s="89">
        <v>2.5</v>
      </c>
      <c r="H81" s="89">
        <v>65</v>
      </c>
      <c r="I81" s="82">
        <v>2.875</v>
      </c>
      <c r="J81" s="31"/>
      <c r="K81" s="31"/>
      <c r="L81" s="31"/>
      <c r="M81" s="79"/>
      <c r="N81" s="80"/>
      <c r="O81" s="81">
        <v>0.25</v>
      </c>
      <c r="P81" s="82"/>
      <c r="Q81" s="32"/>
      <c r="R81" s="32"/>
      <c r="S81" s="32"/>
      <c r="T81" s="32"/>
      <c r="U81" s="31"/>
      <c r="V81" s="31"/>
      <c r="W81" s="31"/>
      <c r="X81" s="81">
        <f t="shared" si="49"/>
        <v>2.375</v>
      </c>
      <c r="Y81" s="37">
        <f t="shared" si="2"/>
        <v>4.4301365154137313</v>
      </c>
      <c r="Z81" s="66">
        <f t="shared" si="3"/>
        <v>0.19791666666666666</v>
      </c>
      <c r="AA81" s="67">
        <f t="shared" si="4"/>
        <v>3.0764836912595357E-2</v>
      </c>
      <c r="AB81" s="68">
        <f t="shared" si="8"/>
        <v>7.5789473684210519E-4</v>
      </c>
      <c r="AC81" s="68">
        <v>1.4999999999999999E-4</v>
      </c>
      <c r="AD81" s="38"/>
      <c r="AE81" s="38"/>
      <c r="AF81" s="38"/>
      <c r="AH81" s="38"/>
      <c r="AI81" s="45">
        <v>7.02</v>
      </c>
      <c r="AJ81" s="38"/>
      <c r="AK81" s="38"/>
      <c r="AL81" s="38"/>
      <c r="AM81" s="38"/>
      <c r="AN81" s="38"/>
      <c r="AO81" s="38"/>
      <c r="AP81" s="38"/>
      <c r="AQ81" s="38"/>
      <c r="AR81" s="38"/>
      <c r="AY81" s="39" t="s">
        <v>162</v>
      </c>
      <c r="AZ81" s="40" t="s">
        <v>163</v>
      </c>
      <c r="BA81" s="41" t="s">
        <v>164</v>
      </c>
    </row>
    <row r="82" spans="1:53" s="36" customFormat="1" x14ac:dyDescent="0.25">
      <c r="A82" s="36" t="s">
        <v>158</v>
      </c>
      <c r="B82" s="36" t="s">
        <v>159</v>
      </c>
      <c r="C82" s="36" t="s">
        <v>160</v>
      </c>
      <c r="D82" s="36" t="s">
        <v>11</v>
      </c>
      <c r="E82" s="36">
        <v>1</v>
      </c>
      <c r="F82" s="36" t="s">
        <v>161</v>
      </c>
      <c r="G82" s="90">
        <v>2.5</v>
      </c>
      <c r="H82" s="87">
        <v>65</v>
      </c>
      <c r="I82" s="73">
        <v>2.875</v>
      </c>
      <c r="J82" s="34"/>
      <c r="K82" s="34"/>
      <c r="L82" s="34"/>
      <c r="M82" s="73" t="s">
        <v>166</v>
      </c>
      <c r="N82" s="84">
        <v>80</v>
      </c>
      <c r="O82" s="85">
        <v>0.27600000000000002</v>
      </c>
      <c r="P82" s="73"/>
      <c r="Q82" s="35"/>
      <c r="R82" s="35"/>
      <c r="S82" s="35"/>
      <c r="T82" s="35"/>
      <c r="U82" s="34"/>
      <c r="V82" s="34"/>
      <c r="W82" s="34"/>
      <c r="X82" s="85">
        <f t="shared" si="49"/>
        <v>2.323</v>
      </c>
      <c r="Y82" s="42">
        <f t="shared" si="2"/>
        <v>4.2382668856883887</v>
      </c>
      <c r="Z82" s="69">
        <f t="shared" si="3"/>
        <v>0.19358333333333333</v>
      </c>
      <c r="AA82" s="70">
        <f t="shared" si="4"/>
        <v>2.9432408928391586E-2</v>
      </c>
      <c r="AB82" s="71">
        <f t="shared" si="8"/>
        <v>7.7486009470512259E-4</v>
      </c>
      <c r="AC82" s="71">
        <v>1.4999999999999999E-4</v>
      </c>
      <c r="AD82" s="43"/>
      <c r="AE82" s="43"/>
      <c r="AF82" s="43"/>
      <c r="AG82" s="43"/>
      <c r="AH82" s="43"/>
      <c r="AI82" s="46">
        <v>7.67</v>
      </c>
      <c r="AJ82" s="43"/>
      <c r="AK82" s="43"/>
      <c r="AL82" s="43"/>
      <c r="AM82" s="43"/>
      <c r="AN82" s="43"/>
      <c r="AO82" s="43"/>
      <c r="AP82" s="43"/>
      <c r="AQ82" s="43"/>
      <c r="AR82" s="43"/>
      <c r="AY82" s="39" t="s">
        <v>162</v>
      </c>
      <c r="AZ82" s="40" t="s">
        <v>163</v>
      </c>
      <c r="BA82" s="41" t="s">
        <v>164</v>
      </c>
    </row>
    <row r="83" spans="1:53" s="36" customFormat="1" x14ac:dyDescent="0.25">
      <c r="A83" s="36" t="s">
        <v>158</v>
      </c>
      <c r="B83" s="36" t="s">
        <v>159</v>
      </c>
      <c r="C83" s="36" t="s">
        <v>160</v>
      </c>
      <c r="D83" s="36" t="s">
        <v>11</v>
      </c>
      <c r="E83" s="36">
        <v>1</v>
      </c>
      <c r="F83" s="36" t="s">
        <v>161</v>
      </c>
      <c r="G83" s="90">
        <v>2.5</v>
      </c>
      <c r="H83" s="87">
        <v>65</v>
      </c>
      <c r="I83" s="73">
        <v>2.875</v>
      </c>
      <c r="J83" s="34"/>
      <c r="K83" s="34"/>
      <c r="L83" s="34"/>
      <c r="M83" s="73"/>
      <c r="N83" s="84">
        <v>160</v>
      </c>
      <c r="O83" s="85">
        <v>0.375</v>
      </c>
      <c r="P83" s="73"/>
      <c r="Q83" s="35"/>
      <c r="R83" s="35"/>
      <c r="S83" s="35"/>
      <c r="T83" s="35"/>
      <c r="U83" s="34"/>
      <c r="V83" s="34"/>
      <c r="W83" s="34"/>
      <c r="X83" s="85">
        <f t="shared" si="49"/>
        <v>2.125</v>
      </c>
      <c r="Y83" s="42">
        <f t="shared" si="2"/>
        <v>3.5465635815916023</v>
      </c>
      <c r="Z83" s="69">
        <f t="shared" si="3"/>
        <v>0.17708333333333334</v>
      </c>
      <c r="AA83" s="70">
        <f t="shared" si="4"/>
        <v>2.4628913761052796E-2</v>
      </c>
      <c r="AB83" s="71">
        <f t="shared" si="8"/>
        <v>8.4705882352941169E-4</v>
      </c>
      <c r="AC83" s="71">
        <v>1.4999999999999999E-4</v>
      </c>
      <c r="AD83" s="43"/>
      <c r="AE83" s="43"/>
      <c r="AF83" s="43"/>
      <c r="AG83" s="43"/>
      <c r="AH83" s="43"/>
      <c r="AI83" s="46">
        <v>10.02</v>
      </c>
      <c r="AJ83" s="43"/>
      <c r="AK83" s="43"/>
      <c r="AL83" s="43"/>
      <c r="AM83" s="43"/>
      <c r="AN83" s="43"/>
      <c r="AO83" s="43"/>
      <c r="AP83" s="43"/>
      <c r="AQ83" s="43"/>
      <c r="AR83" s="43"/>
      <c r="AY83" s="39" t="s">
        <v>162</v>
      </c>
      <c r="AZ83" s="40" t="s">
        <v>163</v>
      </c>
      <c r="BA83" s="41" t="s">
        <v>164</v>
      </c>
    </row>
    <row r="84" spans="1:53" s="36" customFormat="1" x14ac:dyDescent="0.25">
      <c r="A84" s="36" t="s">
        <v>158</v>
      </c>
      <c r="B84" s="36" t="s">
        <v>159</v>
      </c>
      <c r="C84" s="36" t="s">
        <v>160</v>
      </c>
      <c r="D84" s="36" t="s">
        <v>11</v>
      </c>
      <c r="E84" s="36">
        <v>1</v>
      </c>
      <c r="F84" s="36" t="s">
        <v>161</v>
      </c>
      <c r="G84" s="90">
        <v>2.5</v>
      </c>
      <c r="H84" s="87">
        <v>65</v>
      </c>
      <c r="I84" s="73">
        <v>2.875</v>
      </c>
      <c r="J84" s="34"/>
      <c r="K84" s="34"/>
      <c r="L84" s="34"/>
      <c r="M84" s="73" t="s">
        <v>167</v>
      </c>
      <c r="N84" s="84"/>
      <c r="O84" s="85">
        <v>0.55200000000000005</v>
      </c>
      <c r="P84" s="73"/>
      <c r="Q84" s="35"/>
      <c r="R84" s="35"/>
      <c r="S84" s="35"/>
      <c r="T84" s="35"/>
      <c r="U84" s="34"/>
      <c r="V84" s="34"/>
      <c r="W84" s="34"/>
      <c r="X84" s="85">
        <f t="shared" si="49"/>
        <v>1.7709999999999999</v>
      </c>
      <c r="Y84" s="42">
        <f t="shared" si="2"/>
        <v>2.4633550010044556</v>
      </c>
      <c r="Z84" s="69">
        <f t="shared" si="3"/>
        <v>0.14758333333333332</v>
      </c>
      <c r="AA84" s="70">
        <f t="shared" si="4"/>
        <v>1.7106631951419829E-2</v>
      </c>
      <c r="AB84" s="71">
        <f t="shared" si="8"/>
        <v>1.0163749294184077E-3</v>
      </c>
      <c r="AC84" s="71">
        <v>1.4999999999999999E-4</v>
      </c>
      <c r="AD84" s="43"/>
      <c r="AE84" s="43"/>
      <c r="AF84" s="43"/>
      <c r="AG84" s="43"/>
      <c r="AH84" s="43"/>
      <c r="AI84" s="46">
        <v>13.71</v>
      </c>
      <c r="AJ84" s="43"/>
      <c r="AK84" s="43"/>
      <c r="AL84" s="43"/>
      <c r="AM84" s="43"/>
      <c r="AN84" s="43"/>
      <c r="AO84" s="43"/>
      <c r="AP84" s="43"/>
      <c r="AQ84" s="43"/>
      <c r="AR84" s="43"/>
      <c r="AY84" s="39" t="s">
        <v>162</v>
      </c>
      <c r="AZ84" s="40" t="s">
        <v>163</v>
      </c>
      <c r="BA84" s="41" t="s">
        <v>164</v>
      </c>
    </row>
    <row r="85" spans="1:53" s="25" customFormat="1" x14ac:dyDescent="0.25">
      <c r="A85" s="25" t="s">
        <v>158</v>
      </c>
      <c r="B85" s="25" t="s">
        <v>159</v>
      </c>
      <c r="C85" s="25" t="s">
        <v>160</v>
      </c>
      <c r="D85" s="25" t="s">
        <v>11</v>
      </c>
      <c r="E85" s="25">
        <v>1</v>
      </c>
      <c r="F85" s="47" t="s">
        <v>161</v>
      </c>
      <c r="G85" s="88">
        <v>3</v>
      </c>
      <c r="H85" s="88">
        <v>80</v>
      </c>
      <c r="I85" s="72">
        <v>3.5</v>
      </c>
      <c r="J85" s="23"/>
      <c r="K85" s="23"/>
      <c r="L85" s="23"/>
      <c r="M85" s="76"/>
      <c r="N85" s="77">
        <v>5</v>
      </c>
      <c r="O85" s="78">
        <v>8.3000000000000004E-2</v>
      </c>
      <c r="P85" s="72"/>
      <c r="Q85" s="24"/>
      <c r="R85" s="24"/>
      <c r="S85" s="24"/>
      <c r="T85" s="24"/>
      <c r="U85" s="23"/>
      <c r="V85" s="23"/>
      <c r="W85" s="23"/>
      <c r="X85" s="78">
        <f t="shared" si="49"/>
        <v>3.3340000000000001</v>
      </c>
      <c r="Y85" s="26">
        <f t="shared" si="2"/>
        <v>8.7301372675414868</v>
      </c>
      <c r="Z85" s="63">
        <f t="shared" si="3"/>
        <v>0.27783333333333332</v>
      </c>
      <c r="AA85" s="64">
        <f t="shared" si="4"/>
        <v>6.0625953246815877E-2</v>
      </c>
      <c r="AB85" s="65">
        <f t="shared" si="8"/>
        <v>5.398920215956808E-4</v>
      </c>
      <c r="AC85" s="65">
        <v>1.4999999999999999E-4</v>
      </c>
      <c r="AD85" s="27"/>
      <c r="AE85" s="27"/>
      <c r="AF85" s="27"/>
      <c r="AH85" s="27"/>
      <c r="AI85" s="44">
        <v>3.03</v>
      </c>
      <c r="AJ85" s="27"/>
      <c r="AK85" s="27"/>
      <c r="AL85" s="27"/>
      <c r="AM85" s="27"/>
      <c r="AN85" s="27"/>
      <c r="AO85" s="27"/>
      <c r="AP85" s="27"/>
      <c r="AQ85" s="27"/>
      <c r="AR85" s="27"/>
      <c r="AY85" s="28" t="s">
        <v>162</v>
      </c>
      <c r="AZ85" s="29" t="s">
        <v>163</v>
      </c>
      <c r="BA85" s="25" t="s">
        <v>164</v>
      </c>
    </row>
    <row r="86" spans="1:53" s="25" customFormat="1" x14ac:dyDescent="0.25">
      <c r="A86" s="25" t="s">
        <v>158</v>
      </c>
      <c r="B86" s="25" t="s">
        <v>159</v>
      </c>
      <c r="C86" s="25" t="s">
        <v>160</v>
      </c>
      <c r="D86" s="25" t="s">
        <v>11</v>
      </c>
      <c r="E86" s="25">
        <v>1</v>
      </c>
      <c r="F86" s="47" t="s">
        <v>161</v>
      </c>
      <c r="G86" s="88">
        <v>3</v>
      </c>
      <c r="H86" s="88">
        <v>80</v>
      </c>
      <c r="I86" s="72">
        <v>3.5</v>
      </c>
      <c r="J86" s="23"/>
      <c r="K86" s="23"/>
      <c r="L86" s="23"/>
      <c r="M86" s="76"/>
      <c r="N86" s="77"/>
      <c r="O86" s="78">
        <v>0.109</v>
      </c>
      <c r="P86" s="72"/>
      <c r="Q86" s="24"/>
      <c r="R86" s="24"/>
      <c r="S86" s="24"/>
      <c r="T86" s="24"/>
      <c r="U86" s="23"/>
      <c r="V86" s="23"/>
      <c r="W86" s="23"/>
      <c r="X86" s="78">
        <f t="shared" si="49"/>
        <v>3.282</v>
      </c>
      <c r="Y86" s="26">
        <f t="shared" ref="Y86" si="58">PI()*X86^2/4</f>
        <v>8.459935166591535</v>
      </c>
      <c r="Z86" s="63">
        <f t="shared" ref="Z86" si="59">X86/12</f>
        <v>0.27350000000000002</v>
      </c>
      <c r="AA86" s="64">
        <f t="shared" ref="AA86" si="60">PI()*Z86^2/4</f>
        <v>5.8749549767996789E-2</v>
      </c>
      <c r="AB86" s="65">
        <f t="shared" ref="AB86" si="61">AC86/Z86</f>
        <v>5.4844606946983533E-4</v>
      </c>
      <c r="AC86" s="65">
        <v>1.4999999999999999E-4</v>
      </c>
      <c r="AD86" s="27"/>
      <c r="AE86" s="27"/>
      <c r="AF86" s="27"/>
      <c r="AH86" s="27"/>
      <c r="AI86" s="44">
        <v>3.95</v>
      </c>
      <c r="AJ86" s="27"/>
      <c r="AK86" s="27"/>
      <c r="AL86" s="27"/>
      <c r="AM86" s="27"/>
      <c r="AN86" s="27"/>
      <c r="AO86" s="27"/>
      <c r="AP86" s="27"/>
      <c r="AQ86" s="27"/>
      <c r="AR86" s="27"/>
      <c r="AY86" s="28" t="s">
        <v>162</v>
      </c>
      <c r="AZ86" s="29" t="s">
        <v>163</v>
      </c>
      <c r="BA86" s="25" t="s">
        <v>164</v>
      </c>
    </row>
    <row r="87" spans="1:53" s="25" customFormat="1" x14ac:dyDescent="0.25">
      <c r="A87" s="25" t="s">
        <v>158</v>
      </c>
      <c r="B87" s="25" t="s">
        <v>159</v>
      </c>
      <c r="C87" s="25" t="s">
        <v>160</v>
      </c>
      <c r="D87" s="25" t="s">
        <v>11</v>
      </c>
      <c r="E87" s="25">
        <v>1</v>
      </c>
      <c r="F87" s="47" t="s">
        <v>161</v>
      </c>
      <c r="G87" s="88">
        <v>3</v>
      </c>
      <c r="H87" s="88">
        <v>80</v>
      </c>
      <c r="I87" s="72">
        <v>3.5</v>
      </c>
      <c r="J87" s="23"/>
      <c r="K87" s="23"/>
      <c r="L87" s="23"/>
      <c r="M87" s="76"/>
      <c r="N87" s="77">
        <v>10</v>
      </c>
      <c r="O87" s="78">
        <v>0.12</v>
      </c>
      <c r="P87" s="72"/>
      <c r="Q87" s="24"/>
      <c r="R87" s="24"/>
      <c r="S87" s="24"/>
      <c r="T87" s="24"/>
      <c r="U87" s="23"/>
      <c r="V87" s="23"/>
      <c r="W87" s="23"/>
      <c r="X87" s="78">
        <f t="shared" si="49"/>
        <v>3.26</v>
      </c>
      <c r="Y87" s="26">
        <f t="shared" si="2"/>
        <v>8.3468975213227203</v>
      </c>
      <c r="Z87" s="63">
        <f t="shared" si="3"/>
        <v>0.27166666666666667</v>
      </c>
      <c r="AA87" s="64">
        <f t="shared" si="4"/>
        <v>5.7964566120296671E-2</v>
      </c>
      <c r="AB87" s="65">
        <f t="shared" si="8"/>
        <v>5.5214723926380366E-4</v>
      </c>
      <c r="AC87" s="65">
        <v>1.4999999999999999E-4</v>
      </c>
      <c r="AD87" s="27"/>
      <c r="AE87" s="27"/>
      <c r="AF87" s="27"/>
      <c r="AH87" s="27"/>
      <c r="AI87" s="44">
        <v>4.34</v>
      </c>
      <c r="AJ87" s="27"/>
      <c r="AK87" s="27"/>
      <c r="AL87" s="27"/>
      <c r="AM87" s="27"/>
      <c r="AN87" s="27"/>
      <c r="AO87" s="27"/>
      <c r="AP87" s="27"/>
      <c r="AQ87" s="27"/>
      <c r="AR87" s="27"/>
      <c r="AY87" s="28" t="s">
        <v>162</v>
      </c>
      <c r="AZ87" s="29" t="s">
        <v>163</v>
      </c>
      <c r="BA87" s="25" t="s">
        <v>164</v>
      </c>
    </row>
    <row r="88" spans="1:53" s="25" customFormat="1" x14ac:dyDescent="0.25">
      <c r="A88" s="25" t="s">
        <v>158</v>
      </c>
      <c r="B88" s="25" t="s">
        <v>159</v>
      </c>
      <c r="C88" s="25" t="s">
        <v>160</v>
      </c>
      <c r="D88" s="25" t="s">
        <v>11</v>
      </c>
      <c r="E88" s="25">
        <v>1</v>
      </c>
      <c r="F88" s="47" t="s">
        <v>161</v>
      </c>
      <c r="G88" s="88">
        <v>3</v>
      </c>
      <c r="H88" s="86">
        <v>80</v>
      </c>
      <c r="I88" s="72">
        <v>3.5</v>
      </c>
      <c r="J88" s="23"/>
      <c r="K88" s="23"/>
      <c r="L88" s="23"/>
      <c r="M88" s="76"/>
      <c r="N88" s="77"/>
      <c r="O88" s="78">
        <v>0.125</v>
      </c>
      <c r="P88" s="72"/>
      <c r="Q88" s="24"/>
      <c r="R88" s="24"/>
      <c r="S88" s="24"/>
      <c r="T88" s="24"/>
      <c r="U88" s="23"/>
      <c r="V88" s="23"/>
      <c r="W88" s="23"/>
      <c r="X88" s="78">
        <f t="shared" si="49"/>
        <v>3.25</v>
      </c>
      <c r="Y88" s="26">
        <f t="shared" si="2"/>
        <v>8.2957681008855477</v>
      </c>
      <c r="Z88" s="63">
        <f t="shared" si="3"/>
        <v>0.27083333333333331</v>
      </c>
      <c r="AA88" s="64">
        <f t="shared" si="4"/>
        <v>5.760950070059407E-2</v>
      </c>
      <c r="AB88" s="65">
        <f t="shared" si="8"/>
        <v>5.5384615384615379E-4</v>
      </c>
      <c r="AC88" s="65">
        <v>1.4999999999999999E-4</v>
      </c>
      <c r="AD88" s="27"/>
      <c r="AE88" s="27"/>
      <c r="AF88" s="27"/>
      <c r="AG88" s="27"/>
      <c r="AH88" s="27"/>
      <c r="AI88" s="44">
        <v>4.51</v>
      </c>
      <c r="AJ88" s="27"/>
      <c r="AK88" s="27"/>
      <c r="AL88" s="27"/>
      <c r="AM88" s="27"/>
      <c r="AN88" s="27"/>
      <c r="AO88" s="27"/>
      <c r="AP88" s="27"/>
      <c r="AQ88" s="27"/>
      <c r="AR88" s="27"/>
      <c r="AY88" s="28" t="s">
        <v>162</v>
      </c>
      <c r="AZ88" s="29" t="s">
        <v>163</v>
      </c>
      <c r="BA88" s="25" t="s">
        <v>164</v>
      </c>
    </row>
    <row r="89" spans="1:53" s="25" customFormat="1" x14ac:dyDescent="0.25">
      <c r="A89" s="25" t="s">
        <v>158</v>
      </c>
      <c r="B89" s="25" t="s">
        <v>159</v>
      </c>
      <c r="C89" s="25" t="s">
        <v>160</v>
      </c>
      <c r="D89" s="25" t="s">
        <v>11</v>
      </c>
      <c r="E89" s="25">
        <v>1</v>
      </c>
      <c r="F89" s="47" t="s">
        <v>161</v>
      </c>
      <c r="G89" s="88">
        <v>3</v>
      </c>
      <c r="H89" s="86">
        <v>80</v>
      </c>
      <c r="I89" s="72">
        <v>3.5</v>
      </c>
      <c r="J89" s="23"/>
      <c r="K89" s="23"/>
      <c r="L89" s="23"/>
      <c r="M89" s="76"/>
      <c r="N89" s="77"/>
      <c r="O89" s="78">
        <v>0.14099999999999999</v>
      </c>
      <c r="P89" s="72"/>
      <c r="Q89" s="24"/>
      <c r="R89" s="24"/>
      <c r="S89" s="24"/>
      <c r="T89" s="24"/>
      <c r="U89" s="23"/>
      <c r="V89" s="23"/>
      <c r="W89" s="23"/>
      <c r="X89" s="78">
        <f>(I89-O89*2)</f>
        <v>3.218</v>
      </c>
      <c r="Y89" s="26">
        <f t="shared" si="2"/>
        <v>8.1332095306181973</v>
      </c>
      <c r="Z89" s="63">
        <f t="shared" si="3"/>
        <v>0.26816666666666666</v>
      </c>
      <c r="AA89" s="64">
        <f t="shared" si="4"/>
        <v>5.6480621740404149E-2</v>
      </c>
      <c r="AB89" s="65">
        <f t="shared" si="8"/>
        <v>5.5935363579863266E-4</v>
      </c>
      <c r="AC89" s="65">
        <v>1.4999999999999999E-4</v>
      </c>
      <c r="AD89" s="27"/>
      <c r="AE89" s="27"/>
      <c r="AF89" s="27"/>
      <c r="AG89" s="27"/>
      <c r="AH89" s="27"/>
      <c r="AI89" s="44">
        <v>5.0599999999999996</v>
      </c>
      <c r="AJ89" s="27"/>
      <c r="AK89" s="27"/>
      <c r="AL89" s="27"/>
      <c r="AM89" s="27"/>
      <c r="AN89" s="27"/>
      <c r="AO89" s="27"/>
      <c r="AP89" s="27"/>
      <c r="AQ89" s="27"/>
      <c r="AR89" s="27"/>
      <c r="AY89" s="28" t="s">
        <v>162</v>
      </c>
      <c r="AZ89" s="29" t="s">
        <v>163</v>
      </c>
      <c r="BA89" s="25" t="s">
        <v>164</v>
      </c>
    </row>
    <row r="90" spans="1:53" s="25" customFormat="1" x14ac:dyDescent="0.25">
      <c r="A90" s="25" t="s">
        <v>158</v>
      </c>
      <c r="B90" s="25" t="s">
        <v>159</v>
      </c>
      <c r="C90" s="25" t="s">
        <v>160</v>
      </c>
      <c r="D90" s="25" t="s">
        <v>11</v>
      </c>
      <c r="E90" s="25">
        <v>1</v>
      </c>
      <c r="F90" s="47" t="s">
        <v>161</v>
      </c>
      <c r="G90" s="88">
        <v>3</v>
      </c>
      <c r="H90" s="86">
        <v>80</v>
      </c>
      <c r="I90" s="72">
        <v>3.5</v>
      </c>
      <c r="J90" s="23"/>
      <c r="K90" s="23"/>
      <c r="L90" s="23"/>
      <c r="M90" s="76"/>
      <c r="N90" s="77"/>
      <c r="O90" s="78">
        <v>0.156</v>
      </c>
      <c r="P90" s="72"/>
      <c r="Q90" s="24"/>
      <c r="R90" s="24"/>
      <c r="S90" s="24"/>
      <c r="T90" s="24"/>
      <c r="U90" s="23"/>
      <c r="V90" s="23"/>
      <c r="W90" s="23"/>
      <c r="X90" s="78">
        <f t="shared" si="49"/>
        <v>3.1880000000000002</v>
      </c>
      <c r="Y90" s="26">
        <f t="shared" si="2"/>
        <v>7.9822717115764759</v>
      </c>
      <c r="Z90" s="63">
        <f t="shared" si="3"/>
        <v>0.26566666666666666</v>
      </c>
      <c r="AA90" s="64">
        <f t="shared" si="4"/>
        <v>5.5432442441503305E-2</v>
      </c>
      <c r="AB90" s="65">
        <f t="shared" si="8"/>
        <v>5.6461731493099123E-4</v>
      </c>
      <c r="AC90" s="65">
        <v>1.4999999999999999E-4</v>
      </c>
      <c r="AD90" s="27"/>
      <c r="AE90" s="27"/>
      <c r="AF90" s="27"/>
      <c r="AG90" s="27"/>
      <c r="AH90" s="27"/>
      <c r="AI90" s="44">
        <v>5.58</v>
      </c>
      <c r="AJ90" s="27"/>
      <c r="AK90" s="27"/>
      <c r="AL90" s="27"/>
      <c r="AM90" s="27"/>
      <c r="AN90" s="27"/>
      <c r="AO90" s="27"/>
      <c r="AP90" s="27"/>
      <c r="AQ90" s="27"/>
      <c r="AR90" s="27"/>
      <c r="AY90" s="28" t="s">
        <v>162</v>
      </c>
      <c r="AZ90" s="29" t="s">
        <v>163</v>
      </c>
      <c r="BA90" s="25" t="s">
        <v>164</v>
      </c>
    </row>
    <row r="91" spans="1:53" s="25" customFormat="1" x14ac:dyDescent="0.25">
      <c r="A91" s="25" t="s">
        <v>158</v>
      </c>
      <c r="B91" s="25" t="s">
        <v>159</v>
      </c>
      <c r="C91" s="25" t="s">
        <v>160</v>
      </c>
      <c r="D91" s="25" t="s">
        <v>11</v>
      </c>
      <c r="E91" s="25">
        <v>1</v>
      </c>
      <c r="F91" s="47" t="s">
        <v>161</v>
      </c>
      <c r="G91" s="88">
        <v>3</v>
      </c>
      <c r="H91" s="88">
        <v>80</v>
      </c>
      <c r="I91" s="72">
        <v>3.5</v>
      </c>
      <c r="J91" s="23"/>
      <c r="K91" s="23"/>
      <c r="L91" s="23"/>
      <c r="M91" s="76"/>
      <c r="N91" s="77"/>
      <c r="O91" s="78">
        <v>0.17199999999999999</v>
      </c>
      <c r="P91" s="72"/>
      <c r="Q91" s="24"/>
      <c r="R91" s="24"/>
      <c r="S91" s="24"/>
      <c r="T91" s="24"/>
      <c r="U91" s="23"/>
      <c r="V91" s="23"/>
      <c r="W91" s="23"/>
      <c r="X91" s="78">
        <f t="shared" si="49"/>
        <v>3.1560000000000001</v>
      </c>
      <c r="Y91" s="26">
        <f t="shared" si="2"/>
        <v>7.8228296012214873</v>
      </c>
      <c r="Z91" s="63">
        <f t="shared" si="3"/>
        <v>0.26300000000000001</v>
      </c>
      <c r="AA91" s="64">
        <f t="shared" si="4"/>
        <v>5.4325205564038109E-2</v>
      </c>
      <c r="AB91" s="65">
        <f t="shared" si="8"/>
        <v>5.7034220532319383E-4</v>
      </c>
      <c r="AC91" s="65">
        <v>1.4999999999999999E-4</v>
      </c>
      <c r="AD91" s="27"/>
      <c r="AE91" s="27"/>
      <c r="AF91" s="27"/>
      <c r="AH91" s="27"/>
      <c r="AI91" s="44">
        <v>6.12</v>
      </c>
      <c r="AJ91" s="27"/>
      <c r="AK91" s="27"/>
      <c r="AL91" s="27"/>
      <c r="AM91" s="27"/>
      <c r="AN91" s="27"/>
      <c r="AO91" s="27"/>
      <c r="AP91" s="27"/>
      <c r="AQ91" s="27"/>
      <c r="AR91" s="27"/>
      <c r="AY91" s="28" t="s">
        <v>162</v>
      </c>
      <c r="AZ91" s="29" t="s">
        <v>163</v>
      </c>
      <c r="BA91" s="25" t="s">
        <v>164</v>
      </c>
    </row>
    <row r="92" spans="1:53" s="25" customFormat="1" x14ac:dyDescent="0.25">
      <c r="A92" s="25" t="s">
        <v>158</v>
      </c>
      <c r="B92" s="25" t="s">
        <v>159</v>
      </c>
      <c r="C92" s="25" t="s">
        <v>160</v>
      </c>
      <c r="D92" s="25" t="s">
        <v>11</v>
      </c>
      <c r="E92" s="25">
        <v>1</v>
      </c>
      <c r="F92" s="47" t="s">
        <v>161</v>
      </c>
      <c r="G92" s="88">
        <v>3</v>
      </c>
      <c r="H92" s="88">
        <v>80</v>
      </c>
      <c r="I92" s="72">
        <v>3.5</v>
      </c>
      <c r="J92" s="23"/>
      <c r="K92" s="23"/>
      <c r="L92" s="23"/>
      <c r="M92" s="76"/>
      <c r="N92" s="77">
        <v>30</v>
      </c>
      <c r="O92" s="78">
        <v>0.188</v>
      </c>
      <c r="P92" s="72"/>
      <c r="Q92" s="24"/>
      <c r="R92" s="24"/>
      <c r="S92" s="24"/>
      <c r="T92" s="24"/>
      <c r="U92" s="23"/>
      <c r="V92" s="23"/>
      <c r="W92" s="23"/>
      <c r="X92" s="78">
        <f t="shared" si="49"/>
        <v>3.1240000000000001</v>
      </c>
      <c r="Y92" s="26">
        <f t="shared" si="2"/>
        <v>7.6649959863051365</v>
      </c>
      <c r="Z92" s="63">
        <f t="shared" si="3"/>
        <v>0.26033333333333336</v>
      </c>
      <c r="AA92" s="64">
        <f t="shared" si="4"/>
        <v>5.3229138793785671E-2</v>
      </c>
      <c r="AB92" s="65">
        <f t="shared" si="8"/>
        <v>5.7618437900128032E-4</v>
      </c>
      <c r="AC92" s="65">
        <v>1.4999999999999999E-4</v>
      </c>
      <c r="AD92" s="27"/>
      <c r="AE92" s="27"/>
      <c r="AF92" s="27"/>
      <c r="AH92" s="27"/>
      <c r="AI92" s="44">
        <v>6.66</v>
      </c>
      <c r="AJ92" s="27"/>
      <c r="AK92" s="27"/>
      <c r="AL92" s="27"/>
      <c r="AM92" s="27"/>
      <c r="AN92" s="27"/>
      <c r="AO92" s="27"/>
      <c r="AP92" s="27"/>
      <c r="AQ92" s="27"/>
      <c r="AR92" s="27"/>
      <c r="AY92" s="28" t="s">
        <v>162</v>
      </c>
      <c r="AZ92" s="29" t="s">
        <v>163</v>
      </c>
      <c r="BA92" s="25" t="s">
        <v>164</v>
      </c>
    </row>
    <row r="93" spans="1:53" s="25" customFormat="1" x14ac:dyDescent="0.25">
      <c r="A93" s="25" t="s">
        <v>158</v>
      </c>
      <c r="B93" s="25" t="s">
        <v>159</v>
      </c>
      <c r="C93" s="25" t="s">
        <v>160</v>
      </c>
      <c r="D93" s="25" t="s">
        <v>11</v>
      </c>
      <c r="E93" s="25">
        <v>1</v>
      </c>
      <c r="F93" s="47" t="s">
        <v>161</v>
      </c>
      <c r="G93" s="88">
        <v>3</v>
      </c>
      <c r="H93" s="86">
        <v>80</v>
      </c>
      <c r="I93" s="72">
        <v>3.5</v>
      </c>
      <c r="J93" s="23"/>
      <c r="K93" s="23"/>
      <c r="L93" s="23"/>
      <c r="M93" s="76" t="s">
        <v>165</v>
      </c>
      <c r="N93" s="77">
        <v>40</v>
      </c>
      <c r="O93" s="78">
        <v>0.216</v>
      </c>
      <c r="P93" s="72"/>
      <c r="Q93" s="24"/>
      <c r="R93" s="24"/>
      <c r="S93" s="24"/>
      <c r="T93" s="24"/>
      <c r="U93" s="23"/>
      <c r="V93" s="23"/>
      <c r="W93" s="23"/>
      <c r="X93" s="78">
        <f t="shared" si="49"/>
        <v>3.0680000000000001</v>
      </c>
      <c r="Y93" s="26">
        <f t="shared" si="2"/>
        <v>7.3926576023507442</v>
      </c>
      <c r="Z93" s="63">
        <f t="shared" si="3"/>
        <v>0.25566666666666665</v>
      </c>
      <c r="AA93" s="64">
        <f t="shared" si="4"/>
        <v>5.13379000163246E-2</v>
      </c>
      <c r="AB93" s="65">
        <f t="shared" si="8"/>
        <v>5.8670143415906126E-4</v>
      </c>
      <c r="AC93" s="65">
        <v>1.4999999999999999E-4</v>
      </c>
      <c r="AD93" s="27"/>
      <c r="AE93" s="27"/>
      <c r="AF93" s="27"/>
      <c r="AG93" s="27"/>
      <c r="AH93" s="27"/>
      <c r="AI93" s="44">
        <v>7.58</v>
      </c>
      <c r="AJ93" s="27"/>
      <c r="AK93" s="27"/>
      <c r="AL93" s="27"/>
      <c r="AM93" s="27"/>
      <c r="AN93" s="27"/>
      <c r="AO93" s="27"/>
      <c r="AP93" s="27"/>
      <c r="AQ93" s="27"/>
      <c r="AR93" s="27"/>
      <c r="AY93" s="28" t="s">
        <v>162</v>
      </c>
      <c r="AZ93" s="29" t="s">
        <v>163</v>
      </c>
      <c r="BA93" s="25" t="s">
        <v>164</v>
      </c>
    </row>
    <row r="94" spans="1:53" s="25" customFormat="1" x14ac:dyDescent="0.25">
      <c r="A94" s="25" t="s">
        <v>158</v>
      </c>
      <c r="B94" s="25" t="s">
        <v>159</v>
      </c>
      <c r="C94" s="25" t="s">
        <v>160</v>
      </c>
      <c r="D94" s="25" t="s">
        <v>11</v>
      </c>
      <c r="E94" s="25">
        <v>1</v>
      </c>
      <c r="F94" s="47" t="s">
        <v>161</v>
      </c>
      <c r="G94" s="88">
        <v>3</v>
      </c>
      <c r="H94" s="86">
        <v>80</v>
      </c>
      <c r="I94" s="72">
        <v>3.5</v>
      </c>
      <c r="J94" s="23"/>
      <c r="K94" s="23"/>
      <c r="L94" s="23"/>
      <c r="M94" s="76"/>
      <c r="N94" s="77"/>
      <c r="O94" s="78">
        <v>0.25</v>
      </c>
      <c r="P94" s="72"/>
      <c r="Q94" s="24"/>
      <c r="R94" s="24"/>
      <c r="S94" s="24"/>
      <c r="T94" s="24"/>
      <c r="U94" s="23"/>
      <c r="V94" s="23"/>
      <c r="W94" s="23"/>
      <c r="X94" s="78">
        <f t="shared" si="49"/>
        <v>3</v>
      </c>
      <c r="Y94" s="26">
        <f t="shared" si="2"/>
        <v>7.0685834705770345</v>
      </c>
      <c r="Z94" s="63">
        <f t="shared" si="3"/>
        <v>0.25</v>
      </c>
      <c r="AA94" s="64">
        <f t="shared" si="4"/>
        <v>4.9087385212340517E-2</v>
      </c>
      <c r="AB94" s="65">
        <f t="shared" si="8"/>
        <v>5.9999999999999995E-4</v>
      </c>
      <c r="AC94" s="65">
        <v>1.4999999999999999E-4</v>
      </c>
      <c r="AD94" s="27"/>
      <c r="AE94" s="27"/>
      <c r="AF94" s="27"/>
      <c r="AG94" s="27"/>
      <c r="AH94" s="27"/>
      <c r="AI94" s="44">
        <v>8.69</v>
      </c>
      <c r="AJ94" s="27"/>
      <c r="AK94" s="27"/>
      <c r="AL94" s="27"/>
      <c r="AM94" s="27"/>
      <c r="AN94" s="27"/>
      <c r="AO94" s="27"/>
      <c r="AP94" s="27"/>
      <c r="AQ94" s="27"/>
      <c r="AR94" s="27"/>
      <c r="AY94" s="28" t="s">
        <v>162</v>
      </c>
      <c r="AZ94" s="29" t="s">
        <v>163</v>
      </c>
      <c r="BA94" s="25" t="s">
        <v>164</v>
      </c>
    </row>
    <row r="95" spans="1:53" s="25" customFormat="1" x14ac:dyDescent="0.25">
      <c r="A95" s="25" t="s">
        <v>158</v>
      </c>
      <c r="B95" s="25" t="s">
        <v>159</v>
      </c>
      <c r="C95" s="25" t="s">
        <v>160</v>
      </c>
      <c r="D95" s="25" t="s">
        <v>11</v>
      </c>
      <c r="E95" s="25">
        <v>1</v>
      </c>
      <c r="F95" s="47" t="s">
        <v>161</v>
      </c>
      <c r="G95" s="88">
        <v>3</v>
      </c>
      <c r="H95" s="86">
        <v>80</v>
      </c>
      <c r="I95" s="72">
        <v>3.5</v>
      </c>
      <c r="J95" s="23"/>
      <c r="K95" s="23"/>
      <c r="L95" s="23"/>
      <c r="M95" s="76"/>
      <c r="N95" s="77"/>
      <c r="O95" s="78">
        <v>0.28100000000000003</v>
      </c>
      <c r="P95" s="72"/>
      <c r="Q95" s="24"/>
      <c r="R95" s="24"/>
      <c r="S95" s="24"/>
      <c r="T95" s="24"/>
      <c r="U95" s="23"/>
      <c r="V95" s="23"/>
      <c r="W95" s="23"/>
      <c r="X95" s="78">
        <f t="shared" si="49"/>
        <v>2.9379999999999997</v>
      </c>
      <c r="Y95" s="26">
        <f t="shared" si="2"/>
        <v>6.7794344243332825</v>
      </c>
      <c r="Z95" s="63">
        <f t="shared" si="3"/>
        <v>0.24483333333333332</v>
      </c>
      <c r="AA95" s="64">
        <f t="shared" si="4"/>
        <v>4.7079405724536685E-2</v>
      </c>
      <c r="AB95" s="65">
        <f t="shared" si="8"/>
        <v>6.1266167460857725E-4</v>
      </c>
      <c r="AC95" s="65">
        <v>1.4999999999999999E-4</v>
      </c>
      <c r="AD95" s="27"/>
      <c r="AE95" s="27"/>
      <c r="AF95" s="27"/>
      <c r="AG95" s="27"/>
      <c r="AH95" s="27"/>
      <c r="AI95" s="44">
        <v>9.67</v>
      </c>
      <c r="AJ95" s="27"/>
      <c r="AK95" s="27"/>
      <c r="AL95" s="27"/>
      <c r="AM95" s="27"/>
      <c r="AN95" s="27"/>
      <c r="AO95" s="27"/>
      <c r="AP95" s="27"/>
      <c r="AQ95" s="27"/>
      <c r="AR95" s="27"/>
      <c r="AY95" s="28" t="s">
        <v>162</v>
      </c>
      <c r="AZ95" s="29" t="s">
        <v>163</v>
      </c>
      <c r="BA95" s="25" t="s">
        <v>164</v>
      </c>
    </row>
    <row r="96" spans="1:53" s="25" customFormat="1" x14ac:dyDescent="0.25">
      <c r="A96" s="25" t="s">
        <v>158</v>
      </c>
      <c r="B96" s="25" t="s">
        <v>159</v>
      </c>
      <c r="C96" s="25" t="s">
        <v>160</v>
      </c>
      <c r="D96" s="25" t="s">
        <v>11</v>
      </c>
      <c r="E96" s="25">
        <v>1</v>
      </c>
      <c r="F96" s="47" t="s">
        <v>161</v>
      </c>
      <c r="G96" s="88">
        <v>3</v>
      </c>
      <c r="H96" s="86">
        <v>80</v>
      </c>
      <c r="I96" s="72">
        <v>3.5</v>
      </c>
      <c r="J96" s="23"/>
      <c r="K96" s="23"/>
      <c r="L96" s="23"/>
      <c r="M96" s="76" t="s">
        <v>166</v>
      </c>
      <c r="N96" s="77">
        <v>80</v>
      </c>
      <c r="O96" s="78">
        <v>0.3</v>
      </c>
      <c r="P96" s="72"/>
      <c r="Q96" s="24"/>
      <c r="R96" s="24"/>
      <c r="S96" s="24"/>
      <c r="T96" s="24"/>
      <c r="U96" s="23"/>
      <c r="V96" s="23"/>
      <c r="W96" s="23"/>
      <c r="X96" s="78">
        <f t="shared" si="49"/>
        <v>2.9</v>
      </c>
      <c r="Y96" s="26">
        <f t="shared" si="2"/>
        <v>6.6051985541725404</v>
      </c>
      <c r="Z96" s="63">
        <f t="shared" si="3"/>
        <v>0.24166666666666667</v>
      </c>
      <c r="AA96" s="64">
        <f t="shared" si="4"/>
        <v>4.5869434403975971E-2</v>
      </c>
      <c r="AB96" s="65">
        <f t="shared" si="8"/>
        <v>6.2068965517241372E-4</v>
      </c>
      <c r="AC96" s="65">
        <v>1.4999999999999999E-4</v>
      </c>
      <c r="AD96" s="27"/>
      <c r="AE96" s="27"/>
      <c r="AF96" s="27"/>
      <c r="AG96" s="27"/>
      <c r="AH96" s="27"/>
      <c r="AI96" s="44">
        <v>10.26</v>
      </c>
      <c r="AJ96" s="27"/>
      <c r="AK96" s="27"/>
      <c r="AL96" s="27"/>
      <c r="AM96" s="27"/>
      <c r="AN96" s="27"/>
      <c r="AO96" s="27"/>
      <c r="AP96" s="27"/>
      <c r="AQ96" s="27"/>
      <c r="AR96" s="27"/>
      <c r="AY96" s="28" t="s">
        <v>162</v>
      </c>
      <c r="AZ96" s="29" t="s">
        <v>163</v>
      </c>
      <c r="BA96" s="25" t="s">
        <v>164</v>
      </c>
    </row>
    <row r="97" spans="1:53" s="25" customFormat="1" x14ac:dyDescent="0.25">
      <c r="A97" s="25" t="s">
        <v>158</v>
      </c>
      <c r="B97" s="25" t="s">
        <v>159</v>
      </c>
      <c r="C97" s="25" t="s">
        <v>160</v>
      </c>
      <c r="D97" s="25" t="s">
        <v>11</v>
      </c>
      <c r="E97" s="25">
        <v>1</v>
      </c>
      <c r="F97" s="47" t="s">
        <v>161</v>
      </c>
      <c r="G97" s="88">
        <v>3</v>
      </c>
      <c r="H97" s="86">
        <v>80</v>
      </c>
      <c r="I97" s="72">
        <v>3.5</v>
      </c>
      <c r="J97" s="23"/>
      <c r="K97" s="23"/>
      <c r="L97" s="23"/>
      <c r="M97" s="76"/>
      <c r="N97" s="77">
        <v>160</v>
      </c>
      <c r="O97" s="78">
        <v>0.438</v>
      </c>
      <c r="P97" s="72"/>
      <c r="Q97" s="24"/>
      <c r="R97" s="24"/>
      <c r="S97" s="24"/>
      <c r="T97" s="24"/>
      <c r="U97" s="23"/>
      <c r="V97" s="23"/>
      <c r="W97" s="23"/>
      <c r="X97" s="78">
        <f t="shared" si="49"/>
        <v>2.6240000000000001</v>
      </c>
      <c r="Y97" s="26">
        <f t="shared" si="2"/>
        <v>5.4077616647008693</v>
      </c>
      <c r="Z97" s="63">
        <f t="shared" si="3"/>
        <v>0.21866666666666668</v>
      </c>
      <c r="AA97" s="64">
        <f t="shared" si="4"/>
        <v>3.7553900449311589E-2</v>
      </c>
      <c r="AB97" s="65">
        <f t="shared" si="8"/>
        <v>6.8597560975609752E-4</v>
      </c>
      <c r="AC97" s="65">
        <v>1.4999999999999999E-4</v>
      </c>
      <c r="AD97" s="27"/>
      <c r="AE97" s="27"/>
      <c r="AF97" s="27"/>
      <c r="AG97" s="27"/>
      <c r="AH97" s="27"/>
      <c r="AI97" s="44">
        <v>14.34</v>
      </c>
      <c r="AJ97" s="27"/>
      <c r="AK97" s="27"/>
      <c r="AL97" s="27"/>
      <c r="AM97" s="27"/>
      <c r="AN97" s="27"/>
      <c r="AO97" s="27"/>
      <c r="AP97" s="27"/>
      <c r="AQ97" s="27"/>
      <c r="AR97" s="27"/>
      <c r="AY97" s="28" t="s">
        <v>162</v>
      </c>
      <c r="AZ97" s="29" t="s">
        <v>163</v>
      </c>
      <c r="BA97" s="25" t="s">
        <v>164</v>
      </c>
    </row>
    <row r="98" spans="1:53" s="25" customFormat="1" x14ac:dyDescent="0.25">
      <c r="A98" s="25" t="s">
        <v>158</v>
      </c>
      <c r="B98" s="25" t="s">
        <v>159</v>
      </c>
      <c r="C98" s="25" t="s">
        <v>160</v>
      </c>
      <c r="D98" s="25" t="s">
        <v>11</v>
      </c>
      <c r="E98" s="25">
        <v>1</v>
      </c>
      <c r="F98" s="47" t="s">
        <v>161</v>
      </c>
      <c r="G98" s="88">
        <v>3</v>
      </c>
      <c r="H98" s="86">
        <v>80</v>
      </c>
      <c r="I98" s="72">
        <v>3.5</v>
      </c>
      <c r="J98" s="23"/>
      <c r="K98" s="23"/>
      <c r="L98" s="23"/>
      <c r="M98" s="76" t="s">
        <v>167</v>
      </c>
      <c r="N98" s="77"/>
      <c r="O98" s="78">
        <v>0.6</v>
      </c>
      <c r="P98" s="72"/>
      <c r="Q98" s="24"/>
      <c r="R98" s="24"/>
      <c r="S98" s="24"/>
      <c r="T98" s="24"/>
      <c r="U98" s="23"/>
      <c r="V98" s="23"/>
      <c r="W98" s="23"/>
      <c r="X98" s="78">
        <f t="shared" si="49"/>
        <v>2.2999999999999998</v>
      </c>
      <c r="Y98" s="26">
        <f t="shared" si="2"/>
        <v>4.1547562843725006</v>
      </c>
      <c r="Z98" s="63">
        <f t="shared" si="3"/>
        <v>0.19166666666666665</v>
      </c>
      <c r="AA98" s="64">
        <f t="shared" si="4"/>
        <v>2.8852474197031259E-2</v>
      </c>
      <c r="AB98" s="65">
        <f t="shared" si="8"/>
        <v>7.8260869565217395E-4</v>
      </c>
      <c r="AC98" s="65">
        <v>1.4999999999999999E-4</v>
      </c>
      <c r="AD98" s="27"/>
      <c r="AE98" s="27"/>
      <c r="AF98" s="27"/>
      <c r="AG98" s="27"/>
      <c r="AH98" s="27"/>
      <c r="AI98" s="44">
        <v>18.600000000000001</v>
      </c>
      <c r="AJ98" s="27"/>
      <c r="AK98" s="27"/>
      <c r="AL98" s="27"/>
      <c r="AM98" s="27"/>
      <c r="AN98" s="27"/>
      <c r="AO98" s="27"/>
      <c r="AP98" s="27"/>
      <c r="AQ98" s="27"/>
      <c r="AR98" s="27"/>
      <c r="AY98" s="28" t="s">
        <v>162</v>
      </c>
      <c r="AZ98" s="29" t="s">
        <v>163</v>
      </c>
      <c r="BA98" s="25" t="s">
        <v>164</v>
      </c>
    </row>
    <row r="99" spans="1:53" s="33" customFormat="1" x14ac:dyDescent="0.25">
      <c r="A99" s="33" t="s">
        <v>158</v>
      </c>
      <c r="B99" s="33" t="s">
        <v>159</v>
      </c>
      <c r="C99" s="33" t="s">
        <v>160</v>
      </c>
      <c r="D99" s="33" t="s">
        <v>11</v>
      </c>
      <c r="E99" s="33">
        <v>1</v>
      </c>
      <c r="F99" s="33" t="s">
        <v>161</v>
      </c>
      <c r="G99" s="89">
        <v>3.5</v>
      </c>
      <c r="H99" s="89">
        <v>90</v>
      </c>
      <c r="I99" s="82">
        <v>4</v>
      </c>
      <c r="J99" s="31"/>
      <c r="K99" s="31"/>
      <c r="L99" s="31"/>
      <c r="M99" s="79"/>
      <c r="N99" s="80">
        <v>5</v>
      </c>
      <c r="O99" s="81">
        <v>8.3000000000000004E-2</v>
      </c>
      <c r="P99" s="82"/>
      <c r="Q99" s="32"/>
      <c r="R99" s="32"/>
      <c r="S99" s="32"/>
      <c r="T99" s="32"/>
      <c r="U99" s="31"/>
      <c r="V99" s="31"/>
      <c r="W99" s="31"/>
      <c r="X99" s="81">
        <f t="shared" si="49"/>
        <v>3.8340000000000001</v>
      </c>
      <c r="Y99" s="37">
        <f t="shared" si="2"/>
        <v>11.545004285157942</v>
      </c>
      <c r="Z99" s="66">
        <f t="shared" si="3"/>
        <v>0.31950000000000001</v>
      </c>
      <c r="AA99" s="67">
        <f t="shared" si="4"/>
        <v>8.0173640869152366E-2</v>
      </c>
      <c r="AB99" s="68">
        <f t="shared" si="8"/>
        <v>4.6948356807511731E-4</v>
      </c>
      <c r="AC99" s="68">
        <v>1.4999999999999999E-4</v>
      </c>
      <c r="AD99" s="38"/>
      <c r="AE99" s="38"/>
      <c r="AF99" s="38"/>
      <c r="AH99" s="38"/>
      <c r="AI99" s="45">
        <v>3.48</v>
      </c>
      <c r="AJ99" s="38"/>
      <c r="AK99" s="38"/>
      <c r="AL99" s="38"/>
      <c r="AM99" s="38"/>
      <c r="AN99" s="38"/>
      <c r="AO99" s="38"/>
      <c r="AP99" s="38"/>
      <c r="AQ99" s="38"/>
      <c r="AR99" s="38"/>
      <c r="AY99" s="39" t="s">
        <v>162</v>
      </c>
      <c r="AZ99" s="40" t="s">
        <v>163</v>
      </c>
      <c r="BA99" s="41" t="s">
        <v>164</v>
      </c>
    </row>
    <row r="100" spans="1:53" s="33" customFormat="1" x14ac:dyDescent="0.25">
      <c r="A100" s="33" t="s">
        <v>158</v>
      </c>
      <c r="B100" s="33" t="s">
        <v>159</v>
      </c>
      <c r="C100" s="33" t="s">
        <v>160</v>
      </c>
      <c r="D100" s="33" t="s">
        <v>11</v>
      </c>
      <c r="E100" s="33">
        <v>1</v>
      </c>
      <c r="F100" s="33" t="s">
        <v>161</v>
      </c>
      <c r="G100" s="89">
        <v>3.5</v>
      </c>
      <c r="H100" s="89">
        <v>90</v>
      </c>
      <c r="I100" s="82">
        <v>4</v>
      </c>
      <c r="J100" s="31"/>
      <c r="K100" s="31"/>
      <c r="L100" s="31"/>
      <c r="M100" s="79"/>
      <c r="N100" s="80"/>
      <c r="O100" s="81">
        <v>0.109</v>
      </c>
      <c r="P100" s="82"/>
      <c r="Q100" s="32"/>
      <c r="R100" s="32"/>
      <c r="S100" s="32"/>
      <c r="T100" s="32"/>
      <c r="U100" s="31"/>
      <c r="V100" s="31"/>
      <c r="W100" s="31"/>
      <c r="X100" s="81">
        <f t="shared" si="49"/>
        <v>3.782</v>
      </c>
      <c r="Y100" s="37">
        <f t="shared" ref="Y100" si="62">PI()*X100^2/4</f>
        <v>11.233961479711322</v>
      </c>
      <c r="Z100" s="66">
        <f t="shared" ref="Z100" si="63">X100/12</f>
        <v>0.31516666666666665</v>
      </c>
      <c r="AA100" s="67">
        <f t="shared" ref="AA100" si="64">PI()*Z100^2/4</f>
        <v>7.8013621386884183E-2</v>
      </c>
      <c r="AB100" s="68">
        <f t="shared" ref="AB100" si="65">AC100/Z100</f>
        <v>4.7593865679534638E-4</v>
      </c>
      <c r="AC100" s="68">
        <v>1.4999999999999999E-4</v>
      </c>
      <c r="AD100" s="38"/>
      <c r="AE100" s="38"/>
      <c r="AF100" s="38"/>
      <c r="AH100" s="38"/>
      <c r="AI100" s="45">
        <v>4.53</v>
      </c>
      <c r="AJ100" s="38"/>
      <c r="AK100" s="38"/>
      <c r="AL100" s="38"/>
      <c r="AM100" s="38"/>
      <c r="AN100" s="38"/>
      <c r="AO100" s="38"/>
      <c r="AP100" s="38"/>
      <c r="AQ100" s="38"/>
      <c r="AR100" s="38"/>
      <c r="AY100" s="39" t="s">
        <v>162</v>
      </c>
      <c r="AZ100" s="40" t="s">
        <v>163</v>
      </c>
      <c r="BA100" s="41" t="s">
        <v>164</v>
      </c>
    </row>
    <row r="101" spans="1:53" s="33" customFormat="1" x14ac:dyDescent="0.25">
      <c r="A101" s="33" t="s">
        <v>158</v>
      </c>
      <c r="B101" s="33" t="s">
        <v>159</v>
      </c>
      <c r="C101" s="33" t="s">
        <v>160</v>
      </c>
      <c r="D101" s="33" t="s">
        <v>11</v>
      </c>
      <c r="E101" s="33">
        <v>1</v>
      </c>
      <c r="F101" s="33" t="s">
        <v>161</v>
      </c>
      <c r="G101" s="89">
        <v>3.5</v>
      </c>
      <c r="H101" s="89">
        <v>90</v>
      </c>
      <c r="I101" s="82">
        <v>4</v>
      </c>
      <c r="J101" s="31"/>
      <c r="K101" s="31"/>
      <c r="L101" s="31"/>
      <c r="M101" s="79"/>
      <c r="N101" s="80">
        <v>10</v>
      </c>
      <c r="O101" s="81">
        <v>0.12</v>
      </c>
      <c r="P101" s="82"/>
      <c r="Q101" s="32"/>
      <c r="R101" s="32"/>
      <c r="S101" s="32"/>
      <c r="T101" s="32"/>
      <c r="U101" s="31"/>
      <c r="V101" s="31"/>
      <c r="W101" s="31"/>
      <c r="X101" s="81">
        <f t="shared" si="49"/>
        <v>3.76</v>
      </c>
      <c r="Y101" s="37">
        <f t="shared" si="2"/>
        <v>11.103645074847764</v>
      </c>
      <c r="Z101" s="66">
        <f t="shared" si="3"/>
        <v>0.3133333333333333</v>
      </c>
      <c r="AA101" s="67">
        <f t="shared" si="4"/>
        <v>7.7108646353109461E-2</v>
      </c>
      <c r="AB101" s="68">
        <f t="shared" si="8"/>
        <v>4.7872340425531918E-4</v>
      </c>
      <c r="AC101" s="68">
        <v>1.4999999999999999E-4</v>
      </c>
      <c r="AD101" s="38"/>
      <c r="AE101" s="38"/>
      <c r="AF101" s="38"/>
      <c r="AH101" s="38"/>
      <c r="AI101" s="45">
        <v>4.9800000000000004</v>
      </c>
      <c r="AJ101" s="38"/>
      <c r="AK101" s="38"/>
      <c r="AL101" s="38"/>
      <c r="AM101" s="38"/>
      <c r="AN101" s="38"/>
      <c r="AO101" s="38"/>
      <c r="AP101" s="38"/>
      <c r="AQ101" s="38"/>
      <c r="AR101" s="38"/>
      <c r="AY101" s="39" t="s">
        <v>162</v>
      </c>
      <c r="AZ101" s="40" t="s">
        <v>163</v>
      </c>
      <c r="BA101" s="41" t="s">
        <v>164</v>
      </c>
    </row>
    <row r="102" spans="1:53" s="36" customFormat="1" x14ac:dyDescent="0.25">
      <c r="A102" s="36" t="s">
        <v>158</v>
      </c>
      <c r="B102" s="36" t="s">
        <v>159</v>
      </c>
      <c r="C102" s="36" t="s">
        <v>160</v>
      </c>
      <c r="D102" s="36" t="s">
        <v>11</v>
      </c>
      <c r="E102" s="36">
        <v>1</v>
      </c>
      <c r="F102" s="36" t="s">
        <v>161</v>
      </c>
      <c r="G102" s="90">
        <v>3.5</v>
      </c>
      <c r="H102" s="87">
        <v>90</v>
      </c>
      <c r="I102" s="73">
        <v>4</v>
      </c>
      <c r="J102" s="34"/>
      <c r="K102" s="34"/>
      <c r="L102" s="34"/>
      <c r="M102" s="83"/>
      <c r="N102" s="84"/>
      <c r="O102" s="85">
        <v>0.125</v>
      </c>
      <c r="P102" s="73"/>
      <c r="Q102" s="35"/>
      <c r="R102" s="35"/>
      <c r="S102" s="35"/>
      <c r="T102" s="35"/>
      <c r="U102" s="34"/>
      <c r="V102" s="34"/>
      <c r="W102" s="34"/>
      <c r="X102" s="85">
        <f t="shared" si="49"/>
        <v>3.75</v>
      </c>
      <c r="Y102" s="42">
        <f t="shared" si="2"/>
        <v>11.044661672776616</v>
      </c>
      <c r="Z102" s="69">
        <f t="shared" si="3"/>
        <v>0.3125</v>
      </c>
      <c r="AA102" s="70">
        <f t="shared" si="4"/>
        <v>7.6699039394282062E-2</v>
      </c>
      <c r="AB102" s="71">
        <f t="shared" si="8"/>
        <v>4.7999999999999996E-4</v>
      </c>
      <c r="AC102" s="71">
        <v>1.4999999999999999E-4</v>
      </c>
      <c r="AD102" s="43"/>
      <c r="AE102" s="43"/>
      <c r="AF102" s="43"/>
      <c r="AG102" s="43"/>
      <c r="AH102" s="43"/>
      <c r="AI102" s="46">
        <v>5.18</v>
      </c>
      <c r="AJ102" s="43"/>
      <c r="AK102" s="43"/>
      <c r="AL102" s="43"/>
      <c r="AM102" s="43"/>
      <c r="AN102" s="43"/>
      <c r="AO102" s="43"/>
      <c r="AP102" s="43"/>
      <c r="AQ102" s="43"/>
      <c r="AR102" s="43"/>
      <c r="AY102" s="39" t="s">
        <v>162</v>
      </c>
      <c r="AZ102" s="40" t="s">
        <v>163</v>
      </c>
      <c r="BA102" s="41" t="s">
        <v>164</v>
      </c>
    </row>
    <row r="103" spans="1:53" s="36" customFormat="1" x14ac:dyDescent="0.25">
      <c r="A103" s="36" t="s">
        <v>158</v>
      </c>
      <c r="B103" s="36" t="s">
        <v>159</v>
      </c>
      <c r="C103" s="36" t="s">
        <v>160</v>
      </c>
      <c r="D103" s="36" t="s">
        <v>11</v>
      </c>
      <c r="E103" s="36">
        <v>1</v>
      </c>
      <c r="F103" s="36" t="s">
        <v>161</v>
      </c>
      <c r="G103" s="90">
        <v>3.5</v>
      </c>
      <c r="H103" s="87">
        <v>90</v>
      </c>
      <c r="I103" s="73">
        <v>4</v>
      </c>
      <c r="J103" s="34"/>
      <c r="K103" s="34"/>
      <c r="L103" s="34"/>
      <c r="M103" s="83"/>
      <c r="N103" s="84"/>
      <c r="O103" s="85">
        <v>0.14099999999999999</v>
      </c>
      <c r="P103" s="73"/>
      <c r="Q103" s="35"/>
      <c r="R103" s="35"/>
      <c r="S103" s="35"/>
      <c r="T103" s="35"/>
      <c r="U103" s="34"/>
      <c r="V103" s="34"/>
      <c r="W103" s="34"/>
      <c r="X103" s="85">
        <f t="shared" si="49"/>
        <v>3.718</v>
      </c>
      <c r="Y103" s="42">
        <f t="shared" ref="Y103:Y188" si="66">PI()*X103^2/4</f>
        <v>10.856970361280547</v>
      </c>
      <c r="Z103" s="69">
        <f t="shared" ref="Z103:Z188" si="67">X103/12</f>
        <v>0.30983333333333335</v>
      </c>
      <c r="AA103" s="70">
        <f t="shared" ref="AA103:AA188" si="68">PI()*Z103^2/4</f>
        <v>7.5395627508892712E-2</v>
      </c>
      <c r="AB103" s="71">
        <f t="shared" ref="AB103:AB188" si="69">AC103/Z103</f>
        <v>4.841312533620225E-4</v>
      </c>
      <c r="AC103" s="71">
        <v>1.4999999999999999E-4</v>
      </c>
      <c r="AD103" s="43"/>
      <c r="AE103" s="43"/>
      <c r="AF103" s="43"/>
      <c r="AG103" s="43"/>
      <c r="AH103" s="43"/>
      <c r="AI103" s="46">
        <v>5.82</v>
      </c>
      <c r="AJ103" s="43"/>
      <c r="AK103" s="43"/>
      <c r="AL103" s="43"/>
      <c r="AM103" s="43"/>
      <c r="AN103" s="43"/>
      <c r="AO103" s="43"/>
      <c r="AP103" s="43"/>
      <c r="AQ103" s="43"/>
      <c r="AR103" s="43"/>
      <c r="AY103" s="39" t="s">
        <v>162</v>
      </c>
      <c r="AZ103" s="40" t="s">
        <v>163</v>
      </c>
      <c r="BA103" s="41" t="s">
        <v>164</v>
      </c>
    </row>
    <row r="104" spans="1:53" s="36" customFormat="1" x14ac:dyDescent="0.25">
      <c r="A104" s="36" t="s">
        <v>158</v>
      </c>
      <c r="B104" s="36" t="s">
        <v>159</v>
      </c>
      <c r="C104" s="36" t="s">
        <v>160</v>
      </c>
      <c r="D104" s="36" t="s">
        <v>11</v>
      </c>
      <c r="E104" s="36">
        <v>1</v>
      </c>
      <c r="F104" s="36" t="s">
        <v>161</v>
      </c>
      <c r="G104" s="90">
        <v>3.5</v>
      </c>
      <c r="H104" s="87">
        <v>90</v>
      </c>
      <c r="I104" s="73">
        <v>4</v>
      </c>
      <c r="J104" s="34"/>
      <c r="K104" s="34"/>
      <c r="L104" s="34"/>
      <c r="M104" s="83"/>
      <c r="N104" s="84"/>
      <c r="O104" s="85">
        <v>0.156</v>
      </c>
      <c r="P104" s="73"/>
      <c r="Q104" s="35"/>
      <c r="R104" s="35"/>
      <c r="S104" s="35"/>
      <c r="T104" s="35"/>
      <c r="U104" s="34"/>
      <c r="V104" s="34"/>
      <c r="W104" s="34"/>
      <c r="X104" s="85">
        <f t="shared" si="49"/>
        <v>3.6880000000000002</v>
      </c>
      <c r="Y104" s="42">
        <f t="shared" si="66"/>
        <v>10.682470597336904</v>
      </c>
      <c r="Z104" s="69">
        <f t="shared" si="67"/>
        <v>0.30733333333333335</v>
      </c>
      <c r="AA104" s="70">
        <f t="shared" si="68"/>
        <v>7.4183823592617396E-2</v>
      </c>
      <c r="AB104" s="71">
        <f t="shared" si="69"/>
        <v>4.8806941431670274E-4</v>
      </c>
      <c r="AC104" s="71">
        <v>1.4999999999999999E-4</v>
      </c>
      <c r="AD104" s="43"/>
      <c r="AE104" s="43"/>
      <c r="AF104" s="43"/>
      <c r="AG104" s="43"/>
      <c r="AH104" s="43"/>
      <c r="AI104" s="46">
        <v>6.41</v>
      </c>
      <c r="AJ104" s="43"/>
      <c r="AK104" s="43"/>
      <c r="AL104" s="43"/>
      <c r="AM104" s="43"/>
      <c r="AN104" s="43"/>
      <c r="AO104" s="43"/>
      <c r="AP104" s="43"/>
      <c r="AQ104" s="43"/>
      <c r="AR104" s="43"/>
      <c r="AY104" s="39" t="s">
        <v>162</v>
      </c>
      <c r="AZ104" s="40" t="s">
        <v>163</v>
      </c>
      <c r="BA104" s="41" t="s">
        <v>164</v>
      </c>
    </row>
    <row r="105" spans="1:53" s="33" customFormat="1" x14ac:dyDescent="0.25">
      <c r="A105" s="33" t="s">
        <v>158</v>
      </c>
      <c r="B105" s="33" t="s">
        <v>159</v>
      </c>
      <c r="C105" s="33" t="s">
        <v>160</v>
      </c>
      <c r="D105" s="33" t="s">
        <v>11</v>
      </c>
      <c r="E105" s="33">
        <v>1</v>
      </c>
      <c r="F105" s="33" t="s">
        <v>161</v>
      </c>
      <c r="G105" s="89">
        <v>3.5</v>
      </c>
      <c r="H105" s="89">
        <v>90</v>
      </c>
      <c r="I105" s="82">
        <v>4</v>
      </c>
      <c r="J105" s="31"/>
      <c r="K105" s="31"/>
      <c r="L105" s="31"/>
      <c r="M105" s="79"/>
      <c r="N105" s="80"/>
      <c r="O105" s="81">
        <v>0.17199999999999999</v>
      </c>
      <c r="P105" s="82"/>
      <c r="Q105" s="32"/>
      <c r="R105" s="32"/>
      <c r="S105" s="32"/>
      <c r="T105" s="32"/>
      <c r="U105" s="31"/>
      <c r="V105" s="31"/>
      <c r="W105" s="31"/>
      <c r="X105" s="81">
        <f t="shared" si="49"/>
        <v>3.6560000000000001</v>
      </c>
      <c r="Y105" s="37">
        <f t="shared" si="66"/>
        <v>10.497895745753196</v>
      </c>
      <c r="Z105" s="66">
        <f t="shared" si="67"/>
        <v>0.3046666666666667</v>
      </c>
      <c r="AA105" s="67">
        <f t="shared" si="68"/>
        <v>7.2902053789952764E-2</v>
      </c>
      <c r="AB105" s="68">
        <f t="shared" si="69"/>
        <v>4.9234135667396053E-4</v>
      </c>
      <c r="AC105" s="68">
        <v>1.4999999999999999E-4</v>
      </c>
      <c r="AD105" s="38"/>
      <c r="AE105" s="38"/>
      <c r="AF105" s="38"/>
      <c r="AH105" s="38"/>
      <c r="AI105" s="45">
        <v>7.04</v>
      </c>
      <c r="AJ105" s="38"/>
      <c r="AK105" s="38"/>
      <c r="AL105" s="38"/>
      <c r="AM105" s="38"/>
      <c r="AN105" s="38"/>
      <c r="AO105" s="38"/>
      <c r="AP105" s="38"/>
      <c r="AQ105" s="38"/>
      <c r="AR105" s="38"/>
      <c r="AY105" s="39" t="s">
        <v>162</v>
      </c>
      <c r="AZ105" s="40" t="s">
        <v>163</v>
      </c>
      <c r="BA105" s="41" t="s">
        <v>164</v>
      </c>
    </row>
    <row r="106" spans="1:53" s="33" customFormat="1" x14ac:dyDescent="0.25">
      <c r="A106" s="33" t="s">
        <v>158</v>
      </c>
      <c r="B106" s="33" t="s">
        <v>159</v>
      </c>
      <c r="C106" s="33" t="s">
        <v>160</v>
      </c>
      <c r="D106" s="33" t="s">
        <v>11</v>
      </c>
      <c r="E106" s="33">
        <v>1</v>
      </c>
      <c r="F106" s="33" t="s">
        <v>161</v>
      </c>
      <c r="G106" s="89">
        <v>3.5</v>
      </c>
      <c r="H106" s="89">
        <v>90</v>
      </c>
      <c r="I106" s="82">
        <v>4</v>
      </c>
      <c r="J106" s="31"/>
      <c r="K106" s="31"/>
      <c r="L106" s="31"/>
      <c r="M106" s="79"/>
      <c r="N106" s="80">
        <v>30</v>
      </c>
      <c r="O106" s="81">
        <v>0.188</v>
      </c>
      <c r="P106" s="82"/>
      <c r="Q106" s="32"/>
      <c r="R106" s="32"/>
      <c r="S106" s="32"/>
      <c r="T106" s="32"/>
      <c r="U106" s="31"/>
      <c r="V106" s="31"/>
      <c r="W106" s="31"/>
      <c r="X106" s="81">
        <f t="shared" si="49"/>
        <v>3.6240000000000001</v>
      </c>
      <c r="Y106" s="37">
        <f t="shared" ref="Y106" si="70">PI()*X106^2/4</f>
        <v>10.314929389608126</v>
      </c>
      <c r="Z106" s="66">
        <f t="shared" ref="Z106" si="71">X106/12</f>
        <v>0.30199999999999999</v>
      </c>
      <c r="AA106" s="67">
        <f t="shared" ref="AA106" si="72">PI()*Z106^2/4</f>
        <v>7.1631454094500863E-2</v>
      </c>
      <c r="AB106" s="68">
        <f t="shared" ref="AB106" si="73">AC106/Z106</f>
        <v>4.966887417218543E-4</v>
      </c>
      <c r="AC106" s="68">
        <v>1.4999999999999999E-4</v>
      </c>
      <c r="AD106" s="38"/>
      <c r="AE106" s="38"/>
      <c r="AF106" s="38"/>
      <c r="AH106" s="38"/>
      <c r="AI106" s="45">
        <v>7.66</v>
      </c>
      <c r="AJ106" s="38"/>
      <c r="AK106" s="38"/>
      <c r="AL106" s="38"/>
      <c r="AM106" s="38"/>
      <c r="AN106" s="38"/>
      <c r="AO106" s="38"/>
      <c r="AP106" s="38"/>
      <c r="AQ106" s="38"/>
      <c r="AR106" s="38"/>
      <c r="AY106" s="39" t="s">
        <v>162</v>
      </c>
      <c r="AZ106" s="40" t="s">
        <v>163</v>
      </c>
      <c r="BA106" s="41" t="s">
        <v>164</v>
      </c>
    </row>
    <row r="107" spans="1:53" s="36" customFormat="1" x14ac:dyDescent="0.25">
      <c r="A107" s="36" t="s">
        <v>158</v>
      </c>
      <c r="B107" s="36" t="s">
        <v>159</v>
      </c>
      <c r="C107" s="36" t="s">
        <v>160</v>
      </c>
      <c r="D107" s="36" t="s">
        <v>11</v>
      </c>
      <c r="E107" s="36">
        <v>1</v>
      </c>
      <c r="F107" s="36" t="s">
        <v>161</v>
      </c>
      <c r="G107" s="90">
        <v>3.5</v>
      </c>
      <c r="H107" s="87">
        <v>90</v>
      </c>
      <c r="I107" s="73">
        <v>4</v>
      </c>
      <c r="J107" s="34"/>
      <c r="K107" s="34"/>
      <c r="L107" s="34"/>
      <c r="M107" s="83" t="s">
        <v>165</v>
      </c>
      <c r="N107" s="84">
        <v>40</v>
      </c>
      <c r="O107" s="85">
        <v>0.22600000000000001</v>
      </c>
      <c r="P107" s="73"/>
      <c r="Q107" s="35"/>
      <c r="R107" s="35"/>
      <c r="S107" s="35"/>
      <c r="T107" s="35"/>
      <c r="U107" s="34"/>
      <c r="V107" s="34"/>
      <c r="W107" s="34"/>
      <c r="X107" s="85">
        <f t="shared" si="49"/>
        <v>3.548</v>
      </c>
      <c r="Y107" s="42">
        <f t="shared" si="66"/>
        <v>9.8868308418887523</v>
      </c>
      <c r="Z107" s="69">
        <f t="shared" si="67"/>
        <v>0.29566666666666669</v>
      </c>
      <c r="AA107" s="70">
        <f t="shared" si="68"/>
        <v>6.8658547513116341E-2</v>
      </c>
      <c r="AB107" s="71">
        <f t="shared" si="69"/>
        <v>5.0732807215332577E-4</v>
      </c>
      <c r="AC107" s="71">
        <v>1.4999999999999999E-4</v>
      </c>
      <c r="AD107" s="43"/>
      <c r="AE107" s="43"/>
      <c r="AF107" s="43"/>
      <c r="AG107" s="43"/>
      <c r="AH107" s="43"/>
      <c r="AI107" s="46">
        <v>9.1199999999999992</v>
      </c>
      <c r="AJ107" s="43"/>
      <c r="AK107" s="43"/>
      <c r="AL107" s="43"/>
      <c r="AM107" s="43"/>
      <c r="AN107" s="43"/>
      <c r="AO107" s="43"/>
      <c r="AP107" s="43"/>
      <c r="AQ107" s="43"/>
      <c r="AR107" s="43"/>
      <c r="AY107" s="39" t="s">
        <v>162</v>
      </c>
      <c r="AZ107" s="40" t="s">
        <v>163</v>
      </c>
      <c r="BA107" s="41" t="s">
        <v>164</v>
      </c>
    </row>
    <row r="108" spans="1:53" s="36" customFormat="1" x14ac:dyDescent="0.25">
      <c r="A108" s="36" t="s">
        <v>158</v>
      </c>
      <c r="B108" s="36" t="s">
        <v>159</v>
      </c>
      <c r="C108" s="36" t="s">
        <v>160</v>
      </c>
      <c r="D108" s="36" t="s">
        <v>11</v>
      </c>
      <c r="E108" s="36">
        <v>1</v>
      </c>
      <c r="F108" s="36" t="s">
        <v>161</v>
      </c>
      <c r="G108" s="90">
        <v>3.5</v>
      </c>
      <c r="H108" s="87">
        <v>90</v>
      </c>
      <c r="I108" s="73">
        <v>4</v>
      </c>
      <c r="J108" s="34"/>
      <c r="K108" s="34"/>
      <c r="L108" s="34"/>
      <c r="M108" s="83"/>
      <c r="N108" s="84"/>
      <c r="O108" s="85">
        <v>0.25</v>
      </c>
      <c r="P108" s="73"/>
      <c r="Q108" s="35"/>
      <c r="R108" s="35"/>
      <c r="S108" s="35"/>
      <c r="T108" s="35"/>
      <c r="U108" s="34"/>
      <c r="V108" s="34"/>
      <c r="W108" s="34"/>
      <c r="X108" s="85">
        <f t="shared" si="49"/>
        <v>3.5</v>
      </c>
      <c r="Y108" s="42">
        <f t="shared" si="66"/>
        <v>9.6211275016187408</v>
      </c>
      <c r="Z108" s="69">
        <f t="shared" si="67"/>
        <v>0.29166666666666669</v>
      </c>
      <c r="AA108" s="70">
        <f t="shared" si="68"/>
        <v>6.6813385427907934E-2</v>
      </c>
      <c r="AB108" s="71">
        <f t="shared" si="69"/>
        <v>5.1428571428571419E-4</v>
      </c>
      <c r="AC108" s="71">
        <v>1.4999999999999999E-4</v>
      </c>
      <c r="AD108" s="43"/>
      <c r="AE108" s="43"/>
      <c r="AF108" s="43"/>
      <c r="AG108" s="43"/>
      <c r="AH108" s="43"/>
      <c r="AI108" s="46">
        <v>10.02</v>
      </c>
      <c r="AJ108" s="43"/>
      <c r="AK108" s="43"/>
      <c r="AL108" s="43"/>
      <c r="AM108" s="43"/>
      <c r="AN108" s="43"/>
      <c r="AO108" s="43"/>
      <c r="AP108" s="43"/>
      <c r="AQ108" s="43"/>
      <c r="AR108" s="43"/>
      <c r="AY108" s="39" t="s">
        <v>162</v>
      </c>
      <c r="AZ108" s="40" t="s">
        <v>163</v>
      </c>
      <c r="BA108" s="41" t="s">
        <v>164</v>
      </c>
    </row>
    <row r="109" spans="1:53" s="36" customFormat="1" x14ac:dyDescent="0.25">
      <c r="A109" s="36" t="s">
        <v>158</v>
      </c>
      <c r="B109" s="36" t="s">
        <v>159</v>
      </c>
      <c r="C109" s="36" t="s">
        <v>160</v>
      </c>
      <c r="D109" s="36" t="s">
        <v>11</v>
      </c>
      <c r="E109" s="36">
        <v>1</v>
      </c>
      <c r="F109" s="36" t="s">
        <v>161</v>
      </c>
      <c r="G109" s="90">
        <v>3.5</v>
      </c>
      <c r="H109" s="87">
        <v>90</v>
      </c>
      <c r="I109" s="73">
        <v>4</v>
      </c>
      <c r="J109" s="34"/>
      <c r="K109" s="34"/>
      <c r="L109" s="34"/>
      <c r="M109" s="83"/>
      <c r="N109" s="84"/>
      <c r="O109" s="85">
        <v>0.28100000000000003</v>
      </c>
      <c r="P109" s="73"/>
      <c r="Q109" s="35"/>
      <c r="R109" s="35"/>
      <c r="S109" s="35"/>
      <c r="T109" s="35"/>
      <c r="U109" s="34"/>
      <c r="V109" s="34"/>
      <c r="W109" s="34"/>
      <c r="X109" s="85">
        <f t="shared" si="49"/>
        <v>3.4379999999999997</v>
      </c>
      <c r="Y109" s="42">
        <f t="shared" si="66"/>
        <v>9.2832837692443473</v>
      </c>
      <c r="Z109" s="69">
        <f t="shared" si="67"/>
        <v>0.28649999999999998</v>
      </c>
      <c r="AA109" s="70">
        <f t="shared" si="68"/>
        <v>6.446724839753018E-2</v>
      </c>
      <c r="AB109" s="71">
        <f t="shared" si="69"/>
        <v>5.2356020942408371E-4</v>
      </c>
      <c r="AC109" s="71">
        <v>1.4999999999999999E-4</v>
      </c>
      <c r="AD109" s="43"/>
      <c r="AE109" s="43"/>
      <c r="AF109" s="43"/>
      <c r="AG109" s="43"/>
      <c r="AH109" s="43"/>
      <c r="AI109" s="46">
        <v>11.17</v>
      </c>
      <c r="AJ109" s="43"/>
      <c r="AK109" s="43"/>
      <c r="AL109" s="43"/>
      <c r="AM109" s="43"/>
      <c r="AN109" s="43"/>
      <c r="AO109" s="43"/>
      <c r="AP109" s="43"/>
      <c r="AQ109" s="43"/>
      <c r="AR109" s="43"/>
      <c r="AY109" s="39" t="s">
        <v>162</v>
      </c>
      <c r="AZ109" s="40" t="s">
        <v>163</v>
      </c>
      <c r="BA109" s="41" t="s">
        <v>164</v>
      </c>
    </row>
    <row r="110" spans="1:53" s="36" customFormat="1" x14ac:dyDescent="0.25">
      <c r="A110" s="36" t="s">
        <v>158</v>
      </c>
      <c r="B110" s="36" t="s">
        <v>159</v>
      </c>
      <c r="C110" s="36" t="s">
        <v>160</v>
      </c>
      <c r="D110" s="36" t="s">
        <v>11</v>
      </c>
      <c r="E110" s="36">
        <v>1</v>
      </c>
      <c r="F110" s="36" t="s">
        <v>161</v>
      </c>
      <c r="G110" s="90">
        <v>3.5</v>
      </c>
      <c r="H110" s="87">
        <v>90</v>
      </c>
      <c r="I110" s="73">
        <v>4</v>
      </c>
      <c r="J110" s="34"/>
      <c r="K110" s="34"/>
      <c r="L110" s="34"/>
      <c r="M110" s="83" t="s">
        <v>166</v>
      </c>
      <c r="N110" s="84">
        <v>80</v>
      </c>
      <c r="O110" s="85">
        <v>0.318</v>
      </c>
      <c r="P110" s="73"/>
      <c r="Q110" s="35"/>
      <c r="R110" s="35"/>
      <c r="S110" s="35"/>
      <c r="T110" s="35"/>
      <c r="U110" s="34"/>
      <c r="V110" s="34"/>
      <c r="W110" s="34"/>
      <c r="X110" s="85">
        <f t="shared" si="49"/>
        <v>3.3639999999999999</v>
      </c>
      <c r="Y110" s="42">
        <f t="shared" si="66"/>
        <v>8.8879551744945697</v>
      </c>
      <c r="Z110" s="69">
        <f t="shared" si="67"/>
        <v>0.28033333333333332</v>
      </c>
      <c r="AA110" s="70">
        <f t="shared" si="68"/>
        <v>6.1721910933990064E-2</v>
      </c>
      <c r="AB110" s="71">
        <f t="shared" si="69"/>
        <v>5.35077288941736E-4</v>
      </c>
      <c r="AC110" s="71">
        <v>1.4999999999999999E-4</v>
      </c>
      <c r="AD110" s="43"/>
      <c r="AE110" s="43"/>
      <c r="AF110" s="43"/>
      <c r="AG110" s="43"/>
      <c r="AH110" s="43"/>
      <c r="AI110" s="46">
        <v>12.52</v>
      </c>
      <c r="AJ110" s="43"/>
      <c r="AK110" s="43"/>
      <c r="AL110" s="43"/>
      <c r="AM110" s="43"/>
      <c r="AN110" s="43"/>
      <c r="AO110" s="43"/>
      <c r="AP110" s="43"/>
      <c r="AQ110" s="43"/>
      <c r="AR110" s="43"/>
      <c r="AY110" s="39" t="s">
        <v>162</v>
      </c>
      <c r="AZ110" s="40" t="s">
        <v>163</v>
      </c>
      <c r="BA110" s="41" t="s">
        <v>164</v>
      </c>
    </row>
    <row r="111" spans="1:53" s="33" customFormat="1" x14ac:dyDescent="0.25">
      <c r="A111" s="33" t="s">
        <v>158</v>
      </c>
      <c r="B111" s="33" t="s">
        <v>159</v>
      </c>
      <c r="C111" s="33" t="s">
        <v>160</v>
      </c>
      <c r="D111" s="33" t="s">
        <v>11</v>
      </c>
      <c r="E111" s="33">
        <v>1</v>
      </c>
      <c r="F111" s="33" t="s">
        <v>161</v>
      </c>
      <c r="G111" s="89">
        <v>3.5</v>
      </c>
      <c r="H111" s="89">
        <v>90</v>
      </c>
      <c r="I111" s="82">
        <v>4</v>
      </c>
      <c r="J111" s="31"/>
      <c r="K111" s="31"/>
      <c r="L111" s="31"/>
      <c r="M111" s="79"/>
      <c r="N111" s="80" t="s">
        <v>168</v>
      </c>
      <c r="O111" s="81">
        <v>0.318</v>
      </c>
      <c r="P111" s="82"/>
      <c r="Q111" s="32"/>
      <c r="R111" s="32"/>
      <c r="S111" s="32"/>
      <c r="T111" s="32"/>
      <c r="U111" s="31"/>
      <c r="V111" s="31"/>
      <c r="W111" s="31"/>
      <c r="X111" s="81">
        <f t="shared" si="49"/>
        <v>3.3639999999999999</v>
      </c>
      <c r="Y111" s="37">
        <f t="shared" ref="Y111" si="74">PI()*X111^2/4</f>
        <v>8.8879551744945697</v>
      </c>
      <c r="Z111" s="66">
        <f t="shared" ref="Z111" si="75">X111/12</f>
        <v>0.28033333333333332</v>
      </c>
      <c r="AA111" s="67">
        <f t="shared" ref="AA111" si="76">PI()*Z111^2/4</f>
        <v>6.1721910933990064E-2</v>
      </c>
      <c r="AB111" s="68">
        <f t="shared" ref="AB111" si="77">AC111/Z111</f>
        <v>5.35077288941736E-4</v>
      </c>
      <c r="AC111" s="68">
        <v>1.4999999999999999E-4</v>
      </c>
      <c r="AD111" s="38"/>
      <c r="AE111" s="38"/>
      <c r="AF111" s="38"/>
      <c r="AG111" s="38"/>
      <c r="AH111" s="38"/>
      <c r="AI111" s="45">
        <v>12.52</v>
      </c>
      <c r="AJ111" s="38"/>
      <c r="AK111" s="38"/>
      <c r="AL111" s="38"/>
      <c r="AM111" s="38"/>
      <c r="AN111" s="38"/>
      <c r="AO111" s="38"/>
      <c r="AP111" s="38"/>
      <c r="AQ111" s="38"/>
      <c r="AR111" s="38"/>
      <c r="AY111" s="39" t="s">
        <v>162</v>
      </c>
      <c r="AZ111" s="40" t="s">
        <v>163</v>
      </c>
      <c r="BA111" s="41" t="s">
        <v>164</v>
      </c>
    </row>
    <row r="112" spans="1:53" s="25" customFormat="1" x14ac:dyDescent="0.25">
      <c r="A112" s="25" t="s">
        <v>158</v>
      </c>
      <c r="B112" s="25" t="s">
        <v>159</v>
      </c>
      <c r="C112" s="25" t="s">
        <v>160</v>
      </c>
      <c r="D112" s="25" t="s">
        <v>11</v>
      </c>
      <c r="E112" s="25">
        <v>1</v>
      </c>
      <c r="F112" s="47" t="s">
        <v>161</v>
      </c>
      <c r="G112" s="88">
        <v>4</v>
      </c>
      <c r="H112" s="88">
        <v>100</v>
      </c>
      <c r="I112" s="72">
        <v>4.5</v>
      </c>
      <c r="J112" s="23"/>
      <c r="K112" s="23"/>
      <c r="L112" s="23"/>
      <c r="M112" s="76"/>
      <c r="N112" s="77">
        <v>5</v>
      </c>
      <c r="O112" s="78">
        <v>8.3000000000000004E-2</v>
      </c>
      <c r="P112" s="72"/>
      <c r="Q112" s="24"/>
      <c r="R112" s="24"/>
      <c r="S112" s="24"/>
      <c r="T112" s="24"/>
      <c r="U112" s="23"/>
      <c r="V112" s="23"/>
      <c r="W112" s="23"/>
      <c r="X112" s="78">
        <f t="shared" si="49"/>
        <v>4.3339999999999996</v>
      </c>
      <c r="Y112" s="26">
        <f t="shared" si="66"/>
        <v>14.752570384473119</v>
      </c>
      <c r="Z112" s="63">
        <f t="shared" si="67"/>
        <v>0.36116666666666664</v>
      </c>
      <c r="AA112" s="64">
        <f t="shared" si="68"/>
        <v>0.10244840544772998</v>
      </c>
      <c r="AB112" s="65">
        <f t="shared" si="69"/>
        <v>4.1532071988924782E-4</v>
      </c>
      <c r="AC112" s="65">
        <v>1.4999999999999999E-4</v>
      </c>
      <c r="AD112" s="27"/>
      <c r="AE112" s="27"/>
      <c r="AF112" s="27"/>
      <c r="AH112" s="27"/>
      <c r="AI112" s="44">
        <v>3.92</v>
      </c>
      <c r="AJ112" s="27"/>
      <c r="AK112" s="27"/>
      <c r="AL112" s="27"/>
      <c r="AM112" s="27"/>
      <c r="AN112" s="27"/>
      <c r="AO112" s="27"/>
      <c r="AP112" s="27"/>
      <c r="AQ112" s="27"/>
      <c r="AR112" s="27"/>
      <c r="AY112" s="28" t="s">
        <v>162</v>
      </c>
      <c r="AZ112" s="29" t="s">
        <v>163</v>
      </c>
      <c r="BA112" s="25" t="s">
        <v>164</v>
      </c>
    </row>
    <row r="113" spans="1:53" s="25" customFormat="1" x14ac:dyDescent="0.25">
      <c r="A113" s="25" t="s">
        <v>158</v>
      </c>
      <c r="B113" s="25" t="s">
        <v>159</v>
      </c>
      <c r="C113" s="25" t="s">
        <v>160</v>
      </c>
      <c r="D113" s="25" t="s">
        <v>11</v>
      </c>
      <c r="E113" s="25">
        <v>1</v>
      </c>
      <c r="F113" s="47" t="s">
        <v>161</v>
      </c>
      <c r="G113" s="88">
        <v>4</v>
      </c>
      <c r="H113" s="88">
        <v>100</v>
      </c>
      <c r="I113" s="72">
        <v>4.5</v>
      </c>
      <c r="J113" s="23"/>
      <c r="K113" s="23"/>
      <c r="L113" s="23"/>
      <c r="M113" s="76"/>
      <c r="N113" s="77"/>
      <c r="O113" s="78">
        <v>0.109</v>
      </c>
      <c r="P113" s="72"/>
      <c r="Q113" s="24"/>
      <c r="R113" s="24"/>
      <c r="S113" s="24"/>
      <c r="T113" s="24"/>
      <c r="U113" s="23"/>
      <c r="V113" s="23"/>
      <c r="W113" s="23"/>
      <c r="X113" s="78">
        <f t="shared" si="49"/>
        <v>4.282</v>
      </c>
      <c r="Y113" s="26">
        <f t="shared" ref="Y113" si="78">PI()*X113^2/4</f>
        <v>14.400686874529834</v>
      </c>
      <c r="Z113" s="63">
        <f t="shared" ref="Z113" si="79">X113/12</f>
        <v>0.35683333333333334</v>
      </c>
      <c r="AA113" s="64">
        <f t="shared" ref="AA113" si="80">PI()*Z113^2/4</f>
        <v>0.10000476996201274</v>
      </c>
      <c r="AB113" s="65">
        <f t="shared" ref="AB113" si="81">AC113/Z113</f>
        <v>4.2036431574030825E-4</v>
      </c>
      <c r="AC113" s="65">
        <v>1.4999999999999999E-4</v>
      </c>
      <c r="AD113" s="27"/>
      <c r="AE113" s="27"/>
      <c r="AF113" s="27"/>
      <c r="AH113" s="27"/>
      <c r="AI113" s="44">
        <v>5.12</v>
      </c>
      <c r="AJ113" s="27"/>
      <c r="AK113" s="27"/>
      <c r="AL113" s="27"/>
      <c r="AM113" s="27"/>
      <c r="AN113" s="27"/>
      <c r="AO113" s="27"/>
      <c r="AP113" s="27"/>
      <c r="AQ113" s="27"/>
      <c r="AR113" s="27"/>
      <c r="AY113" s="28" t="s">
        <v>162</v>
      </c>
      <c r="AZ113" s="29" t="s">
        <v>163</v>
      </c>
      <c r="BA113" s="25" t="s">
        <v>164</v>
      </c>
    </row>
    <row r="114" spans="1:53" s="25" customFormat="1" x14ac:dyDescent="0.25">
      <c r="A114" s="25" t="s">
        <v>158</v>
      </c>
      <c r="B114" s="25" t="s">
        <v>159</v>
      </c>
      <c r="C114" s="25" t="s">
        <v>160</v>
      </c>
      <c r="D114" s="25" t="s">
        <v>11</v>
      </c>
      <c r="E114" s="25">
        <v>1</v>
      </c>
      <c r="F114" s="47" t="s">
        <v>161</v>
      </c>
      <c r="G114" s="88">
        <v>4</v>
      </c>
      <c r="H114" s="88">
        <v>100</v>
      </c>
      <c r="I114" s="72">
        <v>4.5</v>
      </c>
      <c r="J114" s="23"/>
      <c r="K114" s="23"/>
      <c r="L114" s="23"/>
      <c r="M114" s="76"/>
      <c r="N114" s="77">
        <v>10</v>
      </c>
      <c r="O114" s="78">
        <v>0.12</v>
      </c>
      <c r="P114" s="72"/>
      <c r="Q114" s="24"/>
      <c r="R114" s="24"/>
      <c r="S114" s="24"/>
      <c r="T114" s="24"/>
      <c r="U114" s="23"/>
      <c r="V114" s="23"/>
      <c r="W114" s="23"/>
      <c r="X114" s="78">
        <f t="shared" si="49"/>
        <v>4.26</v>
      </c>
      <c r="Y114" s="26">
        <f t="shared" si="66"/>
        <v>14.25309171007153</v>
      </c>
      <c r="Z114" s="63">
        <f t="shared" si="67"/>
        <v>0.35499999999999998</v>
      </c>
      <c r="AA114" s="64">
        <f t="shared" si="68"/>
        <v>9.8979803542163416E-2</v>
      </c>
      <c r="AB114" s="65">
        <f t="shared" si="69"/>
        <v>4.225352112676056E-4</v>
      </c>
      <c r="AC114" s="65">
        <v>1.4999999999999999E-4</v>
      </c>
      <c r="AD114" s="27"/>
      <c r="AE114" s="27"/>
      <c r="AF114" s="27"/>
      <c r="AH114" s="27"/>
      <c r="AI114" s="44">
        <v>5.62</v>
      </c>
      <c r="AJ114" s="27"/>
      <c r="AK114" s="27"/>
      <c r="AL114" s="27"/>
      <c r="AM114" s="27"/>
      <c r="AN114" s="27"/>
      <c r="AO114" s="27"/>
      <c r="AP114" s="27"/>
      <c r="AQ114" s="27"/>
      <c r="AR114" s="27"/>
      <c r="AY114" s="28" t="s">
        <v>162</v>
      </c>
      <c r="AZ114" s="29" t="s">
        <v>163</v>
      </c>
      <c r="BA114" s="25" t="s">
        <v>164</v>
      </c>
    </row>
    <row r="115" spans="1:53" s="25" customFormat="1" x14ac:dyDescent="0.25">
      <c r="A115" s="25" t="s">
        <v>158</v>
      </c>
      <c r="B115" s="25" t="s">
        <v>159</v>
      </c>
      <c r="C115" s="25" t="s">
        <v>160</v>
      </c>
      <c r="D115" s="25" t="s">
        <v>11</v>
      </c>
      <c r="E115" s="25">
        <v>1</v>
      </c>
      <c r="F115" s="47" t="s">
        <v>161</v>
      </c>
      <c r="G115" s="88">
        <v>4</v>
      </c>
      <c r="H115" s="86">
        <v>100</v>
      </c>
      <c r="I115" s="72">
        <v>4.5</v>
      </c>
      <c r="J115" s="23"/>
      <c r="K115" s="23"/>
      <c r="L115" s="23"/>
      <c r="M115" s="76"/>
      <c r="N115" s="77"/>
      <c r="O115" s="78">
        <v>0.125</v>
      </c>
      <c r="P115" s="72"/>
      <c r="Q115" s="24"/>
      <c r="R115" s="24"/>
      <c r="S115" s="24"/>
      <c r="T115" s="24"/>
      <c r="U115" s="23"/>
      <c r="V115" s="23"/>
      <c r="W115" s="23"/>
      <c r="X115" s="78">
        <f t="shared" si="49"/>
        <v>4.25</v>
      </c>
      <c r="Y115" s="26">
        <f t="shared" si="66"/>
        <v>14.186254326366409</v>
      </c>
      <c r="Z115" s="63">
        <f t="shared" si="67"/>
        <v>0.35416666666666669</v>
      </c>
      <c r="AA115" s="64">
        <f t="shared" si="68"/>
        <v>9.8515655044211184E-2</v>
      </c>
      <c r="AB115" s="65">
        <f t="shared" si="69"/>
        <v>4.2352941176470585E-4</v>
      </c>
      <c r="AC115" s="65">
        <v>1.4999999999999999E-4</v>
      </c>
      <c r="AD115" s="27"/>
      <c r="AE115" s="27"/>
      <c r="AF115" s="27"/>
      <c r="AG115" s="27"/>
      <c r="AH115" s="27"/>
      <c r="AI115" s="44">
        <v>5.85</v>
      </c>
      <c r="AJ115" s="27"/>
      <c r="AK115" s="27"/>
      <c r="AL115" s="27"/>
      <c r="AM115" s="27"/>
      <c r="AN115" s="27"/>
      <c r="AO115" s="27"/>
      <c r="AP115" s="27"/>
      <c r="AQ115" s="27"/>
      <c r="AR115" s="27"/>
      <c r="AY115" s="28" t="s">
        <v>162</v>
      </c>
      <c r="AZ115" s="29" t="s">
        <v>163</v>
      </c>
      <c r="BA115" s="25" t="s">
        <v>164</v>
      </c>
    </row>
    <row r="116" spans="1:53" s="25" customFormat="1" x14ac:dyDescent="0.25">
      <c r="A116" s="25" t="s">
        <v>158</v>
      </c>
      <c r="B116" s="25" t="s">
        <v>159</v>
      </c>
      <c r="C116" s="25" t="s">
        <v>160</v>
      </c>
      <c r="D116" s="25" t="s">
        <v>11</v>
      </c>
      <c r="E116" s="25">
        <v>1</v>
      </c>
      <c r="F116" s="47" t="s">
        <v>161</v>
      </c>
      <c r="G116" s="88">
        <v>4</v>
      </c>
      <c r="H116" s="88">
        <v>100</v>
      </c>
      <c r="I116" s="72">
        <v>4.5</v>
      </c>
      <c r="J116" s="23"/>
      <c r="K116" s="23"/>
      <c r="L116" s="23"/>
      <c r="M116" s="76"/>
      <c r="N116" s="77"/>
      <c r="O116" s="78">
        <v>0.14099999999999999</v>
      </c>
      <c r="P116" s="72"/>
      <c r="Q116" s="24"/>
      <c r="R116" s="24"/>
      <c r="S116" s="24"/>
      <c r="T116" s="24"/>
      <c r="U116" s="23"/>
      <c r="V116" s="23"/>
      <c r="W116" s="23"/>
      <c r="X116" s="78">
        <f t="shared" si="49"/>
        <v>4.218</v>
      </c>
      <c r="Y116" s="26">
        <f t="shared" ref="Y116" si="82">PI()*X116^2/4</f>
        <v>13.973430273641622</v>
      </c>
      <c r="Z116" s="63">
        <f t="shared" ref="Z116" si="83">X116/12</f>
        <v>0.35149999999999998</v>
      </c>
      <c r="AA116" s="64">
        <f t="shared" ref="AA116" si="84">PI()*Z116^2/4</f>
        <v>9.7037710233622371E-2</v>
      </c>
      <c r="AB116" s="65">
        <f t="shared" ref="AB116" si="85">AC116/Z116</f>
        <v>4.2674253200568991E-4</v>
      </c>
      <c r="AC116" s="65">
        <v>1.4999999999999999E-4</v>
      </c>
      <c r="AD116" s="27"/>
      <c r="AE116" s="27"/>
      <c r="AF116" s="27"/>
      <c r="AH116" s="27"/>
      <c r="AI116" s="44">
        <v>6.57</v>
      </c>
      <c r="AJ116" s="27"/>
      <c r="AK116" s="27"/>
      <c r="AL116" s="27"/>
      <c r="AM116" s="27"/>
      <c r="AN116" s="27"/>
      <c r="AO116" s="27"/>
      <c r="AP116" s="27"/>
      <c r="AQ116" s="27"/>
      <c r="AR116" s="27"/>
      <c r="AY116" s="28" t="s">
        <v>162</v>
      </c>
      <c r="AZ116" s="29" t="s">
        <v>163</v>
      </c>
      <c r="BA116" s="25" t="s">
        <v>164</v>
      </c>
    </row>
    <row r="117" spans="1:53" s="25" customFormat="1" x14ac:dyDescent="0.25">
      <c r="A117" s="25" t="s">
        <v>158</v>
      </c>
      <c r="B117" s="25" t="s">
        <v>159</v>
      </c>
      <c r="C117" s="25" t="s">
        <v>160</v>
      </c>
      <c r="D117" s="25" t="s">
        <v>11</v>
      </c>
      <c r="E117" s="25">
        <v>1</v>
      </c>
      <c r="F117" s="47" t="s">
        <v>161</v>
      </c>
      <c r="G117" s="88">
        <v>4</v>
      </c>
      <c r="H117" s="86">
        <v>100</v>
      </c>
      <c r="I117" s="72">
        <v>4.5</v>
      </c>
      <c r="J117" s="23"/>
      <c r="K117" s="23"/>
      <c r="L117" s="23"/>
      <c r="M117" s="76"/>
      <c r="N117" s="77"/>
      <c r="O117" s="78">
        <v>0.156</v>
      </c>
      <c r="P117" s="72"/>
      <c r="Q117" s="24"/>
      <c r="R117" s="24"/>
      <c r="S117" s="24"/>
      <c r="T117" s="24"/>
      <c r="U117" s="23"/>
      <c r="V117" s="23"/>
      <c r="W117" s="23"/>
      <c r="X117" s="78">
        <f t="shared" si="49"/>
        <v>4.1879999999999997</v>
      </c>
      <c r="Y117" s="26">
        <f t="shared" si="66"/>
        <v>13.775368564796052</v>
      </c>
      <c r="Z117" s="63">
        <f t="shared" si="67"/>
        <v>0.34899999999999998</v>
      </c>
      <c r="AA117" s="64">
        <f t="shared" si="68"/>
        <v>9.5662281699972582E-2</v>
      </c>
      <c r="AB117" s="65">
        <f t="shared" si="69"/>
        <v>4.2979942693409742E-4</v>
      </c>
      <c r="AC117" s="65">
        <v>1.4999999999999999E-4</v>
      </c>
      <c r="AD117" s="27"/>
      <c r="AE117" s="27"/>
      <c r="AF117" s="27"/>
      <c r="AG117" s="27"/>
      <c r="AH117" s="27"/>
      <c r="AI117" s="44">
        <v>7.24</v>
      </c>
      <c r="AJ117" s="27"/>
      <c r="AK117" s="27"/>
      <c r="AL117" s="27"/>
      <c r="AM117" s="27"/>
      <c r="AN117" s="27"/>
      <c r="AO117" s="27"/>
      <c r="AP117" s="27"/>
      <c r="AQ117" s="27"/>
      <c r="AR117" s="27"/>
      <c r="AY117" s="28" t="s">
        <v>162</v>
      </c>
      <c r="AZ117" s="29" t="s">
        <v>163</v>
      </c>
      <c r="BA117" s="25" t="s">
        <v>164</v>
      </c>
    </row>
    <row r="118" spans="1:53" s="25" customFormat="1" x14ac:dyDescent="0.25">
      <c r="A118" s="25" t="s">
        <v>158</v>
      </c>
      <c r="B118" s="25" t="s">
        <v>159</v>
      </c>
      <c r="C118" s="25" t="s">
        <v>160</v>
      </c>
      <c r="D118" s="25" t="s">
        <v>11</v>
      </c>
      <c r="E118" s="25">
        <v>1</v>
      </c>
      <c r="F118" s="47" t="s">
        <v>161</v>
      </c>
      <c r="G118" s="88">
        <v>4</v>
      </c>
      <c r="H118" s="88">
        <v>100</v>
      </c>
      <c r="I118" s="72">
        <v>4.5</v>
      </c>
      <c r="J118" s="23"/>
      <c r="K118" s="23"/>
      <c r="L118" s="23"/>
      <c r="M118" s="76"/>
      <c r="N118" s="77"/>
      <c r="O118" s="78">
        <v>0.17199999999999999</v>
      </c>
      <c r="P118" s="72"/>
      <c r="Q118" s="24"/>
      <c r="R118" s="24"/>
      <c r="S118" s="24"/>
      <c r="T118" s="24"/>
      <c r="U118" s="23"/>
      <c r="V118" s="23"/>
      <c r="W118" s="23"/>
      <c r="X118" s="78">
        <f t="shared" si="49"/>
        <v>4.1559999999999997</v>
      </c>
      <c r="Y118" s="26">
        <f t="shared" si="66"/>
        <v>13.565660971983625</v>
      </c>
      <c r="Z118" s="63">
        <f t="shared" si="67"/>
        <v>0.34633333333333333</v>
      </c>
      <c r="AA118" s="64">
        <f t="shared" si="68"/>
        <v>9.4205978972108528E-2</v>
      </c>
      <c r="AB118" s="65">
        <f t="shared" si="69"/>
        <v>4.3310875842155914E-4</v>
      </c>
      <c r="AC118" s="65">
        <v>1.4999999999999999E-4</v>
      </c>
      <c r="AD118" s="27"/>
      <c r="AE118" s="27"/>
      <c r="AF118" s="27"/>
      <c r="AH118" s="27"/>
      <c r="AI118" s="44">
        <v>7.96</v>
      </c>
      <c r="AJ118" s="27"/>
      <c r="AK118" s="27"/>
      <c r="AL118" s="27"/>
      <c r="AM118" s="27"/>
      <c r="AN118" s="27"/>
      <c r="AO118" s="27"/>
      <c r="AP118" s="27"/>
      <c r="AQ118" s="27"/>
      <c r="AR118" s="27"/>
      <c r="AY118" s="28" t="s">
        <v>162</v>
      </c>
      <c r="AZ118" s="29" t="s">
        <v>163</v>
      </c>
      <c r="BA118" s="25" t="s">
        <v>164</v>
      </c>
    </row>
    <row r="119" spans="1:53" s="25" customFormat="1" x14ac:dyDescent="0.25">
      <c r="A119" s="25" t="s">
        <v>158</v>
      </c>
      <c r="B119" s="25" t="s">
        <v>159</v>
      </c>
      <c r="C119" s="25" t="s">
        <v>160</v>
      </c>
      <c r="D119" s="25" t="s">
        <v>11</v>
      </c>
      <c r="E119" s="25">
        <v>1</v>
      </c>
      <c r="F119" s="47" t="s">
        <v>161</v>
      </c>
      <c r="G119" s="88">
        <v>4</v>
      </c>
      <c r="H119" s="86">
        <v>100</v>
      </c>
      <c r="I119" s="72">
        <v>4.5</v>
      </c>
      <c r="J119" s="23"/>
      <c r="K119" s="23"/>
      <c r="L119" s="23"/>
      <c r="M119" s="76"/>
      <c r="N119" s="77">
        <v>30</v>
      </c>
      <c r="O119" s="78">
        <v>0.188</v>
      </c>
      <c r="P119" s="72"/>
      <c r="Q119" s="24"/>
      <c r="R119" s="24"/>
      <c r="S119" s="24"/>
      <c r="T119" s="24"/>
      <c r="U119" s="23"/>
      <c r="V119" s="23"/>
      <c r="W119" s="23"/>
      <c r="X119" s="78">
        <f t="shared" si="49"/>
        <v>4.1239999999999997</v>
      </c>
      <c r="Y119" s="26">
        <f t="shared" si="66"/>
        <v>13.357561874609837</v>
      </c>
      <c r="Z119" s="63">
        <f t="shared" si="67"/>
        <v>0.34366666666666662</v>
      </c>
      <c r="AA119" s="64">
        <f t="shared" si="68"/>
        <v>9.2760846351457191E-2</v>
      </c>
      <c r="AB119" s="65">
        <f t="shared" si="69"/>
        <v>4.3646944713870029E-4</v>
      </c>
      <c r="AC119" s="65">
        <v>1.4999999999999999E-4</v>
      </c>
      <c r="AD119" s="27"/>
      <c r="AE119" s="27"/>
      <c r="AF119" s="27"/>
      <c r="AG119" s="27"/>
      <c r="AH119" s="27"/>
      <c r="AI119" s="44">
        <v>8.67</v>
      </c>
      <c r="AJ119" s="27"/>
      <c r="AK119" s="27"/>
      <c r="AL119" s="27"/>
      <c r="AM119" s="27"/>
      <c r="AN119" s="27"/>
      <c r="AO119" s="27"/>
      <c r="AP119" s="27"/>
      <c r="AQ119" s="27"/>
      <c r="AR119" s="27"/>
      <c r="AY119" s="28" t="s">
        <v>162</v>
      </c>
      <c r="AZ119" s="29" t="s">
        <v>163</v>
      </c>
      <c r="BA119" s="25" t="s">
        <v>164</v>
      </c>
    </row>
    <row r="120" spans="1:53" s="25" customFormat="1" x14ac:dyDescent="0.25">
      <c r="A120" s="25" t="s">
        <v>158</v>
      </c>
      <c r="B120" s="25" t="s">
        <v>159</v>
      </c>
      <c r="C120" s="25" t="s">
        <v>160</v>
      </c>
      <c r="D120" s="25" t="s">
        <v>11</v>
      </c>
      <c r="E120" s="25">
        <v>1</v>
      </c>
      <c r="F120" s="47" t="s">
        <v>161</v>
      </c>
      <c r="G120" s="88">
        <v>4</v>
      </c>
      <c r="H120" s="88">
        <v>100</v>
      </c>
      <c r="I120" s="72">
        <v>4.5</v>
      </c>
      <c r="J120" s="23"/>
      <c r="K120" s="23"/>
      <c r="L120" s="23"/>
      <c r="M120" s="76"/>
      <c r="N120" s="77"/>
      <c r="O120" s="78">
        <v>0.20300000000000001</v>
      </c>
      <c r="P120" s="72"/>
      <c r="Q120" s="24"/>
      <c r="R120" s="24"/>
      <c r="S120" s="24"/>
      <c r="T120" s="24"/>
      <c r="U120" s="23"/>
      <c r="V120" s="23"/>
      <c r="W120" s="23"/>
      <c r="X120" s="78">
        <f t="shared" si="49"/>
        <v>4.0940000000000003</v>
      </c>
      <c r="Y120" s="26">
        <f t="shared" ref="Y120" si="86">PI()*X120^2/4</f>
        <v>13.163929811405835</v>
      </c>
      <c r="Z120" s="63">
        <f t="shared" ref="Z120" si="87">X120/12</f>
        <v>0.34116666666666667</v>
      </c>
      <c r="AA120" s="64">
        <f t="shared" ref="AA120" si="88">PI()*Z120^2/4</f>
        <v>9.1416179245873849E-2</v>
      </c>
      <c r="AB120" s="65">
        <f t="shared" ref="AB120" si="89">AC120/Z120</f>
        <v>4.3966780654616506E-4</v>
      </c>
      <c r="AC120" s="65">
        <v>1.4999999999999999E-4</v>
      </c>
      <c r="AD120" s="27"/>
      <c r="AE120" s="27"/>
      <c r="AF120" s="27"/>
      <c r="AH120" s="27"/>
      <c r="AI120" s="44">
        <v>9.32</v>
      </c>
      <c r="AJ120" s="27"/>
      <c r="AK120" s="27"/>
      <c r="AL120" s="27"/>
      <c r="AM120" s="27"/>
      <c r="AN120" s="27"/>
      <c r="AO120" s="27"/>
      <c r="AP120" s="27"/>
      <c r="AQ120" s="27"/>
      <c r="AR120" s="27"/>
      <c r="AY120" s="28" t="s">
        <v>162</v>
      </c>
      <c r="AZ120" s="29" t="s">
        <v>163</v>
      </c>
      <c r="BA120" s="25" t="s">
        <v>164</v>
      </c>
    </row>
    <row r="121" spans="1:53" s="25" customFormat="1" x14ac:dyDescent="0.25">
      <c r="A121" s="25" t="s">
        <v>158</v>
      </c>
      <c r="B121" s="25" t="s">
        <v>159</v>
      </c>
      <c r="C121" s="25" t="s">
        <v>160</v>
      </c>
      <c r="D121" s="25" t="s">
        <v>11</v>
      </c>
      <c r="E121" s="25">
        <v>1</v>
      </c>
      <c r="F121" s="47" t="s">
        <v>161</v>
      </c>
      <c r="G121" s="88">
        <v>4</v>
      </c>
      <c r="H121" s="86">
        <v>100</v>
      </c>
      <c r="I121" s="72">
        <v>4.5</v>
      </c>
      <c r="J121" s="23"/>
      <c r="K121" s="23"/>
      <c r="L121" s="23"/>
      <c r="M121" s="76"/>
      <c r="N121" s="77"/>
      <c r="O121" s="78">
        <v>0.219</v>
      </c>
      <c r="P121" s="72"/>
      <c r="Q121" s="24"/>
      <c r="R121" s="24"/>
      <c r="S121" s="24"/>
      <c r="T121" s="24"/>
      <c r="U121" s="23"/>
      <c r="V121" s="23"/>
      <c r="W121" s="23"/>
      <c r="X121" s="78">
        <f t="shared" si="49"/>
        <v>4.0620000000000003</v>
      </c>
      <c r="Y121" s="26">
        <f t="shared" si="66"/>
        <v>12.958947173944409</v>
      </c>
      <c r="Z121" s="63">
        <f t="shared" si="67"/>
        <v>0.33850000000000002</v>
      </c>
      <c r="AA121" s="64">
        <f t="shared" si="68"/>
        <v>8.9992688707947271E-2</v>
      </c>
      <c r="AB121" s="65">
        <f t="shared" si="69"/>
        <v>4.4313146233382561E-4</v>
      </c>
      <c r="AC121" s="65">
        <v>1.4999999999999999E-4</v>
      </c>
      <c r="AD121" s="27"/>
      <c r="AE121" s="27"/>
      <c r="AF121" s="27"/>
      <c r="AG121" s="27"/>
      <c r="AH121" s="27"/>
      <c r="AI121" s="44">
        <v>10.02</v>
      </c>
      <c r="AJ121" s="27"/>
      <c r="AK121" s="27"/>
      <c r="AL121" s="27"/>
      <c r="AM121" s="27"/>
      <c r="AN121" s="27"/>
      <c r="AO121" s="27"/>
      <c r="AP121" s="27"/>
      <c r="AQ121" s="27"/>
      <c r="AR121" s="27"/>
      <c r="AY121" s="28" t="s">
        <v>162</v>
      </c>
      <c r="AZ121" s="29" t="s">
        <v>163</v>
      </c>
      <c r="BA121" s="25" t="s">
        <v>164</v>
      </c>
    </row>
    <row r="122" spans="1:53" s="25" customFormat="1" x14ac:dyDescent="0.25">
      <c r="A122" s="25" t="s">
        <v>158</v>
      </c>
      <c r="B122" s="25" t="s">
        <v>159</v>
      </c>
      <c r="C122" s="25" t="s">
        <v>160</v>
      </c>
      <c r="D122" s="25" t="s">
        <v>11</v>
      </c>
      <c r="E122" s="25">
        <v>1</v>
      </c>
      <c r="F122" s="47" t="s">
        <v>161</v>
      </c>
      <c r="G122" s="88">
        <v>4</v>
      </c>
      <c r="H122" s="86">
        <v>100</v>
      </c>
      <c r="I122" s="72">
        <v>4.5</v>
      </c>
      <c r="J122" s="23"/>
      <c r="K122" s="23"/>
      <c r="L122" s="23"/>
      <c r="M122" s="76"/>
      <c r="N122" s="77">
        <v>40</v>
      </c>
      <c r="O122" s="78">
        <v>0.23699999999999999</v>
      </c>
      <c r="P122" s="72"/>
      <c r="Q122" s="24"/>
      <c r="R122" s="24"/>
      <c r="S122" s="24"/>
      <c r="T122" s="24"/>
      <c r="U122" s="23"/>
      <c r="V122" s="23"/>
      <c r="W122" s="23"/>
      <c r="X122" s="78">
        <f t="shared" si="49"/>
        <v>4.0259999999999998</v>
      </c>
      <c r="Y122" s="26">
        <f t="shared" si="66"/>
        <v>12.730264361504297</v>
      </c>
      <c r="Z122" s="63">
        <f t="shared" si="67"/>
        <v>0.33549999999999996</v>
      </c>
      <c r="AA122" s="64">
        <f t="shared" si="68"/>
        <v>8.8404613621557604E-2</v>
      </c>
      <c r="AB122" s="65">
        <f t="shared" si="69"/>
        <v>4.4709388971684054E-4</v>
      </c>
      <c r="AC122" s="65">
        <v>1.4999999999999999E-4</v>
      </c>
      <c r="AD122" s="27"/>
      <c r="AE122" s="27"/>
      <c r="AF122" s="27"/>
      <c r="AG122" s="27"/>
      <c r="AH122" s="27"/>
      <c r="AI122" s="44">
        <v>10.8</v>
      </c>
      <c r="AJ122" s="27"/>
      <c r="AK122" s="27"/>
      <c r="AL122" s="27"/>
      <c r="AM122" s="27"/>
      <c r="AN122" s="27"/>
      <c r="AO122" s="27"/>
      <c r="AP122" s="27"/>
      <c r="AQ122" s="27"/>
      <c r="AR122" s="27"/>
      <c r="AY122" s="28" t="s">
        <v>162</v>
      </c>
      <c r="AZ122" s="29" t="s">
        <v>163</v>
      </c>
      <c r="BA122" s="25" t="s">
        <v>164</v>
      </c>
    </row>
    <row r="123" spans="1:53" s="25" customFormat="1" x14ac:dyDescent="0.25">
      <c r="A123" s="25" t="s">
        <v>158</v>
      </c>
      <c r="B123" s="25" t="s">
        <v>159</v>
      </c>
      <c r="C123" s="25" t="s">
        <v>160</v>
      </c>
      <c r="D123" s="25" t="s">
        <v>11</v>
      </c>
      <c r="E123" s="25">
        <v>1</v>
      </c>
      <c r="F123" s="47" t="s">
        <v>161</v>
      </c>
      <c r="G123" s="88">
        <v>4</v>
      </c>
      <c r="H123" s="86">
        <v>100</v>
      </c>
      <c r="I123" s="72">
        <v>4.5</v>
      </c>
      <c r="J123" s="23"/>
      <c r="K123" s="23"/>
      <c r="L123" s="23"/>
      <c r="M123" s="76"/>
      <c r="N123" s="77"/>
      <c r="O123" s="78">
        <v>0.25</v>
      </c>
      <c r="P123" s="72"/>
      <c r="Q123" s="24"/>
      <c r="R123" s="24"/>
      <c r="S123" s="24"/>
      <c r="T123" s="24"/>
      <c r="U123" s="23"/>
      <c r="V123" s="23"/>
      <c r="W123" s="23"/>
      <c r="X123" s="78">
        <f t="shared" si="49"/>
        <v>4</v>
      </c>
      <c r="Y123" s="26">
        <f t="shared" si="66"/>
        <v>12.566370614359172</v>
      </c>
      <c r="Z123" s="63">
        <f t="shared" si="67"/>
        <v>0.33333333333333331</v>
      </c>
      <c r="AA123" s="64">
        <f t="shared" si="68"/>
        <v>8.7266462599716474E-2</v>
      </c>
      <c r="AB123" s="65">
        <f t="shared" si="69"/>
        <v>4.4999999999999999E-4</v>
      </c>
      <c r="AC123" s="65">
        <v>1.4999999999999999E-4</v>
      </c>
      <c r="AD123" s="27"/>
      <c r="AE123" s="27"/>
      <c r="AF123" s="27"/>
      <c r="AG123" s="27"/>
      <c r="AH123" s="27"/>
      <c r="AI123" s="44">
        <v>11.36</v>
      </c>
      <c r="AJ123" s="27"/>
      <c r="AK123" s="27"/>
      <c r="AL123" s="27"/>
      <c r="AM123" s="27"/>
      <c r="AN123" s="27"/>
      <c r="AO123" s="27"/>
      <c r="AP123" s="27"/>
      <c r="AQ123" s="27"/>
      <c r="AR123" s="27"/>
      <c r="AY123" s="28" t="s">
        <v>162</v>
      </c>
      <c r="AZ123" s="29" t="s">
        <v>163</v>
      </c>
      <c r="BA123" s="25" t="s">
        <v>164</v>
      </c>
    </row>
    <row r="124" spans="1:53" s="25" customFormat="1" x14ac:dyDescent="0.25">
      <c r="A124" s="25" t="s">
        <v>158</v>
      </c>
      <c r="B124" s="25" t="s">
        <v>159</v>
      </c>
      <c r="C124" s="25" t="s">
        <v>160</v>
      </c>
      <c r="D124" s="25" t="s">
        <v>11</v>
      </c>
      <c r="E124" s="25">
        <v>1</v>
      </c>
      <c r="F124" s="47" t="s">
        <v>161</v>
      </c>
      <c r="G124" s="88">
        <v>4</v>
      </c>
      <c r="H124" s="86">
        <v>100</v>
      </c>
      <c r="I124" s="72">
        <v>4.5</v>
      </c>
      <c r="J124" s="23"/>
      <c r="K124" s="23"/>
      <c r="L124" s="23"/>
      <c r="M124" s="76"/>
      <c r="N124" s="77"/>
      <c r="O124" s="78">
        <v>0.28100000000000003</v>
      </c>
      <c r="P124" s="72"/>
      <c r="Q124" s="24"/>
      <c r="R124" s="24"/>
      <c r="S124" s="24"/>
      <c r="T124" s="24"/>
      <c r="U124" s="23"/>
      <c r="V124" s="23"/>
      <c r="W124" s="23"/>
      <c r="X124" s="78">
        <f t="shared" si="49"/>
        <v>3.9379999999999997</v>
      </c>
      <c r="Y124" s="26">
        <f t="shared" si="66"/>
        <v>12.179832195854138</v>
      </c>
      <c r="Z124" s="63">
        <f t="shared" si="67"/>
        <v>0.32816666666666666</v>
      </c>
      <c r="AA124" s="64">
        <f t="shared" si="68"/>
        <v>8.458216802676484E-2</v>
      </c>
      <c r="AB124" s="65">
        <f t="shared" si="69"/>
        <v>4.5708481462671403E-4</v>
      </c>
      <c r="AC124" s="65">
        <v>1.4999999999999999E-4</v>
      </c>
      <c r="AD124" s="27"/>
      <c r="AE124" s="27"/>
      <c r="AF124" s="27"/>
      <c r="AG124" s="27"/>
      <c r="AH124" s="27"/>
      <c r="AI124" s="44">
        <v>12.67</v>
      </c>
      <c r="AJ124" s="27"/>
      <c r="AK124" s="27"/>
      <c r="AL124" s="27"/>
      <c r="AM124" s="27"/>
      <c r="AN124" s="27"/>
      <c r="AO124" s="27"/>
      <c r="AP124" s="27"/>
      <c r="AQ124" s="27"/>
      <c r="AR124" s="27"/>
      <c r="AY124" s="28" t="s">
        <v>162</v>
      </c>
      <c r="AZ124" s="29" t="s">
        <v>163</v>
      </c>
      <c r="BA124" s="25" t="s">
        <v>164</v>
      </c>
    </row>
    <row r="125" spans="1:53" s="25" customFormat="1" x14ac:dyDescent="0.25">
      <c r="A125" s="25" t="s">
        <v>158</v>
      </c>
      <c r="B125" s="25" t="s">
        <v>159</v>
      </c>
      <c r="C125" s="25" t="s">
        <v>160</v>
      </c>
      <c r="D125" s="25" t="s">
        <v>11</v>
      </c>
      <c r="E125" s="25">
        <v>1</v>
      </c>
      <c r="F125" s="47" t="s">
        <v>161</v>
      </c>
      <c r="G125" s="88">
        <v>4</v>
      </c>
      <c r="H125" s="86">
        <v>100</v>
      </c>
      <c r="I125" s="72">
        <v>4.5</v>
      </c>
      <c r="J125" s="23"/>
      <c r="K125" s="23"/>
      <c r="L125" s="23"/>
      <c r="M125" s="76"/>
      <c r="N125" s="77"/>
      <c r="O125" s="78">
        <v>0.312</v>
      </c>
      <c r="P125" s="72"/>
      <c r="Q125" s="24"/>
      <c r="R125" s="24"/>
      <c r="S125" s="24"/>
      <c r="T125" s="24"/>
      <c r="U125" s="23"/>
      <c r="V125" s="23"/>
      <c r="W125" s="23"/>
      <c r="X125" s="78">
        <f t="shared" si="49"/>
        <v>3.8759999999999999</v>
      </c>
      <c r="Y125" s="26">
        <f t="shared" si="66"/>
        <v>11.799331918429303</v>
      </c>
      <c r="Z125" s="63">
        <f t="shared" si="67"/>
        <v>0.32300000000000001</v>
      </c>
      <c r="AA125" s="64">
        <f t="shared" si="68"/>
        <v>8.1939804989092382E-2</v>
      </c>
      <c r="AB125" s="65">
        <f t="shared" si="69"/>
        <v>4.6439628482972128E-4</v>
      </c>
      <c r="AC125" s="65">
        <v>1.4999999999999999E-4</v>
      </c>
      <c r="AD125" s="27"/>
      <c r="AE125" s="27"/>
      <c r="AF125" s="27"/>
      <c r="AG125" s="27"/>
      <c r="AH125" s="27"/>
      <c r="AI125" s="44">
        <v>13.97</v>
      </c>
      <c r="AJ125" s="27"/>
      <c r="AK125" s="27"/>
      <c r="AL125" s="27"/>
      <c r="AM125" s="27"/>
      <c r="AN125" s="27"/>
      <c r="AO125" s="27"/>
      <c r="AP125" s="27"/>
      <c r="AQ125" s="27"/>
      <c r="AR125" s="27"/>
      <c r="AY125" s="28" t="s">
        <v>162</v>
      </c>
      <c r="AZ125" s="29" t="s">
        <v>163</v>
      </c>
      <c r="BA125" s="25" t="s">
        <v>164</v>
      </c>
    </row>
    <row r="126" spans="1:53" s="25" customFormat="1" x14ac:dyDescent="0.25">
      <c r="A126" s="25" t="s">
        <v>158</v>
      </c>
      <c r="B126" s="25" t="s">
        <v>159</v>
      </c>
      <c r="C126" s="25" t="s">
        <v>160</v>
      </c>
      <c r="D126" s="25" t="s">
        <v>11</v>
      </c>
      <c r="E126" s="25">
        <v>1</v>
      </c>
      <c r="F126" s="47" t="s">
        <v>161</v>
      </c>
      <c r="G126" s="88">
        <v>4</v>
      </c>
      <c r="H126" s="86">
        <v>100</v>
      </c>
      <c r="I126" s="72">
        <v>4.5</v>
      </c>
      <c r="J126" s="23"/>
      <c r="K126" s="23"/>
      <c r="L126" s="23"/>
      <c r="M126" s="76" t="s">
        <v>166</v>
      </c>
      <c r="N126" s="77">
        <v>80</v>
      </c>
      <c r="O126" s="78">
        <v>0.33700000000000002</v>
      </c>
      <c r="P126" s="72"/>
      <c r="Q126" s="24"/>
      <c r="R126" s="24"/>
      <c r="S126" s="24"/>
      <c r="T126" s="24"/>
      <c r="U126" s="23"/>
      <c r="V126" s="23"/>
      <c r="W126" s="23"/>
      <c r="X126" s="78">
        <f t="shared" si="49"/>
        <v>3.8260000000000001</v>
      </c>
      <c r="Y126" s="26">
        <f t="shared" si="66"/>
        <v>11.496875085704946</v>
      </c>
      <c r="Z126" s="63">
        <f t="shared" si="67"/>
        <v>0.31883333333333336</v>
      </c>
      <c r="AA126" s="64">
        <f t="shared" si="68"/>
        <v>7.9839410317395471E-2</v>
      </c>
      <c r="AB126" s="65">
        <f t="shared" si="69"/>
        <v>4.7046523784631463E-4</v>
      </c>
      <c r="AC126" s="65">
        <v>1.4999999999999999E-4</v>
      </c>
      <c r="AD126" s="27"/>
      <c r="AE126" s="27"/>
      <c r="AF126" s="27"/>
      <c r="AG126" s="27"/>
      <c r="AH126" s="27"/>
      <c r="AI126" s="44">
        <v>15</v>
      </c>
      <c r="AJ126" s="27"/>
      <c r="AK126" s="27"/>
      <c r="AL126" s="27"/>
      <c r="AM126" s="27"/>
      <c r="AN126" s="27"/>
      <c r="AO126" s="27"/>
      <c r="AP126" s="27"/>
      <c r="AQ126" s="27"/>
      <c r="AR126" s="27"/>
      <c r="AY126" s="28" t="s">
        <v>162</v>
      </c>
      <c r="AZ126" s="29" t="s">
        <v>163</v>
      </c>
      <c r="BA126" s="25" t="s">
        <v>164</v>
      </c>
    </row>
    <row r="127" spans="1:53" s="25" customFormat="1" x14ac:dyDescent="0.25">
      <c r="A127" s="25" t="s">
        <v>158</v>
      </c>
      <c r="B127" s="25" t="s">
        <v>159</v>
      </c>
      <c r="C127" s="25" t="s">
        <v>160</v>
      </c>
      <c r="D127" s="25" t="s">
        <v>11</v>
      </c>
      <c r="E127" s="25">
        <v>1</v>
      </c>
      <c r="F127" s="47" t="s">
        <v>161</v>
      </c>
      <c r="G127" s="88">
        <v>4</v>
      </c>
      <c r="H127" s="86">
        <v>100</v>
      </c>
      <c r="I127" s="72">
        <v>4.5</v>
      </c>
      <c r="J127" s="23"/>
      <c r="K127" s="23"/>
      <c r="L127" s="23"/>
      <c r="M127" s="76"/>
      <c r="N127" s="77">
        <v>120</v>
      </c>
      <c r="O127" s="78">
        <v>0.438</v>
      </c>
      <c r="P127" s="72"/>
      <c r="Q127" s="24"/>
      <c r="R127" s="24"/>
      <c r="S127" s="24"/>
      <c r="T127" s="24"/>
      <c r="U127" s="23"/>
      <c r="V127" s="23"/>
      <c r="W127" s="23"/>
      <c r="X127" s="78">
        <f t="shared" si="49"/>
        <v>3.6240000000000001</v>
      </c>
      <c r="Y127" s="26">
        <f t="shared" si="66"/>
        <v>10.314929389608126</v>
      </c>
      <c r="Z127" s="63">
        <f t="shared" si="67"/>
        <v>0.30199999999999999</v>
      </c>
      <c r="AA127" s="64">
        <f t="shared" si="68"/>
        <v>7.1631454094500863E-2</v>
      </c>
      <c r="AB127" s="65">
        <f t="shared" si="69"/>
        <v>4.966887417218543E-4</v>
      </c>
      <c r="AC127" s="65">
        <v>1.4999999999999999E-4</v>
      </c>
      <c r="AD127" s="27"/>
      <c r="AE127" s="27"/>
      <c r="AF127" s="27"/>
      <c r="AG127" s="27"/>
      <c r="AH127" s="27"/>
      <c r="AI127" s="44">
        <v>19.02</v>
      </c>
      <c r="AJ127" s="27"/>
      <c r="AK127" s="27"/>
      <c r="AL127" s="27"/>
      <c r="AM127" s="27"/>
      <c r="AN127" s="27"/>
      <c r="AO127" s="27"/>
      <c r="AP127" s="27"/>
      <c r="AQ127" s="27"/>
      <c r="AR127" s="27"/>
      <c r="AY127" s="28" t="s">
        <v>162</v>
      </c>
      <c r="AZ127" s="29" t="s">
        <v>163</v>
      </c>
      <c r="BA127" s="25" t="s">
        <v>164</v>
      </c>
    </row>
    <row r="128" spans="1:53" s="25" customFormat="1" x14ac:dyDescent="0.25">
      <c r="A128" s="25" t="s">
        <v>158</v>
      </c>
      <c r="B128" s="25" t="s">
        <v>159</v>
      </c>
      <c r="C128" s="25" t="s">
        <v>160</v>
      </c>
      <c r="D128" s="25" t="s">
        <v>11</v>
      </c>
      <c r="E128" s="25">
        <v>1</v>
      </c>
      <c r="F128" s="47" t="s">
        <v>161</v>
      </c>
      <c r="G128" s="88">
        <v>4</v>
      </c>
      <c r="H128" s="86">
        <v>100</v>
      </c>
      <c r="I128" s="72">
        <v>4.5</v>
      </c>
      <c r="J128" s="23"/>
      <c r="K128" s="23"/>
      <c r="L128" s="23"/>
      <c r="M128" s="76"/>
      <c r="N128" s="77">
        <v>160</v>
      </c>
      <c r="O128" s="78">
        <v>0.53100000000000003</v>
      </c>
      <c r="P128" s="72"/>
      <c r="Q128" s="24"/>
      <c r="R128" s="24"/>
      <c r="S128" s="24"/>
      <c r="T128" s="24"/>
      <c r="U128" s="23"/>
      <c r="V128" s="23"/>
      <c r="W128" s="23"/>
      <c r="X128" s="78">
        <f t="shared" si="49"/>
        <v>3.4379999999999997</v>
      </c>
      <c r="Y128" s="26">
        <f t="shared" si="66"/>
        <v>9.2832837692443473</v>
      </c>
      <c r="Z128" s="63">
        <f t="shared" si="67"/>
        <v>0.28649999999999998</v>
      </c>
      <c r="AA128" s="64">
        <f t="shared" si="68"/>
        <v>6.446724839753018E-2</v>
      </c>
      <c r="AB128" s="65">
        <f t="shared" si="69"/>
        <v>5.2356020942408371E-4</v>
      </c>
      <c r="AC128" s="65">
        <v>1.4999999999999999E-4</v>
      </c>
      <c r="AD128" s="27"/>
      <c r="AE128" s="27"/>
      <c r="AF128" s="27"/>
      <c r="AG128" s="27"/>
      <c r="AH128" s="27"/>
      <c r="AI128" s="44">
        <v>22.53</v>
      </c>
      <c r="AJ128" s="27"/>
      <c r="AK128" s="27"/>
      <c r="AL128" s="27"/>
      <c r="AM128" s="27"/>
      <c r="AN128" s="27"/>
      <c r="AO128" s="27"/>
      <c r="AP128" s="27"/>
      <c r="AQ128" s="27"/>
      <c r="AR128" s="27"/>
      <c r="AY128" s="28" t="s">
        <v>162</v>
      </c>
      <c r="AZ128" s="29" t="s">
        <v>163</v>
      </c>
      <c r="BA128" s="25" t="s">
        <v>164</v>
      </c>
    </row>
    <row r="129" spans="1:53" s="25" customFormat="1" x14ac:dyDescent="0.25">
      <c r="A129" s="25" t="s">
        <v>158</v>
      </c>
      <c r="B129" s="25" t="s">
        <v>159</v>
      </c>
      <c r="C129" s="25" t="s">
        <v>160</v>
      </c>
      <c r="D129" s="25" t="s">
        <v>11</v>
      </c>
      <c r="E129" s="25">
        <v>1</v>
      </c>
      <c r="F129" s="47" t="s">
        <v>161</v>
      </c>
      <c r="G129" s="88">
        <v>4</v>
      </c>
      <c r="H129" s="86">
        <v>100</v>
      </c>
      <c r="I129" s="72">
        <v>4.5</v>
      </c>
      <c r="J129" s="23"/>
      <c r="K129" s="23"/>
      <c r="L129" s="23"/>
      <c r="M129" s="76" t="s">
        <v>167</v>
      </c>
      <c r="N129" s="77"/>
      <c r="O129" s="78">
        <v>0.67400000000000004</v>
      </c>
      <c r="P129" s="72"/>
      <c r="Q129" s="24"/>
      <c r="R129" s="24"/>
      <c r="S129" s="24"/>
      <c r="T129" s="24"/>
      <c r="U129" s="23"/>
      <c r="V129" s="23"/>
      <c r="W129" s="23"/>
      <c r="X129" s="78">
        <f t="shared" si="49"/>
        <v>3.1520000000000001</v>
      </c>
      <c r="Y129" s="26">
        <f t="shared" si="66"/>
        <v>7.8030124347626426</v>
      </c>
      <c r="Z129" s="63">
        <f t="shared" si="67"/>
        <v>0.26266666666666666</v>
      </c>
      <c r="AA129" s="64">
        <f t="shared" si="68"/>
        <v>5.4187586352518351E-2</v>
      </c>
      <c r="AB129" s="65">
        <f t="shared" si="69"/>
        <v>5.7106598984771567E-4</v>
      </c>
      <c r="AC129" s="65">
        <v>1.4999999999999999E-4</v>
      </c>
      <c r="AD129" s="27"/>
      <c r="AE129" s="27"/>
      <c r="AF129" s="27"/>
      <c r="AG129" s="27"/>
      <c r="AH129" s="27"/>
      <c r="AI129" s="44">
        <v>27.57</v>
      </c>
      <c r="AJ129" s="27"/>
      <c r="AK129" s="27"/>
      <c r="AL129" s="27"/>
      <c r="AM129" s="27"/>
      <c r="AN129" s="27"/>
      <c r="AO129" s="27"/>
      <c r="AP129" s="27"/>
      <c r="AQ129" s="27"/>
      <c r="AR129" s="27"/>
      <c r="AY129" s="28" t="s">
        <v>162</v>
      </c>
      <c r="AZ129" s="29" t="s">
        <v>163</v>
      </c>
      <c r="BA129" s="25" t="s">
        <v>164</v>
      </c>
    </row>
    <row r="130" spans="1:53" s="33" customFormat="1" x14ac:dyDescent="0.25">
      <c r="A130" s="33" t="s">
        <v>158</v>
      </c>
      <c r="B130" s="33" t="s">
        <v>159</v>
      </c>
      <c r="C130" s="33" t="s">
        <v>160</v>
      </c>
      <c r="D130" s="33" t="s">
        <v>11</v>
      </c>
      <c r="E130" s="33">
        <v>1</v>
      </c>
      <c r="F130" s="33" t="s">
        <v>161</v>
      </c>
      <c r="G130" s="89">
        <v>5</v>
      </c>
      <c r="H130" s="89">
        <v>125</v>
      </c>
      <c r="I130" s="82">
        <v>5.5629999999999997</v>
      </c>
      <c r="J130" s="31"/>
      <c r="K130" s="31"/>
      <c r="L130" s="31"/>
      <c r="M130" s="79"/>
      <c r="N130" s="80"/>
      <c r="O130" s="81">
        <v>8.3000000000000004E-2</v>
      </c>
      <c r="P130" s="82"/>
      <c r="Q130" s="32"/>
      <c r="R130" s="32"/>
      <c r="S130" s="32"/>
      <c r="T130" s="32"/>
      <c r="U130" s="31"/>
      <c r="V130" s="31"/>
      <c r="W130" s="31"/>
      <c r="X130" s="81">
        <f t="shared" si="49"/>
        <v>5.3969999999999994</v>
      </c>
      <c r="Y130" s="37">
        <f t="shared" ref="Y130" si="90">PI()*X130^2/4</f>
        <v>22.876770612758978</v>
      </c>
      <c r="Z130" s="66">
        <f t="shared" ref="Z130" si="91">X130/12</f>
        <v>0.44974999999999993</v>
      </c>
      <c r="AA130" s="67">
        <f t="shared" ref="AA130" si="92">PI()*Z130^2/4</f>
        <v>0.15886646258860401</v>
      </c>
      <c r="AB130" s="68">
        <f t="shared" ref="AB130" si="93">AC130/Z130</f>
        <v>3.3351862145636465E-4</v>
      </c>
      <c r="AC130" s="68">
        <v>1.4999999999999999E-4</v>
      </c>
      <c r="AD130" s="38"/>
      <c r="AE130" s="38"/>
      <c r="AF130" s="38"/>
      <c r="AH130" s="38"/>
      <c r="AI130" s="45">
        <v>4.8600000000000003</v>
      </c>
      <c r="AJ130" s="38"/>
      <c r="AK130" s="38"/>
      <c r="AL130" s="38"/>
      <c r="AM130" s="38"/>
      <c r="AN130" s="38"/>
      <c r="AO130" s="38"/>
      <c r="AP130" s="38"/>
      <c r="AQ130" s="38"/>
      <c r="AR130" s="38"/>
      <c r="AY130" s="39" t="s">
        <v>162</v>
      </c>
      <c r="AZ130" s="40" t="s">
        <v>163</v>
      </c>
      <c r="BA130" s="41" t="s">
        <v>164</v>
      </c>
    </row>
    <row r="131" spans="1:53" s="33" customFormat="1" x14ac:dyDescent="0.25">
      <c r="A131" s="33" t="s">
        <v>158</v>
      </c>
      <c r="B131" s="33" t="s">
        <v>159</v>
      </c>
      <c r="C131" s="33" t="s">
        <v>160</v>
      </c>
      <c r="D131" s="33" t="s">
        <v>11</v>
      </c>
      <c r="E131" s="33">
        <v>1</v>
      </c>
      <c r="F131" s="33" t="s">
        <v>161</v>
      </c>
      <c r="G131" s="89">
        <v>5</v>
      </c>
      <c r="H131" s="89">
        <v>125</v>
      </c>
      <c r="I131" s="82">
        <v>5.5629999999999997</v>
      </c>
      <c r="J131" s="31"/>
      <c r="K131" s="31"/>
      <c r="L131" s="31"/>
      <c r="M131" s="79"/>
      <c r="N131" s="80">
        <v>5</v>
      </c>
      <c r="O131" s="81">
        <v>0.109</v>
      </c>
      <c r="P131" s="82"/>
      <c r="Q131" s="32"/>
      <c r="R131" s="32"/>
      <c r="S131" s="32"/>
      <c r="T131" s="32"/>
      <c r="U131" s="31"/>
      <c r="V131" s="31"/>
      <c r="W131" s="31"/>
      <c r="X131" s="81">
        <f t="shared" si="49"/>
        <v>5.3449999999999998</v>
      </c>
      <c r="Y131" s="37">
        <f t="shared" si="66"/>
        <v>22.438059765055783</v>
      </c>
      <c r="Z131" s="66">
        <f t="shared" si="67"/>
        <v>0.44541666666666663</v>
      </c>
      <c r="AA131" s="67">
        <f t="shared" si="68"/>
        <v>0.15581985947955401</v>
      </c>
      <c r="AB131" s="68">
        <f t="shared" si="69"/>
        <v>3.3676333021515433E-4</v>
      </c>
      <c r="AC131" s="68">
        <v>1.4999999999999999E-4</v>
      </c>
      <c r="AD131" s="38"/>
      <c r="AE131" s="38"/>
      <c r="AF131" s="38"/>
      <c r="AH131" s="38"/>
      <c r="AI131" s="45">
        <v>6.36</v>
      </c>
      <c r="AJ131" s="38"/>
      <c r="AK131" s="38"/>
      <c r="AL131" s="38"/>
      <c r="AM131" s="38"/>
      <c r="AN131" s="38"/>
      <c r="AO131" s="38"/>
      <c r="AP131" s="38"/>
      <c r="AQ131" s="38"/>
      <c r="AR131" s="38"/>
      <c r="AY131" s="39" t="s">
        <v>162</v>
      </c>
      <c r="AZ131" s="40" t="s">
        <v>163</v>
      </c>
      <c r="BA131" s="41" t="s">
        <v>164</v>
      </c>
    </row>
    <row r="132" spans="1:53" s="33" customFormat="1" x14ac:dyDescent="0.25">
      <c r="A132" s="33" t="s">
        <v>158</v>
      </c>
      <c r="B132" s="33" t="s">
        <v>159</v>
      </c>
      <c r="C132" s="33" t="s">
        <v>160</v>
      </c>
      <c r="D132" s="33" t="s">
        <v>11</v>
      </c>
      <c r="E132" s="33">
        <v>1</v>
      </c>
      <c r="F132" s="33" t="s">
        <v>161</v>
      </c>
      <c r="G132" s="89">
        <v>5</v>
      </c>
      <c r="H132" s="89">
        <v>125</v>
      </c>
      <c r="I132" s="82">
        <v>5.5629999999999997</v>
      </c>
      <c r="J132" s="31"/>
      <c r="K132" s="31"/>
      <c r="L132" s="31"/>
      <c r="M132" s="79"/>
      <c r="N132" s="80"/>
      <c r="O132" s="81">
        <v>0.125</v>
      </c>
      <c r="P132" s="82"/>
      <c r="Q132" s="32"/>
      <c r="R132" s="32"/>
      <c r="S132" s="32"/>
      <c r="T132" s="32"/>
      <c r="U132" s="31"/>
      <c r="V132" s="31"/>
      <c r="W132" s="31"/>
      <c r="X132" s="81">
        <f t="shared" si="49"/>
        <v>5.3129999999999997</v>
      </c>
      <c r="Y132" s="37">
        <f t="shared" ref="Y132" si="94">PI()*X132^2/4</f>
        <v>22.170195009040103</v>
      </c>
      <c r="Z132" s="66">
        <f t="shared" ref="Z132" si="95">X132/12</f>
        <v>0.44274999999999998</v>
      </c>
      <c r="AA132" s="67">
        <f t="shared" ref="AA132" si="96">PI()*Z132^2/4</f>
        <v>0.15395968756277847</v>
      </c>
      <c r="AB132" s="68">
        <f t="shared" ref="AB132" si="97">AC132/Z132</f>
        <v>3.3879164313946921E-4</v>
      </c>
      <c r="AC132" s="68">
        <v>1.4999999999999999E-4</v>
      </c>
      <c r="AD132" s="38"/>
      <c r="AE132" s="38"/>
      <c r="AF132" s="38"/>
      <c r="AH132" s="38"/>
      <c r="AI132" s="45">
        <v>7.27</v>
      </c>
      <c r="AJ132" s="38"/>
      <c r="AK132" s="38"/>
      <c r="AL132" s="38"/>
      <c r="AM132" s="38"/>
      <c r="AN132" s="38"/>
      <c r="AO132" s="38"/>
      <c r="AP132" s="38"/>
      <c r="AQ132" s="38"/>
      <c r="AR132" s="38"/>
      <c r="AY132" s="39" t="s">
        <v>162</v>
      </c>
      <c r="AZ132" s="40" t="s">
        <v>163</v>
      </c>
      <c r="BA132" s="41" t="s">
        <v>164</v>
      </c>
    </row>
    <row r="133" spans="1:53" s="33" customFormat="1" x14ac:dyDescent="0.25">
      <c r="A133" s="33" t="s">
        <v>158</v>
      </c>
      <c r="B133" s="33" t="s">
        <v>159</v>
      </c>
      <c r="C133" s="33" t="s">
        <v>160</v>
      </c>
      <c r="D133" s="33" t="s">
        <v>11</v>
      </c>
      <c r="E133" s="33">
        <v>1</v>
      </c>
      <c r="F133" s="33" t="s">
        <v>161</v>
      </c>
      <c r="G133" s="89">
        <v>5</v>
      </c>
      <c r="H133" s="89">
        <v>125</v>
      </c>
      <c r="I133" s="82">
        <v>5.5629999999999997</v>
      </c>
      <c r="J133" s="31"/>
      <c r="K133" s="31"/>
      <c r="L133" s="31"/>
      <c r="M133" s="79"/>
      <c r="N133" s="80">
        <v>10</v>
      </c>
      <c r="O133" s="81">
        <v>0.13400000000000001</v>
      </c>
      <c r="P133" s="82"/>
      <c r="Q133" s="32"/>
      <c r="R133" s="32"/>
      <c r="S133" s="32"/>
      <c r="T133" s="32"/>
      <c r="U133" s="31"/>
      <c r="V133" s="31"/>
      <c r="W133" s="31"/>
      <c r="X133" s="81">
        <f t="shared" ref="X133:X196" si="98">(I133-O133*2)</f>
        <v>5.2949999999999999</v>
      </c>
      <c r="Y133" s="37">
        <f t="shared" si="66"/>
        <v>22.020227942128344</v>
      </c>
      <c r="Z133" s="66">
        <f t="shared" si="67"/>
        <v>0.44124999999999998</v>
      </c>
      <c r="AA133" s="67">
        <f t="shared" si="68"/>
        <v>0.15291824959811348</v>
      </c>
      <c r="AB133" s="68">
        <f t="shared" si="69"/>
        <v>3.3994334277620395E-4</v>
      </c>
      <c r="AC133" s="68">
        <v>1.4999999999999999E-4</v>
      </c>
      <c r="AD133" s="38"/>
      <c r="AE133" s="38"/>
      <c r="AF133" s="38"/>
      <c r="AH133" s="38"/>
      <c r="AI133" s="45">
        <v>7.78</v>
      </c>
      <c r="AJ133" s="38"/>
      <c r="AK133" s="38"/>
      <c r="AL133" s="38"/>
      <c r="AM133" s="38"/>
      <c r="AN133" s="38"/>
      <c r="AO133" s="38"/>
      <c r="AP133" s="38"/>
      <c r="AQ133" s="38"/>
      <c r="AR133" s="38"/>
      <c r="AY133" s="39" t="s">
        <v>162</v>
      </c>
      <c r="AZ133" s="40" t="s">
        <v>163</v>
      </c>
      <c r="BA133" s="41" t="s">
        <v>164</v>
      </c>
    </row>
    <row r="134" spans="1:53" s="36" customFormat="1" x14ac:dyDescent="0.25">
      <c r="A134" s="36" t="s">
        <v>158</v>
      </c>
      <c r="B134" s="36" t="s">
        <v>159</v>
      </c>
      <c r="C134" s="36" t="s">
        <v>160</v>
      </c>
      <c r="D134" s="36" t="s">
        <v>11</v>
      </c>
      <c r="E134" s="36">
        <v>1</v>
      </c>
      <c r="F134" s="36" t="s">
        <v>161</v>
      </c>
      <c r="G134" s="73">
        <v>5</v>
      </c>
      <c r="H134" s="73">
        <v>125</v>
      </c>
      <c r="I134" s="73">
        <v>5.5629999999999997</v>
      </c>
      <c r="J134" s="34"/>
      <c r="K134" s="34"/>
      <c r="L134" s="34"/>
      <c r="M134" s="83"/>
      <c r="N134" s="84"/>
      <c r="O134" s="85">
        <v>0.156</v>
      </c>
      <c r="P134" s="73"/>
      <c r="Q134" s="35"/>
      <c r="R134" s="35"/>
      <c r="S134" s="35"/>
      <c r="T134" s="35"/>
      <c r="U134" s="34"/>
      <c r="V134" s="34"/>
      <c r="W134" s="34"/>
      <c r="X134" s="85">
        <f t="shared" si="98"/>
        <v>5.2509999999999994</v>
      </c>
      <c r="Y134" s="42">
        <f t="shared" si="66"/>
        <v>21.655784344756</v>
      </c>
      <c r="Z134" s="69">
        <f t="shared" si="67"/>
        <v>0.43758333333333327</v>
      </c>
      <c r="AA134" s="70">
        <f t="shared" si="68"/>
        <v>0.15038739128302778</v>
      </c>
      <c r="AB134" s="71">
        <f t="shared" si="69"/>
        <v>3.4279184917158641E-4</v>
      </c>
      <c r="AC134" s="71">
        <v>1.4999999999999999E-4</v>
      </c>
      <c r="AD134" s="43"/>
      <c r="AE134" s="43"/>
      <c r="AF134" s="43"/>
      <c r="AG134" s="43"/>
      <c r="AH134" s="43"/>
      <c r="AI134" s="46">
        <v>9.02</v>
      </c>
      <c r="AJ134" s="43"/>
      <c r="AK134" s="43"/>
      <c r="AL134" s="43"/>
      <c r="AM134" s="43"/>
      <c r="AN134" s="43"/>
      <c r="AO134" s="43"/>
      <c r="AP134" s="43"/>
      <c r="AQ134" s="43"/>
      <c r="AR134" s="43"/>
      <c r="AY134" s="39" t="s">
        <v>162</v>
      </c>
      <c r="AZ134" s="40" t="s">
        <v>163</v>
      </c>
      <c r="BA134" s="41" t="s">
        <v>164</v>
      </c>
    </row>
    <row r="135" spans="1:53" s="36" customFormat="1" x14ac:dyDescent="0.25">
      <c r="A135" s="36" t="s">
        <v>158</v>
      </c>
      <c r="B135" s="36" t="s">
        <v>159</v>
      </c>
      <c r="C135" s="36" t="s">
        <v>160</v>
      </c>
      <c r="D135" s="36" t="s">
        <v>11</v>
      </c>
      <c r="E135" s="36">
        <v>1</v>
      </c>
      <c r="F135" s="36" t="s">
        <v>161</v>
      </c>
      <c r="G135" s="73">
        <v>5</v>
      </c>
      <c r="H135" s="73">
        <v>125</v>
      </c>
      <c r="I135" s="73">
        <v>5.5629999999999997</v>
      </c>
      <c r="J135" s="34"/>
      <c r="K135" s="34"/>
      <c r="L135" s="34"/>
      <c r="M135" s="83"/>
      <c r="N135" s="84"/>
      <c r="O135" s="85">
        <v>0.188</v>
      </c>
      <c r="P135" s="73"/>
      <c r="Q135" s="35"/>
      <c r="R135" s="35"/>
      <c r="S135" s="35"/>
      <c r="T135" s="35"/>
      <c r="U135" s="34"/>
      <c r="V135" s="34"/>
      <c r="W135" s="34"/>
      <c r="X135" s="85">
        <f t="shared" si="98"/>
        <v>5.1869999999999994</v>
      </c>
      <c r="Y135" s="42">
        <f t="shared" si="66"/>
        <v>21.131113238865275</v>
      </c>
      <c r="Z135" s="69">
        <f t="shared" si="67"/>
        <v>0.43224999999999997</v>
      </c>
      <c r="AA135" s="70">
        <f t="shared" si="68"/>
        <v>0.14674384193656442</v>
      </c>
      <c r="AB135" s="71">
        <f t="shared" si="69"/>
        <v>3.4702139965297861E-4</v>
      </c>
      <c r="AC135" s="71">
        <v>1.4999999999999999E-4</v>
      </c>
      <c r="AD135" s="43"/>
      <c r="AE135" s="43"/>
      <c r="AF135" s="43"/>
      <c r="AG135" s="43"/>
      <c r="AH135" s="43"/>
      <c r="AI135" s="46">
        <v>10.8</v>
      </c>
      <c r="AJ135" s="43"/>
      <c r="AK135" s="43"/>
      <c r="AL135" s="43"/>
      <c r="AM135" s="43"/>
      <c r="AN135" s="43"/>
      <c r="AO135" s="43"/>
      <c r="AP135" s="43"/>
      <c r="AQ135" s="43"/>
      <c r="AR135" s="43"/>
      <c r="AY135" s="39" t="s">
        <v>162</v>
      </c>
      <c r="AZ135" s="40" t="s">
        <v>163</v>
      </c>
      <c r="BA135" s="41" t="s">
        <v>164</v>
      </c>
    </row>
    <row r="136" spans="1:53" s="36" customFormat="1" x14ac:dyDescent="0.25">
      <c r="A136" s="36" t="s">
        <v>158</v>
      </c>
      <c r="B136" s="36" t="s">
        <v>159</v>
      </c>
      <c r="C136" s="36" t="s">
        <v>160</v>
      </c>
      <c r="D136" s="36" t="s">
        <v>11</v>
      </c>
      <c r="E136" s="36">
        <v>1</v>
      </c>
      <c r="F136" s="36" t="s">
        <v>161</v>
      </c>
      <c r="G136" s="73">
        <v>5</v>
      </c>
      <c r="H136" s="73">
        <v>125</v>
      </c>
      <c r="I136" s="73">
        <v>5.5629999999999997</v>
      </c>
      <c r="J136" s="34"/>
      <c r="K136" s="34"/>
      <c r="L136" s="34"/>
      <c r="M136" s="83"/>
      <c r="N136" s="84"/>
      <c r="O136" s="85">
        <v>0.219</v>
      </c>
      <c r="P136" s="73"/>
      <c r="Q136" s="35"/>
      <c r="R136" s="35"/>
      <c r="S136" s="35"/>
      <c r="T136" s="35"/>
      <c r="U136" s="34"/>
      <c r="V136" s="34"/>
      <c r="W136" s="34"/>
      <c r="X136" s="85">
        <f t="shared" si="98"/>
        <v>5.125</v>
      </c>
      <c r="Y136" s="42">
        <f t="shared" si="66"/>
        <v>20.628973635486101</v>
      </c>
      <c r="Z136" s="69">
        <f t="shared" si="67"/>
        <v>0.42708333333333331</v>
      </c>
      <c r="AA136" s="70">
        <f t="shared" si="68"/>
        <v>0.14325676135754237</v>
      </c>
      <c r="AB136" s="71">
        <f t="shared" si="69"/>
        <v>3.5121951219512193E-4</v>
      </c>
      <c r="AC136" s="71">
        <v>1.4999999999999999E-4</v>
      </c>
      <c r="AD136" s="43"/>
      <c r="AE136" s="43"/>
      <c r="AF136" s="43"/>
      <c r="AG136" s="43"/>
      <c r="AH136" s="43"/>
      <c r="AI136" s="46">
        <v>12.51</v>
      </c>
      <c r="AJ136" s="43"/>
      <c r="AK136" s="43"/>
      <c r="AL136" s="43"/>
      <c r="AM136" s="43"/>
      <c r="AN136" s="43"/>
      <c r="AO136" s="43"/>
      <c r="AP136" s="43"/>
      <c r="AQ136" s="43"/>
      <c r="AR136" s="43"/>
      <c r="AY136" s="39" t="s">
        <v>162</v>
      </c>
      <c r="AZ136" s="40" t="s">
        <v>163</v>
      </c>
      <c r="BA136" s="41" t="s">
        <v>164</v>
      </c>
    </row>
    <row r="137" spans="1:53" s="36" customFormat="1" x14ac:dyDescent="0.25">
      <c r="A137" s="36" t="s">
        <v>158</v>
      </c>
      <c r="B137" s="36" t="s">
        <v>159</v>
      </c>
      <c r="C137" s="36" t="s">
        <v>160</v>
      </c>
      <c r="D137" s="36" t="s">
        <v>11</v>
      </c>
      <c r="E137" s="36">
        <v>1</v>
      </c>
      <c r="F137" s="36" t="s">
        <v>161</v>
      </c>
      <c r="G137" s="73">
        <v>5</v>
      </c>
      <c r="H137" s="73">
        <v>125</v>
      </c>
      <c r="I137" s="73">
        <v>5.5629999999999997</v>
      </c>
      <c r="J137" s="34"/>
      <c r="K137" s="34"/>
      <c r="L137" s="34"/>
      <c r="M137" s="83" t="s">
        <v>165</v>
      </c>
      <c r="N137" s="84">
        <v>40</v>
      </c>
      <c r="O137" s="85">
        <v>0.25800000000000001</v>
      </c>
      <c r="P137" s="73"/>
      <c r="Q137" s="35"/>
      <c r="R137" s="35"/>
      <c r="S137" s="35"/>
      <c r="T137" s="35"/>
      <c r="U137" s="34"/>
      <c r="V137" s="34"/>
      <c r="W137" s="34"/>
      <c r="X137" s="85">
        <f t="shared" si="98"/>
        <v>5.0469999999999997</v>
      </c>
      <c r="Y137" s="42">
        <f t="shared" si="66"/>
        <v>20.005826166275948</v>
      </c>
      <c r="Z137" s="69">
        <f t="shared" si="67"/>
        <v>0.42058333333333331</v>
      </c>
      <c r="AA137" s="70">
        <f t="shared" si="68"/>
        <v>0.13892934837691631</v>
      </c>
      <c r="AB137" s="71">
        <f t="shared" si="69"/>
        <v>3.5664751337428175E-4</v>
      </c>
      <c r="AC137" s="71">
        <v>1.4999999999999999E-4</v>
      </c>
      <c r="AD137" s="43"/>
      <c r="AE137" s="43"/>
      <c r="AF137" s="43"/>
      <c r="AG137" s="43"/>
      <c r="AH137" s="43"/>
      <c r="AI137" s="46">
        <v>14.63</v>
      </c>
      <c r="AJ137" s="43"/>
      <c r="AK137" s="43"/>
      <c r="AL137" s="43"/>
      <c r="AM137" s="43"/>
      <c r="AN137" s="43"/>
      <c r="AO137" s="43"/>
      <c r="AP137" s="43"/>
      <c r="AQ137" s="43"/>
      <c r="AR137" s="43"/>
      <c r="AY137" s="39" t="s">
        <v>162</v>
      </c>
      <c r="AZ137" s="40" t="s">
        <v>163</v>
      </c>
      <c r="BA137" s="41" t="s">
        <v>164</v>
      </c>
    </row>
    <row r="138" spans="1:53" s="36" customFormat="1" x14ac:dyDescent="0.25">
      <c r="A138" s="36" t="s">
        <v>158</v>
      </c>
      <c r="B138" s="36" t="s">
        <v>159</v>
      </c>
      <c r="C138" s="36" t="s">
        <v>160</v>
      </c>
      <c r="D138" s="36" t="s">
        <v>11</v>
      </c>
      <c r="E138" s="36">
        <v>1</v>
      </c>
      <c r="F138" s="36" t="s">
        <v>161</v>
      </c>
      <c r="G138" s="73">
        <v>5</v>
      </c>
      <c r="H138" s="73">
        <v>125</v>
      </c>
      <c r="I138" s="73">
        <v>5.5629999999999997</v>
      </c>
      <c r="J138" s="34"/>
      <c r="K138" s="34"/>
      <c r="L138" s="34"/>
      <c r="M138" s="83"/>
      <c r="N138" s="84"/>
      <c r="O138" s="85">
        <v>0.28100000000000003</v>
      </c>
      <c r="P138" s="73"/>
      <c r="Q138" s="35"/>
      <c r="R138" s="35"/>
      <c r="S138" s="35"/>
      <c r="T138" s="35"/>
      <c r="U138" s="34"/>
      <c r="V138" s="34"/>
      <c r="W138" s="34"/>
      <c r="X138" s="85">
        <f t="shared" si="98"/>
        <v>5.0009999999999994</v>
      </c>
      <c r="Y138" s="42">
        <f t="shared" si="66"/>
        <v>19.64280885196834</v>
      </c>
      <c r="Z138" s="69">
        <f t="shared" si="67"/>
        <v>0.41674999999999995</v>
      </c>
      <c r="AA138" s="70">
        <f t="shared" si="68"/>
        <v>0.1364083948053357</v>
      </c>
      <c r="AB138" s="71">
        <f t="shared" si="69"/>
        <v>3.5992801439712057E-4</v>
      </c>
      <c r="AC138" s="71">
        <v>1.4999999999999999E-4</v>
      </c>
      <c r="AD138" s="43"/>
      <c r="AE138" s="43"/>
      <c r="AF138" s="43"/>
      <c r="AG138" s="43"/>
      <c r="AH138" s="43"/>
      <c r="AI138" s="46">
        <v>15.87</v>
      </c>
      <c r="AJ138" s="43"/>
      <c r="AK138" s="43"/>
      <c r="AL138" s="43"/>
      <c r="AM138" s="43"/>
      <c r="AN138" s="43"/>
      <c r="AO138" s="43"/>
      <c r="AP138" s="43"/>
      <c r="AQ138" s="43"/>
      <c r="AR138" s="43"/>
      <c r="AY138" s="39" t="s">
        <v>162</v>
      </c>
      <c r="AZ138" s="40" t="s">
        <v>163</v>
      </c>
      <c r="BA138" s="41" t="s">
        <v>164</v>
      </c>
    </row>
    <row r="139" spans="1:53" s="36" customFormat="1" x14ac:dyDescent="0.25">
      <c r="A139" s="36" t="s">
        <v>158</v>
      </c>
      <c r="B139" s="36" t="s">
        <v>159</v>
      </c>
      <c r="C139" s="36" t="s">
        <v>160</v>
      </c>
      <c r="D139" s="36" t="s">
        <v>11</v>
      </c>
      <c r="E139" s="36">
        <v>1</v>
      </c>
      <c r="F139" s="36" t="s">
        <v>161</v>
      </c>
      <c r="G139" s="73">
        <v>5</v>
      </c>
      <c r="H139" s="73">
        <v>125</v>
      </c>
      <c r="I139" s="73">
        <v>5.5629999999999997</v>
      </c>
      <c r="J139" s="34"/>
      <c r="K139" s="34"/>
      <c r="L139" s="34"/>
      <c r="M139" s="83"/>
      <c r="N139" s="84"/>
      <c r="O139" s="85">
        <v>0.312</v>
      </c>
      <c r="P139" s="73"/>
      <c r="Q139" s="35"/>
      <c r="R139" s="35"/>
      <c r="S139" s="35"/>
      <c r="T139" s="35"/>
      <c r="U139" s="34"/>
      <c r="V139" s="34"/>
      <c r="W139" s="34"/>
      <c r="X139" s="85">
        <f t="shared" si="98"/>
        <v>4.9390000000000001</v>
      </c>
      <c r="Y139" s="42">
        <f t="shared" si="66"/>
        <v>19.158783671829767</v>
      </c>
      <c r="Z139" s="69">
        <f t="shared" si="67"/>
        <v>0.41158333333333336</v>
      </c>
      <c r="AA139" s="70">
        <f t="shared" si="68"/>
        <v>0.13304710883215115</v>
      </c>
      <c r="AB139" s="71">
        <f t="shared" si="69"/>
        <v>3.6444624417898355E-4</v>
      </c>
      <c r="AC139" s="71">
        <v>1.4999999999999999E-4</v>
      </c>
      <c r="AD139" s="43"/>
      <c r="AE139" s="43"/>
      <c r="AF139" s="43"/>
      <c r="AG139" s="43"/>
      <c r="AH139" s="43"/>
      <c r="AI139" s="46">
        <v>17.510000000000002</v>
      </c>
      <c r="AJ139" s="43"/>
      <c r="AK139" s="43"/>
      <c r="AL139" s="43"/>
      <c r="AM139" s="43"/>
      <c r="AN139" s="43"/>
      <c r="AO139" s="43"/>
      <c r="AP139" s="43"/>
      <c r="AQ139" s="43"/>
      <c r="AR139" s="43"/>
      <c r="AY139" s="39" t="s">
        <v>162</v>
      </c>
      <c r="AZ139" s="40" t="s">
        <v>163</v>
      </c>
      <c r="BA139" s="41" t="s">
        <v>164</v>
      </c>
    </row>
    <row r="140" spans="1:53" s="36" customFormat="1" x14ac:dyDescent="0.25">
      <c r="A140" s="36" t="s">
        <v>158</v>
      </c>
      <c r="B140" s="36" t="s">
        <v>159</v>
      </c>
      <c r="C140" s="36" t="s">
        <v>160</v>
      </c>
      <c r="D140" s="36" t="s">
        <v>11</v>
      </c>
      <c r="E140" s="36">
        <v>1</v>
      </c>
      <c r="F140" s="36" t="s">
        <v>161</v>
      </c>
      <c r="G140" s="73">
        <v>5</v>
      </c>
      <c r="H140" s="73">
        <v>125</v>
      </c>
      <c r="I140" s="73">
        <v>5.5629999999999997</v>
      </c>
      <c r="J140" s="34"/>
      <c r="K140" s="34"/>
      <c r="L140" s="34"/>
      <c r="M140" s="83"/>
      <c r="N140" s="84"/>
      <c r="O140" s="85">
        <v>0.34399999999999997</v>
      </c>
      <c r="P140" s="73"/>
      <c r="Q140" s="35"/>
      <c r="R140" s="35"/>
      <c r="S140" s="35"/>
      <c r="T140" s="35"/>
      <c r="U140" s="34"/>
      <c r="V140" s="34"/>
      <c r="W140" s="34"/>
      <c r="X140" s="85">
        <f t="shared" si="98"/>
        <v>4.875</v>
      </c>
      <c r="Y140" s="42">
        <f t="shared" si="66"/>
        <v>18.66547822699248</v>
      </c>
      <c r="Z140" s="69">
        <f t="shared" si="67"/>
        <v>0.40625</v>
      </c>
      <c r="AA140" s="70">
        <f t="shared" si="68"/>
        <v>0.12962137657633668</v>
      </c>
      <c r="AB140" s="71">
        <f t="shared" si="69"/>
        <v>3.6923076923076921E-4</v>
      </c>
      <c r="AC140" s="71">
        <v>1.4999999999999999E-4</v>
      </c>
      <c r="AD140" s="43"/>
      <c r="AE140" s="43"/>
      <c r="AF140" s="43"/>
      <c r="AG140" s="43"/>
      <c r="AH140" s="43"/>
      <c r="AI140" s="46">
        <v>19.190000000000001</v>
      </c>
      <c r="AJ140" s="43"/>
      <c r="AK140" s="43"/>
      <c r="AL140" s="43"/>
      <c r="AM140" s="43"/>
      <c r="AN140" s="43"/>
      <c r="AO140" s="43"/>
      <c r="AP140" s="43"/>
      <c r="AQ140" s="43"/>
      <c r="AR140" s="43"/>
      <c r="AY140" s="39" t="s">
        <v>162</v>
      </c>
      <c r="AZ140" s="40" t="s">
        <v>163</v>
      </c>
      <c r="BA140" s="41" t="s">
        <v>164</v>
      </c>
    </row>
    <row r="141" spans="1:53" s="36" customFormat="1" x14ac:dyDescent="0.25">
      <c r="A141" s="36" t="s">
        <v>158</v>
      </c>
      <c r="B141" s="36" t="s">
        <v>159</v>
      </c>
      <c r="C141" s="36" t="s">
        <v>160</v>
      </c>
      <c r="D141" s="36" t="s">
        <v>11</v>
      </c>
      <c r="E141" s="36">
        <v>1</v>
      </c>
      <c r="F141" s="36" t="s">
        <v>161</v>
      </c>
      <c r="G141" s="73">
        <v>5</v>
      </c>
      <c r="H141" s="73">
        <v>125</v>
      </c>
      <c r="I141" s="73">
        <v>5.5629999999999997</v>
      </c>
      <c r="J141" s="34"/>
      <c r="K141" s="34"/>
      <c r="L141" s="34"/>
      <c r="M141" s="83" t="s">
        <v>166</v>
      </c>
      <c r="N141" s="84">
        <v>80</v>
      </c>
      <c r="O141" s="85">
        <v>0.375</v>
      </c>
      <c r="P141" s="73"/>
      <c r="Q141" s="35"/>
      <c r="R141" s="35"/>
      <c r="S141" s="35"/>
      <c r="T141" s="35"/>
      <c r="U141" s="34"/>
      <c r="V141" s="34"/>
      <c r="W141" s="34"/>
      <c r="X141" s="85">
        <f t="shared" si="98"/>
        <v>4.8129999999999997</v>
      </c>
      <c r="Y141" s="42">
        <f t="shared" si="66"/>
        <v>18.193724107758822</v>
      </c>
      <c r="Z141" s="69">
        <f t="shared" si="67"/>
        <v>0.40108333333333329</v>
      </c>
      <c r="AA141" s="70">
        <f t="shared" si="68"/>
        <v>0.12634530630388072</v>
      </c>
      <c r="AB141" s="71">
        <f t="shared" si="69"/>
        <v>3.7398711822148349E-4</v>
      </c>
      <c r="AC141" s="71">
        <v>1.4999999999999999E-4</v>
      </c>
      <c r="AD141" s="43"/>
      <c r="AE141" s="43"/>
      <c r="AF141" s="43"/>
      <c r="AG141" s="43"/>
      <c r="AH141" s="43"/>
      <c r="AI141" s="46">
        <v>20.8</v>
      </c>
      <c r="AJ141" s="43"/>
      <c r="AK141" s="43"/>
      <c r="AL141" s="43"/>
      <c r="AM141" s="43"/>
      <c r="AN141" s="43"/>
      <c r="AO141" s="43"/>
      <c r="AP141" s="43"/>
      <c r="AQ141" s="43"/>
      <c r="AR141" s="43"/>
      <c r="AY141" s="39" t="s">
        <v>162</v>
      </c>
      <c r="AZ141" s="40" t="s">
        <v>163</v>
      </c>
      <c r="BA141" s="41" t="s">
        <v>164</v>
      </c>
    </row>
    <row r="142" spans="1:53" s="36" customFormat="1" x14ac:dyDescent="0.25">
      <c r="A142" s="36" t="s">
        <v>158</v>
      </c>
      <c r="B142" s="36" t="s">
        <v>159</v>
      </c>
      <c r="C142" s="36" t="s">
        <v>160</v>
      </c>
      <c r="D142" s="36" t="s">
        <v>11</v>
      </c>
      <c r="E142" s="36">
        <v>1</v>
      </c>
      <c r="F142" s="36" t="s">
        <v>161</v>
      </c>
      <c r="G142" s="73">
        <v>5</v>
      </c>
      <c r="H142" s="73">
        <v>125</v>
      </c>
      <c r="I142" s="73">
        <v>5.5629999999999997</v>
      </c>
      <c r="J142" s="34"/>
      <c r="K142" s="34"/>
      <c r="L142" s="34"/>
      <c r="M142" s="83"/>
      <c r="N142" s="84">
        <v>120</v>
      </c>
      <c r="O142" s="85">
        <v>0.5</v>
      </c>
      <c r="P142" s="73"/>
      <c r="Q142" s="35"/>
      <c r="R142" s="35"/>
      <c r="S142" s="35"/>
      <c r="T142" s="35"/>
      <c r="U142" s="34"/>
      <c r="V142" s="34"/>
      <c r="W142" s="34"/>
      <c r="X142" s="85">
        <f t="shared" si="98"/>
        <v>4.5629999999999997</v>
      </c>
      <c r="Y142" s="42">
        <f t="shared" si="66"/>
        <v>16.352750812755204</v>
      </c>
      <c r="Z142" s="69">
        <f t="shared" si="67"/>
        <v>0.38024999999999998</v>
      </c>
      <c r="AA142" s="70">
        <f t="shared" si="68"/>
        <v>0.11356076953302224</v>
      </c>
      <c r="AB142" s="71">
        <f t="shared" si="69"/>
        <v>3.9447731755424062E-4</v>
      </c>
      <c r="AC142" s="71">
        <v>1.4999999999999999E-4</v>
      </c>
      <c r="AD142" s="43"/>
      <c r="AE142" s="43"/>
      <c r="AF142" s="43"/>
      <c r="AG142" s="43"/>
      <c r="AH142" s="43"/>
      <c r="AI142" s="46">
        <v>27.06</v>
      </c>
      <c r="AJ142" s="43"/>
      <c r="AK142" s="43"/>
      <c r="AL142" s="43"/>
      <c r="AM142" s="43"/>
      <c r="AN142" s="43"/>
      <c r="AO142" s="43"/>
      <c r="AP142" s="43"/>
      <c r="AQ142" s="43"/>
      <c r="AR142" s="43"/>
      <c r="AY142" s="39" t="s">
        <v>162</v>
      </c>
      <c r="AZ142" s="40" t="s">
        <v>163</v>
      </c>
      <c r="BA142" s="41" t="s">
        <v>164</v>
      </c>
    </row>
    <row r="143" spans="1:53" s="36" customFormat="1" x14ac:dyDescent="0.25">
      <c r="A143" s="36" t="s">
        <v>158</v>
      </c>
      <c r="B143" s="36" t="s">
        <v>159</v>
      </c>
      <c r="C143" s="36" t="s">
        <v>160</v>
      </c>
      <c r="D143" s="36" t="s">
        <v>11</v>
      </c>
      <c r="E143" s="36">
        <v>1</v>
      </c>
      <c r="F143" s="36" t="s">
        <v>161</v>
      </c>
      <c r="G143" s="73">
        <v>5</v>
      </c>
      <c r="H143" s="73">
        <v>125</v>
      </c>
      <c r="I143" s="73">
        <v>5.5629999999999997</v>
      </c>
      <c r="J143" s="34"/>
      <c r="K143" s="34"/>
      <c r="L143" s="34"/>
      <c r="M143" s="83"/>
      <c r="N143" s="84">
        <v>160</v>
      </c>
      <c r="O143" s="85">
        <v>0.625</v>
      </c>
      <c r="P143" s="73"/>
      <c r="Q143" s="35"/>
      <c r="R143" s="35"/>
      <c r="S143" s="35"/>
      <c r="T143" s="35"/>
      <c r="U143" s="34"/>
      <c r="V143" s="34"/>
      <c r="W143" s="34"/>
      <c r="X143" s="85">
        <f t="shared" si="98"/>
        <v>4.3129999999999997</v>
      </c>
      <c r="Y143" s="42">
        <f t="shared" si="66"/>
        <v>14.609952288176265</v>
      </c>
      <c r="Z143" s="69">
        <f t="shared" si="67"/>
        <v>0.35941666666666666</v>
      </c>
      <c r="AA143" s="70">
        <f t="shared" si="68"/>
        <v>0.10145800200122408</v>
      </c>
      <c r="AB143" s="71">
        <f t="shared" si="69"/>
        <v>4.1734291676327382E-4</v>
      </c>
      <c r="AC143" s="71">
        <v>1.4999999999999999E-4</v>
      </c>
      <c r="AD143" s="43"/>
      <c r="AE143" s="43"/>
      <c r="AF143" s="43"/>
      <c r="AG143" s="43"/>
      <c r="AH143" s="43"/>
      <c r="AI143" s="46">
        <v>32.99</v>
      </c>
      <c r="AJ143" s="43"/>
      <c r="AK143" s="43"/>
      <c r="AL143" s="43"/>
      <c r="AM143" s="43"/>
      <c r="AN143" s="43"/>
      <c r="AO143" s="43"/>
      <c r="AP143" s="43"/>
      <c r="AQ143" s="43"/>
      <c r="AR143" s="43"/>
      <c r="AY143" s="39" t="s">
        <v>162</v>
      </c>
      <c r="AZ143" s="40" t="s">
        <v>163</v>
      </c>
      <c r="BA143" s="41" t="s">
        <v>164</v>
      </c>
    </row>
    <row r="144" spans="1:53" s="36" customFormat="1" x14ac:dyDescent="0.25">
      <c r="A144" s="36" t="s">
        <v>158</v>
      </c>
      <c r="B144" s="36" t="s">
        <v>159</v>
      </c>
      <c r="C144" s="36" t="s">
        <v>160</v>
      </c>
      <c r="D144" s="36" t="s">
        <v>11</v>
      </c>
      <c r="E144" s="36">
        <v>1</v>
      </c>
      <c r="F144" s="36" t="s">
        <v>161</v>
      </c>
      <c r="G144" s="73">
        <v>5</v>
      </c>
      <c r="H144" s="73">
        <v>125</v>
      </c>
      <c r="I144" s="73">
        <v>5.5629999999999997</v>
      </c>
      <c r="J144" s="34"/>
      <c r="K144" s="34"/>
      <c r="L144" s="34"/>
      <c r="M144" s="83" t="s">
        <v>167</v>
      </c>
      <c r="N144" s="84"/>
      <c r="O144" s="85">
        <v>0.75</v>
      </c>
      <c r="P144" s="73"/>
      <c r="Q144" s="35"/>
      <c r="R144" s="35"/>
      <c r="S144" s="35"/>
      <c r="T144" s="35"/>
      <c r="U144" s="34"/>
      <c r="V144" s="34"/>
      <c r="W144" s="34"/>
      <c r="X144" s="85">
        <f t="shared" si="98"/>
        <v>4.0629999999999997</v>
      </c>
      <c r="Y144" s="42">
        <f t="shared" si="66"/>
        <v>12.96532853402201</v>
      </c>
      <c r="Z144" s="69">
        <f t="shared" si="67"/>
        <v>0.33858333333333329</v>
      </c>
      <c r="AA144" s="70">
        <f t="shared" si="68"/>
        <v>9.0037003708486163E-2</v>
      </c>
      <c r="AB144" s="71">
        <f t="shared" si="69"/>
        <v>4.4302239724341622E-4</v>
      </c>
      <c r="AC144" s="71">
        <v>1.4999999999999999E-4</v>
      </c>
      <c r="AD144" s="43"/>
      <c r="AE144" s="43"/>
      <c r="AF144" s="43"/>
      <c r="AG144" s="43"/>
      <c r="AH144" s="43"/>
      <c r="AI144" s="46">
        <v>38.590000000000003</v>
      </c>
      <c r="AJ144" s="43"/>
      <c r="AK144" s="43"/>
      <c r="AL144" s="43"/>
      <c r="AM144" s="43"/>
      <c r="AN144" s="43"/>
      <c r="AO144" s="43"/>
      <c r="AP144" s="43"/>
      <c r="AQ144" s="43"/>
      <c r="AR144" s="43"/>
      <c r="AY144" s="39" t="s">
        <v>162</v>
      </c>
      <c r="AZ144" s="40" t="s">
        <v>163</v>
      </c>
      <c r="BA144" s="41" t="s">
        <v>164</v>
      </c>
    </row>
    <row r="145" spans="1:53" s="25" customFormat="1" x14ac:dyDescent="0.25">
      <c r="A145" s="25" t="s">
        <v>158</v>
      </c>
      <c r="B145" s="25" t="s">
        <v>159</v>
      </c>
      <c r="C145" s="25" t="s">
        <v>160</v>
      </c>
      <c r="D145" s="25" t="s">
        <v>11</v>
      </c>
      <c r="E145" s="25">
        <v>1</v>
      </c>
      <c r="F145" s="47" t="s">
        <v>161</v>
      </c>
      <c r="G145" s="88">
        <v>6</v>
      </c>
      <c r="H145" s="88">
        <v>150</v>
      </c>
      <c r="I145" s="72">
        <v>6.625</v>
      </c>
      <c r="J145" s="23"/>
      <c r="K145" s="23"/>
      <c r="L145" s="23"/>
      <c r="M145" s="76"/>
      <c r="N145" s="77"/>
      <c r="O145" s="78">
        <v>8.3000000000000004E-2</v>
      </c>
      <c r="P145" s="72"/>
      <c r="Q145" s="24"/>
      <c r="R145" s="24"/>
      <c r="S145" s="24"/>
      <c r="T145" s="24"/>
      <c r="U145" s="23"/>
      <c r="V145" s="23"/>
      <c r="W145" s="23"/>
      <c r="X145" s="78">
        <f t="shared" si="98"/>
        <v>6.4589999999999996</v>
      </c>
      <c r="Y145" s="26">
        <f t="shared" ref="Y145" si="99">PI()*X145^2/4</f>
        <v>32.765775436764017</v>
      </c>
      <c r="Z145" s="63">
        <f t="shared" ref="Z145" si="100">X145/12</f>
        <v>0.53825000000000001</v>
      </c>
      <c r="AA145" s="64">
        <f t="shared" ref="AA145" si="101">PI()*Z145^2/4</f>
        <v>0.22754010719975015</v>
      </c>
      <c r="AB145" s="65">
        <f t="shared" ref="AB145" si="102">AC145/Z145</f>
        <v>2.7868091035764046E-4</v>
      </c>
      <c r="AC145" s="65">
        <v>1.4999999999999999E-4</v>
      </c>
      <c r="AD145" s="27"/>
      <c r="AE145" s="27"/>
      <c r="AF145" s="27"/>
      <c r="AH145" s="27"/>
      <c r="AI145" s="44">
        <v>5.8</v>
      </c>
      <c r="AJ145" s="27"/>
      <c r="AK145" s="27"/>
      <c r="AL145" s="27"/>
      <c r="AM145" s="27"/>
      <c r="AN145" s="27"/>
      <c r="AO145" s="27"/>
      <c r="AP145" s="27"/>
      <c r="AQ145" s="27"/>
      <c r="AR145" s="27"/>
      <c r="AY145" s="28" t="s">
        <v>162</v>
      </c>
      <c r="AZ145" s="29" t="s">
        <v>163</v>
      </c>
      <c r="BA145" s="25" t="s">
        <v>164</v>
      </c>
    </row>
    <row r="146" spans="1:53" s="25" customFormat="1" x14ac:dyDescent="0.25">
      <c r="A146" s="25" t="s">
        <v>158</v>
      </c>
      <c r="B146" s="25" t="s">
        <v>159</v>
      </c>
      <c r="C146" s="25" t="s">
        <v>160</v>
      </c>
      <c r="D146" s="25" t="s">
        <v>11</v>
      </c>
      <c r="E146" s="25">
        <v>1</v>
      </c>
      <c r="F146" s="47" t="s">
        <v>161</v>
      </c>
      <c r="G146" s="88">
        <v>6</v>
      </c>
      <c r="H146" s="88">
        <v>150</v>
      </c>
      <c r="I146" s="72">
        <v>6.625</v>
      </c>
      <c r="J146" s="23"/>
      <c r="K146" s="23"/>
      <c r="L146" s="23"/>
      <c r="M146" s="76"/>
      <c r="N146" s="77">
        <v>5</v>
      </c>
      <c r="O146" s="78">
        <v>0.109</v>
      </c>
      <c r="P146" s="72"/>
      <c r="Q146" s="24"/>
      <c r="R146" s="24"/>
      <c r="S146" s="24"/>
      <c r="T146" s="24"/>
      <c r="U146" s="23"/>
      <c r="V146" s="23"/>
      <c r="W146" s="23"/>
      <c r="X146" s="78">
        <f t="shared" si="98"/>
        <v>6.407</v>
      </c>
      <c r="Y146" s="26">
        <f t="shared" si="66"/>
        <v>32.240318932709904</v>
      </c>
      <c r="Z146" s="63">
        <f t="shared" si="67"/>
        <v>0.53391666666666671</v>
      </c>
      <c r="AA146" s="64">
        <f t="shared" si="68"/>
        <v>0.22389110369937432</v>
      </c>
      <c r="AB146" s="65">
        <f t="shared" si="69"/>
        <v>2.8094271890120176E-4</v>
      </c>
      <c r="AC146" s="65">
        <v>1.4999999999999999E-4</v>
      </c>
      <c r="AD146" s="27"/>
      <c r="AE146" s="27"/>
      <c r="AF146" s="27"/>
      <c r="AH146" s="27"/>
      <c r="AI146" s="44">
        <v>7.59</v>
      </c>
      <c r="AJ146" s="27"/>
      <c r="AK146" s="27"/>
      <c r="AL146" s="27"/>
      <c r="AM146" s="27"/>
      <c r="AN146" s="27"/>
      <c r="AO146" s="27"/>
      <c r="AP146" s="27"/>
      <c r="AQ146" s="27"/>
      <c r="AR146" s="27"/>
      <c r="AY146" s="28" t="s">
        <v>162</v>
      </c>
      <c r="AZ146" s="29" t="s">
        <v>163</v>
      </c>
      <c r="BA146" s="25" t="s">
        <v>164</v>
      </c>
    </row>
    <row r="147" spans="1:53" s="25" customFormat="1" x14ac:dyDescent="0.25">
      <c r="A147" s="25" t="s">
        <v>158</v>
      </c>
      <c r="B147" s="25" t="s">
        <v>159</v>
      </c>
      <c r="C147" s="25" t="s">
        <v>160</v>
      </c>
      <c r="D147" s="25" t="s">
        <v>11</v>
      </c>
      <c r="E147" s="25">
        <v>1</v>
      </c>
      <c r="F147" s="47" t="s">
        <v>161</v>
      </c>
      <c r="G147" s="88">
        <v>6</v>
      </c>
      <c r="H147" s="88">
        <v>150</v>
      </c>
      <c r="I147" s="72">
        <v>6.625</v>
      </c>
      <c r="J147" s="23"/>
      <c r="K147" s="23"/>
      <c r="L147" s="23"/>
      <c r="M147" s="76"/>
      <c r="N147" s="77"/>
      <c r="O147" s="78">
        <v>0.125</v>
      </c>
      <c r="P147" s="72"/>
      <c r="Q147" s="24"/>
      <c r="R147" s="24"/>
      <c r="S147" s="24"/>
      <c r="T147" s="24"/>
      <c r="U147" s="23"/>
      <c r="V147" s="23"/>
      <c r="W147" s="23"/>
      <c r="X147" s="78">
        <f t="shared" si="98"/>
        <v>6.375</v>
      </c>
      <c r="Y147" s="26">
        <f t="shared" ref="Y147" si="103">PI()*X147^2/4</f>
        <v>31.919072234324421</v>
      </c>
      <c r="Z147" s="63">
        <f t="shared" ref="Z147" si="104">X147/12</f>
        <v>0.53125</v>
      </c>
      <c r="AA147" s="64">
        <f t="shared" ref="AA147" si="105">PI()*Z147^2/4</f>
        <v>0.22166022384947515</v>
      </c>
      <c r="AB147" s="65">
        <f t="shared" ref="AB147" si="106">AC147/Z147</f>
        <v>2.8235294117647056E-4</v>
      </c>
      <c r="AC147" s="65">
        <v>1.4999999999999999E-4</v>
      </c>
      <c r="AD147" s="27"/>
      <c r="AE147" s="27"/>
      <c r="AF147" s="27"/>
      <c r="AH147" s="27"/>
      <c r="AI147" s="44">
        <v>8.69</v>
      </c>
      <c r="AJ147" s="27"/>
      <c r="AK147" s="27"/>
      <c r="AL147" s="27"/>
      <c r="AM147" s="27"/>
      <c r="AN147" s="27"/>
      <c r="AO147" s="27"/>
      <c r="AP147" s="27"/>
      <c r="AQ147" s="27"/>
      <c r="AR147" s="27"/>
      <c r="AY147" s="28" t="s">
        <v>162</v>
      </c>
      <c r="AZ147" s="29" t="s">
        <v>163</v>
      </c>
      <c r="BA147" s="25" t="s">
        <v>164</v>
      </c>
    </row>
    <row r="148" spans="1:53" s="25" customFormat="1" x14ac:dyDescent="0.25">
      <c r="A148" s="25" t="s">
        <v>158</v>
      </c>
      <c r="B148" s="25" t="s">
        <v>159</v>
      </c>
      <c r="C148" s="25" t="s">
        <v>160</v>
      </c>
      <c r="D148" s="25" t="s">
        <v>11</v>
      </c>
      <c r="E148" s="25">
        <v>1</v>
      </c>
      <c r="F148" s="47" t="s">
        <v>161</v>
      </c>
      <c r="G148" s="88">
        <v>6</v>
      </c>
      <c r="H148" s="88">
        <v>150</v>
      </c>
      <c r="I148" s="72">
        <v>6.625</v>
      </c>
      <c r="J148" s="23"/>
      <c r="K148" s="23"/>
      <c r="L148" s="23"/>
      <c r="M148" s="76"/>
      <c r="N148" s="77">
        <v>10</v>
      </c>
      <c r="O148" s="78">
        <v>0.13400000000000001</v>
      </c>
      <c r="P148" s="72"/>
      <c r="Q148" s="24"/>
      <c r="R148" s="24"/>
      <c r="S148" s="24"/>
      <c r="T148" s="24"/>
      <c r="U148" s="23"/>
      <c r="V148" s="23"/>
      <c r="W148" s="23"/>
      <c r="X148" s="78">
        <f t="shared" si="98"/>
        <v>6.3570000000000002</v>
      </c>
      <c r="Y148" s="26">
        <f t="shared" si="66"/>
        <v>31.73907782482965</v>
      </c>
      <c r="Z148" s="63">
        <f t="shared" si="67"/>
        <v>0.52975000000000005</v>
      </c>
      <c r="AA148" s="64">
        <f t="shared" si="68"/>
        <v>0.22041026267242814</v>
      </c>
      <c r="AB148" s="65">
        <f t="shared" si="69"/>
        <v>2.8315243039169413E-4</v>
      </c>
      <c r="AC148" s="65">
        <v>1.4999999999999999E-4</v>
      </c>
      <c r="AD148" s="27"/>
      <c r="AE148" s="27"/>
      <c r="AF148" s="27"/>
      <c r="AH148" s="27"/>
      <c r="AI148" s="44">
        <v>9.3000000000000007</v>
      </c>
      <c r="AJ148" s="27"/>
      <c r="AK148" s="27"/>
      <c r="AL148" s="27"/>
      <c r="AM148" s="27"/>
      <c r="AN148" s="27"/>
      <c r="AO148" s="27"/>
      <c r="AP148" s="27"/>
      <c r="AQ148" s="27"/>
      <c r="AR148" s="27"/>
      <c r="AY148" s="28" t="s">
        <v>162</v>
      </c>
      <c r="AZ148" s="29" t="s">
        <v>163</v>
      </c>
      <c r="BA148" s="25" t="s">
        <v>164</v>
      </c>
    </row>
    <row r="149" spans="1:53" s="25" customFormat="1" x14ac:dyDescent="0.25">
      <c r="A149" s="25" t="s">
        <v>158</v>
      </c>
      <c r="B149" s="25" t="s">
        <v>159</v>
      </c>
      <c r="C149" s="25" t="s">
        <v>160</v>
      </c>
      <c r="D149" s="25" t="s">
        <v>11</v>
      </c>
      <c r="E149" s="25">
        <v>1</v>
      </c>
      <c r="F149" s="47" t="s">
        <v>161</v>
      </c>
      <c r="G149" s="88">
        <v>6</v>
      </c>
      <c r="H149" s="88">
        <v>150</v>
      </c>
      <c r="I149" s="72">
        <v>6.625</v>
      </c>
      <c r="J149" s="23"/>
      <c r="K149" s="23"/>
      <c r="L149" s="23"/>
      <c r="M149" s="76"/>
      <c r="N149" s="77"/>
      <c r="O149" s="78">
        <v>0.14099999999999999</v>
      </c>
      <c r="P149" s="72"/>
      <c r="Q149" s="24"/>
      <c r="R149" s="24"/>
      <c r="S149" s="24"/>
      <c r="T149" s="24"/>
      <c r="U149" s="23"/>
      <c r="V149" s="23"/>
      <c r="W149" s="23"/>
      <c r="X149" s="78">
        <f t="shared" si="98"/>
        <v>6.343</v>
      </c>
      <c r="Y149" s="26">
        <f t="shared" ref="Y149:Y151" si="107">PI()*X149^2/4</f>
        <v>31.59943403137758</v>
      </c>
      <c r="Z149" s="63">
        <f t="shared" ref="Z149:Z151" si="108">X149/12</f>
        <v>0.52858333333333329</v>
      </c>
      <c r="AA149" s="64">
        <f t="shared" ref="AA149:AA151" si="109">PI()*Z149^2/4</f>
        <v>0.21944051410678872</v>
      </c>
      <c r="AB149" s="65">
        <f t="shared" ref="AB149:AB151" si="110">AC149/Z149</f>
        <v>2.8377739240107206E-4</v>
      </c>
      <c r="AC149" s="65">
        <v>1.4999999999999999E-4</v>
      </c>
      <c r="AD149" s="27"/>
      <c r="AE149" s="27"/>
      <c r="AF149" s="27"/>
      <c r="AH149" s="27"/>
      <c r="AI149" s="44">
        <v>9.77</v>
      </c>
      <c r="AJ149" s="27"/>
      <c r="AK149" s="27"/>
      <c r="AL149" s="27"/>
      <c r="AM149" s="27"/>
      <c r="AN149" s="27"/>
      <c r="AO149" s="27"/>
      <c r="AP149" s="27"/>
      <c r="AQ149" s="27"/>
      <c r="AR149" s="27"/>
      <c r="AY149" s="28" t="s">
        <v>162</v>
      </c>
      <c r="AZ149" s="29" t="s">
        <v>163</v>
      </c>
      <c r="BA149" s="25" t="s">
        <v>164</v>
      </c>
    </row>
    <row r="150" spans="1:53" s="25" customFormat="1" x14ac:dyDescent="0.25">
      <c r="A150" s="25" t="s">
        <v>158</v>
      </c>
      <c r="B150" s="25" t="s">
        <v>159</v>
      </c>
      <c r="C150" s="25" t="s">
        <v>160</v>
      </c>
      <c r="D150" s="25" t="s">
        <v>11</v>
      </c>
      <c r="E150" s="25">
        <v>1</v>
      </c>
      <c r="F150" s="47" t="s">
        <v>161</v>
      </c>
      <c r="G150" s="88">
        <v>6</v>
      </c>
      <c r="H150" s="88">
        <v>150</v>
      </c>
      <c r="I150" s="72">
        <v>6.625</v>
      </c>
      <c r="J150" s="23"/>
      <c r="K150" s="23"/>
      <c r="L150" s="23"/>
      <c r="M150" s="76"/>
      <c r="N150" s="77"/>
      <c r="O150" s="78">
        <v>0.156</v>
      </c>
      <c r="P150" s="72"/>
      <c r="Q150" s="24"/>
      <c r="R150" s="24"/>
      <c r="S150" s="24"/>
      <c r="T150" s="24"/>
      <c r="U150" s="23"/>
      <c r="V150" s="23"/>
      <c r="W150" s="23"/>
      <c r="X150" s="78">
        <f t="shared" si="98"/>
        <v>6.3129999999999997</v>
      </c>
      <c r="Y150" s="26">
        <f t="shared" si="107"/>
        <v>31.301234056698839</v>
      </c>
      <c r="Z150" s="63">
        <f t="shared" si="108"/>
        <v>0.52608333333333335</v>
      </c>
      <c r="AA150" s="64">
        <f t="shared" si="109"/>
        <v>0.21736968094929751</v>
      </c>
      <c r="AB150" s="65">
        <f t="shared" si="110"/>
        <v>2.8512593061935686E-4</v>
      </c>
      <c r="AC150" s="65">
        <v>1.4999999999999999E-4</v>
      </c>
      <c r="AD150" s="27"/>
      <c r="AE150" s="27"/>
      <c r="AF150" s="27"/>
      <c r="AH150" s="27"/>
      <c r="AI150" s="44">
        <v>10.79</v>
      </c>
      <c r="AJ150" s="27"/>
      <c r="AK150" s="27"/>
      <c r="AL150" s="27"/>
      <c r="AM150" s="27"/>
      <c r="AN150" s="27"/>
      <c r="AO150" s="27"/>
      <c r="AP150" s="27"/>
      <c r="AQ150" s="27"/>
      <c r="AR150" s="27"/>
      <c r="AY150" s="28" t="s">
        <v>162</v>
      </c>
      <c r="AZ150" s="29" t="s">
        <v>163</v>
      </c>
      <c r="BA150" s="25" t="s">
        <v>164</v>
      </c>
    </row>
    <row r="151" spans="1:53" s="25" customFormat="1" x14ac:dyDescent="0.25">
      <c r="A151" s="25" t="s">
        <v>158</v>
      </c>
      <c r="B151" s="25" t="s">
        <v>159</v>
      </c>
      <c r="C151" s="25" t="s">
        <v>160</v>
      </c>
      <c r="D151" s="25" t="s">
        <v>11</v>
      </c>
      <c r="E151" s="25">
        <v>1</v>
      </c>
      <c r="F151" s="47" t="s">
        <v>161</v>
      </c>
      <c r="G151" s="88">
        <v>6</v>
      </c>
      <c r="H151" s="88">
        <v>150</v>
      </c>
      <c r="I151" s="72">
        <v>6.625</v>
      </c>
      <c r="J151" s="23"/>
      <c r="K151" s="23"/>
      <c r="L151" s="23"/>
      <c r="M151" s="76"/>
      <c r="N151" s="77"/>
      <c r="O151" s="78">
        <v>0.17199999999999999</v>
      </c>
      <c r="P151" s="72"/>
      <c r="Q151" s="24"/>
      <c r="R151" s="24"/>
      <c r="S151" s="24"/>
      <c r="T151" s="24"/>
      <c r="U151" s="23"/>
      <c r="V151" s="23"/>
      <c r="W151" s="23"/>
      <c r="X151" s="78">
        <f t="shared" si="98"/>
        <v>6.2809999999999997</v>
      </c>
      <c r="Y151" s="26">
        <f t="shared" si="107"/>
        <v>30.98471231366436</v>
      </c>
      <c r="Z151" s="63">
        <f t="shared" si="108"/>
        <v>0.52341666666666664</v>
      </c>
      <c r="AA151" s="64">
        <f t="shared" si="109"/>
        <v>0.21517161328933582</v>
      </c>
      <c r="AB151" s="65">
        <f t="shared" si="110"/>
        <v>2.8657857029135489E-4</v>
      </c>
      <c r="AC151" s="65">
        <v>1.4999999999999999E-4</v>
      </c>
      <c r="AD151" s="27"/>
      <c r="AE151" s="27"/>
      <c r="AF151" s="27"/>
      <c r="AH151" s="27"/>
      <c r="AI151" s="44">
        <v>11.87</v>
      </c>
      <c r="AJ151" s="27"/>
      <c r="AK151" s="27"/>
      <c r="AL151" s="27"/>
      <c r="AM151" s="27"/>
      <c r="AN151" s="27"/>
      <c r="AO151" s="27"/>
      <c r="AP151" s="27"/>
      <c r="AQ151" s="27"/>
      <c r="AR151" s="27"/>
      <c r="AY151" s="28" t="s">
        <v>162</v>
      </c>
      <c r="AZ151" s="29" t="s">
        <v>163</v>
      </c>
      <c r="BA151" s="25" t="s">
        <v>164</v>
      </c>
    </row>
    <row r="152" spans="1:53" s="25" customFormat="1" x14ac:dyDescent="0.25">
      <c r="A152" s="25" t="s">
        <v>158</v>
      </c>
      <c r="B152" s="25" t="s">
        <v>159</v>
      </c>
      <c r="C152" s="25" t="s">
        <v>160</v>
      </c>
      <c r="D152" s="25" t="s">
        <v>11</v>
      </c>
      <c r="E152" s="25">
        <v>1</v>
      </c>
      <c r="F152" s="47" t="s">
        <v>161</v>
      </c>
      <c r="G152" s="72">
        <v>6</v>
      </c>
      <c r="H152" s="72">
        <v>150</v>
      </c>
      <c r="I152" s="72">
        <v>6.625</v>
      </c>
      <c r="J152" s="23"/>
      <c r="K152" s="23"/>
      <c r="L152" s="23"/>
      <c r="M152" s="76"/>
      <c r="N152" s="77"/>
      <c r="O152" s="78">
        <v>0.188</v>
      </c>
      <c r="P152" s="72"/>
      <c r="Q152" s="24"/>
      <c r="R152" s="24"/>
      <c r="S152" s="24"/>
      <c r="T152" s="24"/>
      <c r="U152" s="23"/>
      <c r="V152" s="23"/>
      <c r="W152" s="23"/>
      <c r="X152" s="78">
        <f t="shared" si="98"/>
        <v>6.2489999999999997</v>
      </c>
      <c r="Y152" s="26">
        <f t="shared" si="66"/>
        <v>30.669799066068514</v>
      </c>
      <c r="Z152" s="63">
        <f t="shared" si="67"/>
        <v>0.52074999999999994</v>
      </c>
      <c r="AA152" s="64">
        <f t="shared" si="68"/>
        <v>0.21298471573658689</v>
      </c>
      <c r="AB152" s="65">
        <f t="shared" si="69"/>
        <v>2.8804608737397982E-4</v>
      </c>
      <c r="AC152" s="65">
        <v>1.4999999999999999E-4</v>
      </c>
      <c r="AD152" s="27"/>
      <c r="AE152" s="27"/>
      <c r="AF152" s="27"/>
      <c r="AG152" s="27"/>
      <c r="AH152" s="27"/>
      <c r="AI152" s="44">
        <v>12.94</v>
      </c>
      <c r="AJ152" s="27"/>
      <c r="AK152" s="27"/>
      <c r="AL152" s="27"/>
      <c r="AM152" s="27"/>
      <c r="AN152" s="27"/>
      <c r="AO152" s="27"/>
      <c r="AP152" s="27"/>
      <c r="AQ152" s="27"/>
      <c r="AR152" s="27"/>
      <c r="AY152" s="28" t="s">
        <v>162</v>
      </c>
      <c r="AZ152" s="29" t="s">
        <v>163</v>
      </c>
      <c r="BA152" s="25" t="s">
        <v>164</v>
      </c>
    </row>
    <row r="153" spans="1:53" s="25" customFormat="1" x14ac:dyDescent="0.25">
      <c r="A153" s="25" t="s">
        <v>158</v>
      </c>
      <c r="B153" s="25" t="s">
        <v>159</v>
      </c>
      <c r="C153" s="25" t="s">
        <v>160</v>
      </c>
      <c r="D153" s="25" t="s">
        <v>11</v>
      </c>
      <c r="E153" s="25">
        <v>1</v>
      </c>
      <c r="F153" s="47" t="s">
        <v>161</v>
      </c>
      <c r="G153" s="88">
        <v>6</v>
      </c>
      <c r="H153" s="88">
        <v>150</v>
      </c>
      <c r="I153" s="72">
        <v>6.625</v>
      </c>
      <c r="J153" s="23"/>
      <c r="K153" s="23"/>
      <c r="L153" s="23"/>
      <c r="M153" s="76"/>
      <c r="N153" s="77"/>
      <c r="O153" s="78">
        <v>0.20300000000000001</v>
      </c>
      <c r="P153" s="72"/>
      <c r="Q153" s="24"/>
      <c r="R153" s="24"/>
      <c r="S153" s="24"/>
      <c r="T153" s="24"/>
      <c r="U153" s="23"/>
      <c r="V153" s="23"/>
      <c r="W153" s="23"/>
      <c r="X153" s="78">
        <f t="shared" si="98"/>
        <v>6.2190000000000003</v>
      </c>
      <c r="Y153" s="26">
        <f t="shared" si="66"/>
        <v>30.376028737031337</v>
      </c>
      <c r="Z153" s="63">
        <f t="shared" si="67"/>
        <v>0.51824999999999999</v>
      </c>
      <c r="AA153" s="64">
        <f t="shared" si="68"/>
        <v>0.21094464400716204</v>
      </c>
      <c r="AB153" s="65">
        <f t="shared" si="69"/>
        <v>2.8943560057887119E-4</v>
      </c>
      <c r="AC153" s="65">
        <v>1.4999999999999999E-4</v>
      </c>
      <c r="AD153" s="27"/>
      <c r="AE153" s="27"/>
      <c r="AF153" s="27"/>
      <c r="AH153" s="27"/>
      <c r="AI153" s="44">
        <v>13.94</v>
      </c>
      <c r="AJ153" s="27"/>
      <c r="AK153" s="27"/>
      <c r="AL153" s="27"/>
      <c r="AM153" s="27"/>
      <c r="AN153" s="27"/>
      <c r="AO153" s="27"/>
      <c r="AP153" s="27"/>
      <c r="AQ153" s="27"/>
      <c r="AR153" s="27"/>
      <c r="AY153" s="28" t="s">
        <v>162</v>
      </c>
      <c r="AZ153" s="29" t="s">
        <v>163</v>
      </c>
      <c r="BA153" s="25" t="s">
        <v>164</v>
      </c>
    </row>
    <row r="154" spans="1:53" s="25" customFormat="1" x14ac:dyDescent="0.25">
      <c r="A154" s="25" t="s">
        <v>158</v>
      </c>
      <c r="B154" s="25" t="s">
        <v>159</v>
      </c>
      <c r="C154" s="25" t="s">
        <v>160</v>
      </c>
      <c r="D154" s="25" t="s">
        <v>11</v>
      </c>
      <c r="E154" s="25">
        <v>1</v>
      </c>
      <c r="F154" s="47" t="s">
        <v>161</v>
      </c>
      <c r="G154" s="72">
        <v>6</v>
      </c>
      <c r="H154" s="72">
        <v>150</v>
      </c>
      <c r="I154" s="72">
        <v>6.625</v>
      </c>
      <c r="J154" s="23"/>
      <c r="K154" s="23"/>
      <c r="L154" s="23"/>
      <c r="M154" s="76"/>
      <c r="N154" s="77"/>
      <c r="O154" s="78">
        <v>0.219</v>
      </c>
      <c r="P154" s="72"/>
      <c r="Q154" s="24"/>
      <c r="R154" s="24"/>
      <c r="S154" s="24"/>
      <c r="T154" s="24"/>
      <c r="U154" s="23"/>
      <c r="V154" s="23"/>
      <c r="W154" s="23"/>
      <c r="X154" s="78">
        <f t="shared" si="98"/>
        <v>6.1870000000000003</v>
      </c>
      <c r="Y154" s="26">
        <f t="shared" si="66"/>
        <v>30.06423194934786</v>
      </c>
      <c r="Z154" s="63">
        <f t="shared" si="67"/>
        <v>0.51558333333333339</v>
      </c>
      <c r="AA154" s="64">
        <f t="shared" si="68"/>
        <v>0.20877938853713793</v>
      </c>
      <c r="AB154" s="65">
        <f t="shared" si="69"/>
        <v>2.9093260061419096E-4</v>
      </c>
      <c r="AC154" s="65">
        <v>1.4999999999999999E-4</v>
      </c>
      <c r="AD154" s="27"/>
      <c r="AE154" s="27"/>
      <c r="AF154" s="27"/>
      <c r="AG154" s="27"/>
      <c r="AH154" s="27"/>
      <c r="AI154" s="44">
        <v>15</v>
      </c>
      <c r="AJ154" s="27"/>
      <c r="AK154" s="27"/>
      <c r="AL154" s="27"/>
      <c r="AM154" s="27"/>
      <c r="AN154" s="27"/>
      <c r="AO154" s="27"/>
      <c r="AP154" s="27"/>
      <c r="AQ154" s="27"/>
      <c r="AR154" s="27"/>
      <c r="AY154" s="28" t="s">
        <v>162</v>
      </c>
      <c r="AZ154" s="29" t="s">
        <v>163</v>
      </c>
      <c r="BA154" s="25" t="s">
        <v>164</v>
      </c>
    </row>
    <row r="155" spans="1:53" s="25" customFormat="1" x14ac:dyDescent="0.25">
      <c r="A155" s="25" t="s">
        <v>158</v>
      </c>
      <c r="B155" s="25" t="s">
        <v>159</v>
      </c>
      <c r="C155" s="25" t="s">
        <v>160</v>
      </c>
      <c r="D155" s="25" t="s">
        <v>11</v>
      </c>
      <c r="E155" s="25">
        <v>1</v>
      </c>
      <c r="F155" s="47" t="s">
        <v>161</v>
      </c>
      <c r="G155" s="72">
        <v>6</v>
      </c>
      <c r="H155" s="72">
        <v>150</v>
      </c>
      <c r="I155" s="72">
        <v>6.625</v>
      </c>
      <c r="J155" s="23"/>
      <c r="K155" s="23"/>
      <c r="L155" s="23"/>
      <c r="M155" s="76"/>
      <c r="N155" s="77"/>
      <c r="O155" s="78">
        <v>0.25</v>
      </c>
      <c r="P155" s="72"/>
      <c r="Q155" s="24"/>
      <c r="R155" s="24"/>
      <c r="S155" s="24"/>
      <c r="T155" s="24"/>
      <c r="U155" s="23"/>
      <c r="V155" s="23"/>
      <c r="W155" s="23"/>
      <c r="X155" s="78">
        <f t="shared" si="98"/>
        <v>6.125</v>
      </c>
      <c r="Y155" s="26">
        <f t="shared" si="66"/>
        <v>29.464702973707396</v>
      </c>
      <c r="Z155" s="63">
        <f t="shared" si="67"/>
        <v>0.51041666666666663</v>
      </c>
      <c r="AA155" s="64">
        <f t="shared" si="68"/>
        <v>0.20461599287296797</v>
      </c>
      <c r="AB155" s="65">
        <f t="shared" si="69"/>
        <v>2.9387755102040818E-4</v>
      </c>
      <c r="AC155" s="65">
        <v>1.4999999999999999E-4</v>
      </c>
      <c r="AD155" s="27"/>
      <c r="AE155" s="27"/>
      <c r="AF155" s="27"/>
      <c r="AG155" s="27"/>
      <c r="AH155" s="27"/>
      <c r="AI155" s="44">
        <v>17.04</v>
      </c>
      <c r="AJ155" s="27"/>
      <c r="AK155" s="27"/>
      <c r="AL155" s="27"/>
      <c r="AM155" s="27"/>
      <c r="AN155" s="27"/>
      <c r="AO155" s="27"/>
      <c r="AP155" s="27"/>
      <c r="AQ155" s="27"/>
      <c r="AR155" s="27"/>
      <c r="AY155" s="28" t="s">
        <v>162</v>
      </c>
      <c r="AZ155" s="29" t="s">
        <v>163</v>
      </c>
      <c r="BA155" s="25" t="s">
        <v>164</v>
      </c>
    </row>
    <row r="156" spans="1:53" s="25" customFormat="1" x14ac:dyDescent="0.25">
      <c r="A156" s="25" t="s">
        <v>158</v>
      </c>
      <c r="B156" s="25" t="s">
        <v>159</v>
      </c>
      <c r="C156" s="25" t="s">
        <v>160</v>
      </c>
      <c r="D156" s="25" t="s">
        <v>11</v>
      </c>
      <c r="E156" s="25">
        <v>1</v>
      </c>
      <c r="F156" s="47" t="s">
        <v>161</v>
      </c>
      <c r="G156" s="72">
        <v>6</v>
      </c>
      <c r="H156" s="72">
        <v>150</v>
      </c>
      <c r="I156" s="72">
        <v>6.625</v>
      </c>
      <c r="J156" s="23"/>
      <c r="K156" s="23"/>
      <c r="L156" s="23"/>
      <c r="M156" s="76" t="s">
        <v>165</v>
      </c>
      <c r="N156" s="77">
        <v>40</v>
      </c>
      <c r="O156" s="78">
        <v>0.28000000000000003</v>
      </c>
      <c r="P156" s="72"/>
      <c r="Q156" s="24"/>
      <c r="R156" s="24"/>
      <c r="S156" s="24"/>
      <c r="T156" s="24"/>
      <c r="U156" s="23"/>
      <c r="V156" s="23"/>
      <c r="W156" s="23"/>
      <c r="X156" s="78">
        <f t="shared" si="98"/>
        <v>6.0649999999999995</v>
      </c>
      <c r="Y156" s="26">
        <f t="shared" si="66"/>
        <v>28.890262756998496</v>
      </c>
      <c r="Z156" s="63">
        <f t="shared" si="67"/>
        <v>0.50541666666666663</v>
      </c>
      <c r="AA156" s="64">
        <f t="shared" si="68"/>
        <v>0.20062682470137846</v>
      </c>
      <c r="AB156" s="65">
        <f t="shared" si="69"/>
        <v>2.9678483099752678E-4</v>
      </c>
      <c r="AC156" s="65">
        <v>1.4999999999999999E-4</v>
      </c>
      <c r="AD156" s="27"/>
      <c r="AE156" s="27"/>
      <c r="AF156" s="27"/>
      <c r="AG156" s="27"/>
      <c r="AH156" s="27"/>
      <c r="AI156" s="44">
        <v>18.989999999999998</v>
      </c>
      <c r="AJ156" s="27"/>
      <c r="AK156" s="27"/>
      <c r="AL156" s="27"/>
      <c r="AM156" s="27"/>
      <c r="AN156" s="27"/>
      <c r="AO156" s="27"/>
      <c r="AP156" s="27"/>
      <c r="AQ156" s="27"/>
      <c r="AR156" s="27"/>
      <c r="AY156" s="28" t="s">
        <v>162</v>
      </c>
      <c r="AZ156" s="29" t="s">
        <v>163</v>
      </c>
      <c r="BA156" s="25" t="s">
        <v>164</v>
      </c>
    </row>
    <row r="157" spans="1:53" s="25" customFormat="1" x14ac:dyDescent="0.25">
      <c r="A157" s="25" t="s">
        <v>158</v>
      </c>
      <c r="B157" s="25" t="s">
        <v>159</v>
      </c>
      <c r="C157" s="25" t="s">
        <v>160</v>
      </c>
      <c r="D157" s="25" t="s">
        <v>11</v>
      </c>
      <c r="E157" s="25">
        <v>1</v>
      </c>
      <c r="F157" s="47" t="s">
        <v>161</v>
      </c>
      <c r="G157" s="72">
        <v>6</v>
      </c>
      <c r="H157" s="72">
        <v>150</v>
      </c>
      <c r="I157" s="72">
        <v>6.625</v>
      </c>
      <c r="J157" s="23"/>
      <c r="K157" s="23"/>
      <c r="L157" s="23"/>
      <c r="M157" s="76"/>
      <c r="N157" s="77"/>
      <c r="O157" s="78">
        <v>0.312</v>
      </c>
      <c r="P157" s="72"/>
      <c r="Q157" s="24"/>
      <c r="R157" s="24"/>
      <c r="S157" s="24"/>
      <c r="T157" s="24"/>
      <c r="U157" s="23"/>
      <c r="V157" s="23"/>
      <c r="W157" s="23"/>
      <c r="X157" s="78">
        <f t="shared" si="98"/>
        <v>6.0010000000000003</v>
      </c>
      <c r="Y157" s="26">
        <f t="shared" si="66"/>
        <v>28.283759445667076</v>
      </c>
      <c r="Z157" s="63">
        <f t="shared" si="67"/>
        <v>0.50008333333333332</v>
      </c>
      <c r="AA157" s="64">
        <f t="shared" si="68"/>
        <v>0.19641499615046579</v>
      </c>
      <c r="AB157" s="65">
        <f t="shared" si="69"/>
        <v>2.9995000833194467E-4</v>
      </c>
      <c r="AC157" s="65">
        <v>1.4999999999999999E-4</v>
      </c>
      <c r="AD157" s="27"/>
      <c r="AE157" s="27"/>
      <c r="AF157" s="27"/>
      <c r="AG157" s="27"/>
      <c r="AH157" s="27"/>
      <c r="AI157" s="44">
        <v>21.06</v>
      </c>
      <c r="AJ157" s="27"/>
      <c r="AK157" s="27"/>
      <c r="AL157" s="27"/>
      <c r="AM157" s="27"/>
      <c r="AN157" s="27"/>
      <c r="AO157" s="27"/>
      <c r="AP157" s="27"/>
      <c r="AQ157" s="27"/>
      <c r="AR157" s="27"/>
      <c r="AY157" s="28" t="s">
        <v>162</v>
      </c>
      <c r="AZ157" s="29" t="s">
        <v>163</v>
      </c>
      <c r="BA157" s="25" t="s">
        <v>164</v>
      </c>
    </row>
    <row r="158" spans="1:53" s="25" customFormat="1" x14ac:dyDescent="0.25">
      <c r="A158" s="25" t="s">
        <v>158</v>
      </c>
      <c r="B158" s="25" t="s">
        <v>159</v>
      </c>
      <c r="C158" s="25" t="s">
        <v>160</v>
      </c>
      <c r="D158" s="25" t="s">
        <v>11</v>
      </c>
      <c r="E158" s="25">
        <v>1</v>
      </c>
      <c r="F158" s="47" t="s">
        <v>161</v>
      </c>
      <c r="G158" s="72">
        <v>6</v>
      </c>
      <c r="H158" s="72">
        <v>150</v>
      </c>
      <c r="I158" s="72">
        <v>6.625</v>
      </c>
      <c r="J158" s="23"/>
      <c r="K158" s="23"/>
      <c r="L158" s="23"/>
      <c r="M158" s="76"/>
      <c r="N158" s="77"/>
      <c r="O158" s="78">
        <v>0.34399999999999997</v>
      </c>
      <c r="P158" s="72"/>
      <c r="Q158" s="24"/>
      <c r="R158" s="24"/>
      <c r="S158" s="24"/>
      <c r="T158" s="24"/>
      <c r="U158" s="23"/>
      <c r="V158" s="23"/>
      <c r="W158" s="23"/>
      <c r="X158" s="78">
        <f t="shared" si="98"/>
        <v>5.9370000000000003</v>
      </c>
      <c r="Y158" s="26">
        <f t="shared" si="66"/>
        <v>27.683690116090194</v>
      </c>
      <c r="Z158" s="63">
        <f t="shared" si="67"/>
        <v>0.49475000000000002</v>
      </c>
      <c r="AA158" s="64">
        <f t="shared" si="68"/>
        <v>0.19224784802840411</v>
      </c>
      <c r="AB158" s="65">
        <f t="shared" si="69"/>
        <v>3.0318342597271343E-4</v>
      </c>
      <c r="AC158" s="65">
        <v>1.4999999999999999E-4</v>
      </c>
      <c r="AD158" s="27"/>
      <c r="AE158" s="27"/>
      <c r="AF158" s="27"/>
      <c r="AG158" s="27"/>
      <c r="AH158" s="27"/>
      <c r="AI158" s="44">
        <v>23.1</v>
      </c>
      <c r="AJ158" s="27"/>
      <c r="AK158" s="27"/>
      <c r="AL158" s="27"/>
      <c r="AM158" s="27"/>
      <c r="AN158" s="27"/>
      <c r="AO158" s="27"/>
      <c r="AP158" s="27"/>
      <c r="AQ158" s="27"/>
      <c r="AR158" s="27"/>
      <c r="AY158" s="28" t="s">
        <v>162</v>
      </c>
      <c r="AZ158" s="29" t="s">
        <v>163</v>
      </c>
      <c r="BA158" s="25" t="s">
        <v>164</v>
      </c>
    </row>
    <row r="159" spans="1:53" s="25" customFormat="1" x14ac:dyDescent="0.25">
      <c r="A159" s="25" t="s">
        <v>158</v>
      </c>
      <c r="B159" s="25" t="s">
        <v>159</v>
      </c>
      <c r="C159" s="25" t="s">
        <v>160</v>
      </c>
      <c r="D159" s="25" t="s">
        <v>11</v>
      </c>
      <c r="E159" s="25">
        <v>1</v>
      </c>
      <c r="F159" s="47" t="s">
        <v>161</v>
      </c>
      <c r="G159" s="72">
        <v>6</v>
      </c>
      <c r="H159" s="72">
        <v>150</v>
      </c>
      <c r="I159" s="72">
        <v>6.625</v>
      </c>
      <c r="J159" s="23"/>
      <c r="K159" s="23"/>
      <c r="L159" s="23"/>
      <c r="M159" s="76"/>
      <c r="N159" s="77"/>
      <c r="O159" s="78">
        <v>0.375</v>
      </c>
      <c r="P159" s="72"/>
      <c r="Q159" s="24"/>
      <c r="R159" s="24"/>
      <c r="S159" s="24"/>
      <c r="T159" s="24"/>
      <c r="U159" s="23"/>
      <c r="V159" s="23"/>
      <c r="W159" s="23"/>
      <c r="X159" s="78">
        <f t="shared" si="98"/>
        <v>5.875</v>
      </c>
      <c r="Y159" s="26">
        <f t="shared" si="66"/>
        <v>27.108508483515052</v>
      </c>
      <c r="Z159" s="63">
        <f t="shared" si="67"/>
        <v>0.48958333333333331</v>
      </c>
      <c r="AA159" s="64">
        <f t="shared" si="68"/>
        <v>0.18825353113552118</v>
      </c>
      <c r="AB159" s="65">
        <f t="shared" si="69"/>
        <v>3.0638297872340425E-4</v>
      </c>
      <c r="AC159" s="65">
        <v>1.4999999999999999E-4</v>
      </c>
      <c r="AD159" s="27"/>
      <c r="AE159" s="27"/>
      <c r="AF159" s="27"/>
      <c r="AG159" s="27"/>
      <c r="AH159" s="27"/>
      <c r="AI159" s="44">
        <v>25.05</v>
      </c>
      <c r="AJ159" s="27"/>
      <c r="AK159" s="27"/>
      <c r="AL159" s="27"/>
      <c r="AM159" s="27"/>
      <c r="AN159" s="27"/>
      <c r="AO159" s="27"/>
      <c r="AP159" s="27"/>
      <c r="AQ159" s="27"/>
      <c r="AR159" s="27"/>
      <c r="AY159" s="28" t="s">
        <v>162</v>
      </c>
      <c r="AZ159" s="29" t="s">
        <v>163</v>
      </c>
      <c r="BA159" s="25" t="s">
        <v>164</v>
      </c>
    </row>
    <row r="160" spans="1:53" s="25" customFormat="1" x14ac:dyDescent="0.25">
      <c r="A160" s="25" t="s">
        <v>158</v>
      </c>
      <c r="B160" s="25" t="s">
        <v>159</v>
      </c>
      <c r="C160" s="25" t="s">
        <v>160</v>
      </c>
      <c r="D160" s="25" t="s">
        <v>11</v>
      </c>
      <c r="E160" s="25">
        <v>1</v>
      </c>
      <c r="F160" s="47" t="s">
        <v>161</v>
      </c>
      <c r="G160" s="72">
        <v>6</v>
      </c>
      <c r="H160" s="72">
        <v>150</v>
      </c>
      <c r="I160" s="72">
        <v>6.625</v>
      </c>
      <c r="J160" s="23"/>
      <c r="K160" s="23"/>
      <c r="L160" s="23"/>
      <c r="M160" s="76" t="s">
        <v>166</v>
      </c>
      <c r="N160" s="77">
        <v>80</v>
      </c>
      <c r="O160" s="78">
        <v>0.432</v>
      </c>
      <c r="P160" s="72"/>
      <c r="Q160" s="24"/>
      <c r="R160" s="24"/>
      <c r="S160" s="24"/>
      <c r="T160" s="24"/>
      <c r="U160" s="23"/>
      <c r="V160" s="23"/>
      <c r="W160" s="23"/>
      <c r="X160" s="78">
        <f t="shared" si="98"/>
        <v>5.7610000000000001</v>
      </c>
      <c r="Y160" s="26">
        <f t="shared" si="66"/>
        <v>26.066674678175684</v>
      </c>
      <c r="Z160" s="63">
        <f t="shared" si="67"/>
        <v>0.48008333333333336</v>
      </c>
      <c r="AA160" s="64">
        <f t="shared" si="68"/>
        <v>0.18101857415399783</v>
      </c>
      <c r="AB160" s="65">
        <f t="shared" si="69"/>
        <v>3.1244575594514839E-4</v>
      </c>
      <c r="AC160" s="65">
        <v>1.4999999999999999E-4</v>
      </c>
      <c r="AD160" s="27"/>
      <c r="AE160" s="27"/>
      <c r="AF160" s="27"/>
      <c r="AG160" s="27"/>
      <c r="AH160" s="27"/>
      <c r="AI160" s="44">
        <v>28.6</v>
      </c>
      <c r="AJ160" s="27"/>
      <c r="AK160" s="27"/>
      <c r="AL160" s="27"/>
      <c r="AM160" s="27"/>
      <c r="AN160" s="27"/>
      <c r="AO160" s="27"/>
      <c r="AP160" s="27"/>
      <c r="AQ160" s="27"/>
      <c r="AR160" s="27"/>
      <c r="AY160" s="28" t="s">
        <v>162</v>
      </c>
      <c r="AZ160" s="29" t="s">
        <v>163</v>
      </c>
      <c r="BA160" s="25" t="s">
        <v>164</v>
      </c>
    </row>
    <row r="161" spans="1:53" s="25" customFormat="1" x14ac:dyDescent="0.25">
      <c r="A161" s="25" t="s">
        <v>158</v>
      </c>
      <c r="B161" s="25" t="s">
        <v>159</v>
      </c>
      <c r="C161" s="25" t="s">
        <v>160</v>
      </c>
      <c r="D161" s="25" t="s">
        <v>11</v>
      </c>
      <c r="E161" s="25">
        <v>1</v>
      </c>
      <c r="F161" s="47" t="s">
        <v>161</v>
      </c>
      <c r="G161" s="88">
        <v>6</v>
      </c>
      <c r="H161" s="88">
        <v>150</v>
      </c>
      <c r="I161" s="72">
        <v>6.625</v>
      </c>
      <c r="J161" s="23"/>
      <c r="K161" s="23"/>
      <c r="L161" s="23"/>
      <c r="M161" s="76"/>
      <c r="N161" s="77"/>
      <c r="O161" s="78">
        <v>0.5</v>
      </c>
      <c r="P161" s="72"/>
      <c r="Q161" s="24"/>
      <c r="R161" s="24"/>
      <c r="S161" s="24"/>
      <c r="T161" s="24"/>
      <c r="U161" s="23"/>
      <c r="V161" s="23"/>
      <c r="W161" s="23"/>
      <c r="X161" s="78">
        <f t="shared" si="98"/>
        <v>5.625</v>
      </c>
      <c r="Y161" s="26">
        <f t="shared" ref="Y161" si="111">PI()*X161^2/4</f>
        <v>24.850488763747386</v>
      </c>
      <c r="Z161" s="63">
        <f t="shared" ref="Z161" si="112">X161/12</f>
        <v>0.46875</v>
      </c>
      <c r="AA161" s="64">
        <f t="shared" ref="AA161" si="113">PI()*Z161^2/4</f>
        <v>0.17257283863713463</v>
      </c>
      <c r="AB161" s="65">
        <f t="shared" ref="AB161" si="114">AC161/Z161</f>
        <v>3.1999999999999997E-4</v>
      </c>
      <c r="AC161" s="65">
        <v>1.4999999999999999E-4</v>
      </c>
      <c r="AD161" s="27"/>
      <c r="AE161" s="27"/>
      <c r="AF161" s="27"/>
      <c r="AH161" s="27"/>
      <c r="AI161" s="44">
        <v>32.74</v>
      </c>
      <c r="AJ161" s="27"/>
      <c r="AK161" s="27"/>
      <c r="AL161" s="27"/>
      <c r="AM161" s="27"/>
      <c r="AN161" s="27"/>
      <c r="AO161" s="27"/>
      <c r="AP161" s="27"/>
      <c r="AQ161" s="27"/>
      <c r="AR161" s="27"/>
      <c r="AY161" s="28" t="s">
        <v>162</v>
      </c>
      <c r="AZ161" s="29" t="s">
        <v>163</v>
      </c>
      <c r="BA161" s="25" t="s">
        <v>164</v>
      </c>
    </row>
    <row r="162" spans="1:53" s="25" customFormat="1" x14ac:dyDescent="0.25">
      <c r="A162" s="25" t="s">
        <v>158</v>
      </c>
      <c r="B162" s="25" t="s">
        <v>159</v>
      </c>
      <c r="C162" s="25" t="s">
        <v>160</v>
      </c>
      <c r="D162" s="25" t="s">
        <v>11</v>
      </c>
      <c r="E162" s="25">
        <v>1</v>
      </c>
      <c r="F162" s="47" t="s">
        <v>161</v>
      </c>
      <c r="G162" s="72">
        <v>6</v>
      </c>
      <c r="H162" s="72">
        <v>150</v>
      </c>
      <c r="I162" s="72">
        <v>6.625</v>
      </c>
      <c r="J162" s="23"/>
      <c r="K162" s="23"/>
      <c r="L162" s="23"/>
      <c r="M162" s="76"/>
      <c r="N162" s="77">
        <v>120</v>
      </c>
      <c r="O162" s="78">
        <v>0.56200000000000006</v>
      </c>
      <c r="P162" s="72"/>
      <c r="Q162" s="24"/>
      <c r="R162" s="24"/>
      <c r="S162" s="24"/>
      <c r="T162" s="24"/>
      <c r="U162" s="23"/>
      <c r="V162" s="23"/>
      <c r="W162" s="23"/>
      <c r="X162" s="78">
        <f t="shared" si="98"/>
        <v>5.5009999999999994</v>
      </c>
      <c r="Y162" s="26">
        <f t="shared" si="66"/>
        <v>23.766934607968341</v>
      </c>
      <c r="Z162" s="63">
        <f t="shared" si="67"/>
        <v>0.45841666666666664</v>
      </c>
      <c r="AA162" s="64">
        <f t="shared" si="68"/>
        <v>0.16504815699978015</v>
      </c>
      <c r="AB162" s="65">
        <f t="shared" si="69"/>
        <v>3.2721323395746226E-4</v>
      </c>
      <c r="AC162" s="65">
        <v>1.4999999999999999E-4</v>
      </c>
      <c r="AD162" s="27"/>
      <c r="AE162" s="27"/>
      <c r="AF162" s="27"/>
      <c r="AG162" s="27"/>
      <c r="AH162" s="27"/>
      <c r="AI162" s="44">
        <v>36.43</v>
      </c>
      <c r="AJ162" s="27"/>
      <c r="AK162" s="27"/>
      <c r="AL162" s="27"/>
      <c r="AM162" s="27"/>
      <c r="AN162" s="27"/>
      <c r="AO162" s="27"/>
      <c r="AP162" s="27"/>
      <c r="AQ162" s="27"/>
      <c r="AR162" s="27"/>
      <c r="AY162" s="28" t="s">
        <v>162</v>
      </c>
      <c r="AZ162" s="29" t="s">
        <v>163</v>
      </c>
      <c r="BA162" s="25" t="s">
        <v>164</v>
      </c>
    </row>
    <row r="163" spans="1:53" s="25" customFormat="1" x14ac:dyDescent="0.25">
      <c r="A163" s="25" t="s">
        <v>158</v>
      </c>
      <c r="B163" s="25" t="s">
        <v>159</v>
      </c>
      <c r="C163" s="25" t="s">
        <v>160</v>
      </c>
      <c r="D163" s="25" t="s">
        <v>11</v>
      </c>
      <c r="E163" s="25">
        <v>1</v>
      </c>
      <c r="F163" s="47" t="s">
        <v>161</v>
      </c>
      <c r="G163" s="88">
        <v>6</v>
      </c>
      <c r="H163" s="88">
        <v>150</v>
      </c>
      <c r="I163" s="72">
        <v>6.625</v>
      </c>
      <c r="J163" s="23"/>
      <c r="K163" s="23"/>
      <c r="L163" s="23"/>
      <c r="M163" s="76"/>
      <c r="N163" s="77"/>
      <c r="O163" s="78">
        <v>0.625</v>
      </c>
      <c r="P163" s="72"/>
      <c r="Q163" s="24"/>
      <c r="R163" s="24"/>
      <c r="S163" s="24"/>
      <c r="T163" s="24"/>
      <c r="U163" s="23"/>
      <c r="V163" s="23"/>
      <c r="W163" s="23"/>
      <c r="X163" s="78">
        <f t="shared" si="98"/>
        <v>5.375</v>
      </c>
      <c r="Y163" s="26">
        <f t="shared" ref="Y163" si="115">PI()*X163^2/4</f>
        <v>22.690643814404403</v>
      </c>
      <c r="Z163" s="63">
        <f t="shared" ref="Z163" si="116">X163/12</f>
        <v>0.44791666666666669</v>
      </c>
      <c r="AA163" s="64">
        <f t="shared" ref="AA163" si="117">PI()*Z163^2/4</f>
        <v>0.15757391537780838</v>
      </c>
      <c r="AB163" s="65">
        <f t="shared" ref="AB163" si="118">AC163/Z163</f>
        <v>3.3488372093023252E-4</v>
      </c>
      <c r="AC163" s="65">
        <v>1.4999999999999999E-4</v>
      </c>
      <c r="AD163" s="27"/>
      <c r="AE163" s="27"/>
      <c r="AF163" s="27"/>
      <c r="AH163" s="27"/>
      <c r="AI163" s="44">
        <v>40.090000000000003</v>
      </c>
      <c r="AJ163" s="27"/>
      <c r="AK163" s="27"/>
      <c r="AL163" s="27"/>
      <c r="AM163" s="27"/>
      <c r="AN163" s="27"/>
      <c r="AO163" s="27"/>
      <c r="AP163" s="27"/>
      <c r="AQ163" s="27"/>
      <c r="AR163" s="27"/>
      <c r="AY163" s="28" t="s">
        <v>162</v>
      </c>
      <c r="AZ163" s="29" t="s">
        <v>163</v>
      </c>
      <c r="BA163" s="25" t="s">
        <v>164</v>
      </c>
    </row>
    <row r="164" spans="1:53" s="25" customFormat="1" x14ac:dyDescent="0.25">
      <c r="A164" s="25" t="s">
        <v>158</v>
      </c>
      <c r="B164" s="25" t="s">
        <v>159</v>
      </c>
      <c r="C164" s="25" t="s">
        <v>160</v>
      </c>
      <c r="D164" s="25" t="s">
        <v>11</v>
      </c>
      <c r="E164" s="25">
        <v>1</v>
      </c>
      <c r="F164" s="47" t="s">
        <v>161</v>
      </c>
      <c r="G164" s="72">
        <v>6</v>
      </c>
      <c r="H164" s="72">
        <v>150</v>
      </c>
      <c r="I164" s="72">
        <v>6.625</v>
      </c>
      <c r="J164" s="23"/>
      <c r="K164" s="23"/>
      <c r="L164" s="23"/>
      <c r="M164" s="76"/>
      <c r="N164" s="77">
        <v>160</v>
      </c>
      <c r="O164" s="78">
        <v>0.71899999999999997</v>
      </c>
      <c r="P164" s="72"/>
      <c r="Q164" s="24"/>
      <c r="R164" s="24"/>
      <c r="S164" s="24"/>
      <c r="T164" s="24"/>
      <c r="U164" s="23"/>
      <c r="V164" s="23"/>
      <c r="W164" s="23"/>
      <c r="X164" s="78">
        <f t="shared" si="98"/>
        <v>5.1870000000000003</v>
      </c>
      <c r="Y164" s="26">
        <f t="shared" si="66"/>
        <v>21.131113238865282</v>
      </c>
      <c r="Z164" s="63">
        <f t="shared" si="67"/>
        <v>0.43225000000000002</v>
      </c>
      <c r="AA164" s="64">
        <f t="shared" si="68"/>
        <v>0.14674384193656445</v>
      </c>
      <c r="AB164" s="65">
        <f t="shared" si="69"/>
        <v>3.4702139965297855E-4</v>
      </c>
      <c r="AC164" s="65">
        <v>1.4999999999999999E-4</v>
      </c>
      <c r="AD164" s="27"/>
      <c r="AE164" s="27"/>
      <c r="AF164" s="27"/>
      <c r="AG164" s="27"/>
      <c r="AH164" s="27"/>
      <c r="AI164" s="44">
        <v>45.39</v>
      </c>
      <c r="AJ164" s="27"/>
      <c r="AK164" s="27"/>
      <c r="AL164" s="27"/>
      <c r="AM164" s="27"/>
      <c r="AN164" s="27"/>
      <c r="AO164" s="27"/>
      <c r="AP164" s="27"/>
      <c r="AQ164" s="27"/>
      <c r="AR164" s="27"/>
      <c r="AY164" s="28" t="s">
        <v>162</v>
      </c>
      <c r="AZ164" s="29" t="s">
        <v>163</v>
      </c>
      <c r="BA164" s="25" t="s">
        <v>164</v>
      </c>
    </row>
    <row r="165" spans="1:53" s="25" customFormat="1" x14ac:dyDescent="0.25">
      <c r="A165" s="25" t="s">
        <v>158</v>
      </c>
      <c r="B165" s="25" t="s">
        <v>159</v>
      </c>
      <c r="C165" s="25" t="s">
        <v>160</v>
      </c>
      <c r="D165" s="25" t="s">
        <v>11</v>
      </c>
      <c r="E165" s="25">
        <v>1</v>
      </c>
      <c r="F165" s="47" t="s">
        <v>161</v>
      </c>
      <c r="G165" s="88">
        <v>6</v>
      </c>
      <c r="H165" s="88">
        <v>150</v>
      </c>
      <c r="I165" s="72">
        <v>6.625</v>
      </c>
      <c r="J165" s="23"/>
      <c r="K165" s="23"/>
      <c r="L165" s="23"/>
      <c r="M165" s="76"/>
      <c r="N165" s="77"/>
      <c r="O165" s="78">
        <v>0.75</v>
      </c>
      <c r="P165" s="72"/>
      <c r="Q165" s="24"/>
      <c r="R165" s="24"/>
      <c r="S165" s="24"/>
      <c r="T165" s="24"/>
      <c r="U165" s="23"/>
      <c r="V165" s="23"/>
      <c r="W165" s="23"/>
      <c r="X165" s="78">
        <f t="shared" si="98"/>
        <v>5.125</v>
      </c>
      <c r="Y165" s="26">
        <f t="shared" ref="Y165" si="119">PI()*X165^2/4</f>
        <v>20.628973635486101</v>
      </c>
      <c r="Z165" s="63">
        <f t="shared" ref="Z165" si="120">X165/12</f>
        <v>0.42708333333333331</v>
      </c>
      <c r="AA165" s="64">
        <f t="shared" ref="AA165" si="121">PI()*Z165^2/4</f>
        <v>0.14325676135754237</v>
      </c>
      <c r="AB165" s="65">
        <f t="shared" ref="AB165" si="122">AC165/Z165</f>
        <v>3.5121951219512193E-4</v>
      </c>
      <c r="AC165" s="65">
        <v>1.4999999999999999E-4</v>
      </c>
      <c r="AD165" s="27"/>
      <c r="AE165" s="27"/>
      <c r="AF165" s="27"/>
      <c r="AH165" s="27"/>
      <c r="AI165" s="44">
        <v>47.1</v>
      </c>
      <c r="AJ165" s="27"/>
      <c r="AK165" s="27"/>
      <c r="AL165" s="27"/>
      <c r="AM165" s="27"/>
      <c r="AN165" s="27"/>
      <c r="AO165" s="27"/>
      <c r="AP165" s="27"/>
      <c r="AQ165" s="27"/>
      <c r="AR165" s="27"/>
      <c r="AY165" s="28" t="s">
        <v>162</v>
      </c>
      <c r="AZ165" s="29" t="s">
        <v>163</v>
      </c>
      <c r="BA165" s="25" t="s">
        <v>164</v>
      </c>
    </row>
    <row r="166" spans="1:53" s="25" customFormat="1" x14ac:dyDescent="0.25">
      <c r="A166" s="25" t="s">
        <v>158</v>
      </c>
      <c r="B166" s="25" t="s">
        <v>159</v>
      </c>
      <c r="C166" s="25" t="s">
        <v>160</v>
      </c>
      <c r="D166" s="25" t="s">
        <v>11</v>
      </c>
      <c r="E166" s="25">
        <v>1</v>
      </c>
      <c r="F166" s="47" t="s">
        <v>161</v>
      </c>
      <c r="G166" s="72">
        <v>6</v>
      </c>
      <c r="H166" s="72">
        <v>150</v>
      </c>
      <c r="I166" s="72">
        <v>6.625</v>
      </c>
      <c r="J166" s="23"/>
      <c r="K166" s="23"/>
      <c r="L166" s="23"/>
      <c r="M166" s="76" t="s">
        <v>167</v>
      </c>
      <c r="N166" s="77"/>
      <c r="O166" s="78">
        <v>0.86399999999999999</v>
      </c>
      <c r="P166" s="72"/>
      <c r="Q166" s="24"/>
      <c r="R166" s="24"/>
      <c r="S166" s="24"/>
      <c r="T166" s="24"/>
      <c r="U166" s="23"/>
      <c r="V166" s="23"/>
      <c r="W166" s="23"/>
      <c r="X166" s="78">
        <f t="shared" si="98"/>
        <v>4.8970000000000002</v>
      </c>
      <c r="Y166" s="26">
        <f t="shared" si="66"/>
        <v>18.83432626575232</v>
      </c>
      <c r="Z166" s="63">
        <f t="shared" si="67"/>
        <v>0.40808333333333335</v>
      </c>
      <c r="AA166" s="64">
        <f t="shared" si="68"/>
        <v>0.13079393240105777</v>
      </c>
      <c r="AB166" s="65">
        <f t="shared" si="69"/>
        <v>3.6757198284664074E-4</v>
      </c>
      <c r="AC166" s="65">
        <v>1.4999999999999999E-4</v>
      </c>
      <c r="AD166" s="27"/>
      <c r="AE166" s="27"/>
      <c r="AF166" s="27"/>
      <c r="AG166" s="27"/>
      <c r="AH166" s="27"/>
      <c r="AI166" s="44">
        <v>53.21</v>
      </c>
      <c r="AJ166" s="27"/>
      <c r="AK166" s="27"/>
      <c r="AL166" s="27"/>
      <c r="AM166" s="27"/>
      <c r="AN166" s="27"/>
      <c r="AO166" s="27"/>
      <c r="AP166" s="27"/>
      <c r="AQ166" s="27"/>
      <c r="AR166" s="27"/>
      <c r="AY166" s="28" t="s">
        <v>162</v>
      </c>
      <c r="AZ166" s="29" t="s">
        <v>163</v>
      </c>
      <c r="BA166" s="25" t="s">
        <v>164</v>
      </c>
    </row>
    <row r="167" spans="1:53" s="25" customFormat="1" x14ac:dyDescent="0.25">
      <c r="A167" s="25" t="s">
        <v>158</v>
      </c>
      <c r="B167" s="25" t="s">
        <v>159</v>
      </c>
      <c r="C167" s="25" t="s">
        <v>160</v>
      </c>
      <c r="D167" s="25" t="s">
        <v>11</v>
      </c>
      <c r="E167" s="25">
        <v>1</v>
      </c>
      <c r="F167" s="47" t="s">
        <v>161</v>
      </c>
      <c r="G167" s="72">
        <v>6</v>
      </c>
      <c r="H167" s="72">
        <v>150</v>
      </c>
      <c r="I167" s="72">
        <v>6.625</v>
      </c>
      <c r="J167" s="23"/>
      <c r="K167" s="23"/>
      <c r="L167" s="23"/>
      <c r="M167" s="76"/>
      <c r="N167" s="77"/>
      <c r="O167" s="78">
        <v>0.875</v>
      </c>
      <c r="P167" s="72"/>
      <c r="Q167" s="24"/>
      <c r="R167" s="24"/>
      <c r="S167" s="24"/>
      <c r="T167" s="24"/>
      <c r="U167" s="23"/>
      <c r="V167" s="23"/>
      <c r="W167" s="23"/>
      <c r="X167" s="78">
        <f t="shared" si="98"/>
        <v>4.875</v>
      </c>
      <c r="Y167" s="26">
        <f t="shared" ref="Y167" si="123">PI()*X167^2/4</f>
        <v>18.66547822699248</v>
      </c>
      <c r="Z167" s="63">
        <f t="shared" ref="Z167" si="124">X167/12</f>
        <v>0.40625</v>
      </c>
      <c r="AA167" s="64">
        <f t="shared" ref="AA167" si="125">PI()*Z167^2/4</f>
        <v>0.12962137657633668</v>
      </c>
      <c r="AB167" s="65">
        <f t="shared" ref="AB167" si="126">AC167/Z167</f>
        <v>3.6923076923076921E-4</v>
      </c>
      <c r="AC167" s="65">
        <v>1.4999999999999999E-4</v>
      </c>
      <c r="AD167" s="27"/>
      <c r="AE167" s="27"/>
      <c r="AF167" s="27"/>
      <c r="AG167" s="27"/>
      <c r="AH167" s="27"/>
      <c r="AI167" s="44">
        <v>53.78</v>
      </c>
      <c r="AJ167" s="27"/>
      <c r="AK167" s="27"/>
      <c r="AL167" s="27"/>
      <c r="AM167" s="27"/>
      <c r="AN167" s="27"/>
      <c r="AO167" s="27"/>
      <c r="AP167" s="27"/>
      <c r="AQ167" s="27"/>
      <c r="AR167" s="27"/>
      <c r="AY167" s="28" t="s">
        <v>162</v>
      </c>
      <c r="AZ167" s="29" t="s">
        <v>163</v>
      </c>
      <c r="BA167" s="25" t="s">
        <v>164</v>
      </c>
    </row>
    <row r="168" spans="1:53" s="36" customFormat="1" x14ac:dyDescent="0.25">
      <c r="A168" s="36" t="s">
        <v>158</v>
      </c>
      <c r="B168" s="36" t="s">
        <v>159</v>
      </c>
      <c r="C168" s="36" t="s">
        <v>160</v>
      </c>
      <c r="D168" s="36" t="s">
        <v>11</v>
      </c>
      <c r="E168" s="36">
        <v>1</v>
      </c>
      <c r="F168" s="36" t="s">
        <v>161</v>
      </c>
      <c r="G168" s="73">
        <v>8</v>
      </c>
      <c r="H168" s="87">
        <v>200</v>
      </c>
      <c r="I168" s="73">
        <v>8.625</v>
      </c>
      <c r="J168" s="34"/>
      <c r="K168" s="34"/>
      <c r="L168" s="34"/>
      <c r="M168" s="83"/>
      <c r="N168" s="84">
        <v>5</v>
      </c>
      <c r="O168" s="85">
        <v>0.109</v>
      </c>
      <c r="P168" s="73"/>
      <c r="Q168" s="35"/>
      <c r="R168" s="35"/>
      <c r="S168" s="35"/>
      <c r="T168" s="35"/>
      <c r="U168" s="34"/>
      <c r="V168" s="34"/>
      <c r="W168" s="34"/>
      <c r="X168" s="85">
        <f t="shared" si="98"/>
        <v>8.407</v>
      </c>
      <c r="Y168" s="42">
        <f t="shared" si="66"/>
        <v>55.510095717849502</v>
      </c>
      <c r="Z168" s="69">
        <f t="shared" si="67"/>
        <v>0.70058333333333334</v>
      </c>
      <c r="AA168" s="70">
        <f t="shared" si="68"/>
        <v>0.3854867758183993</v>
      </c>
      <c r="AB168" s="71">
        <f t="shared" si="69"/>
        <v>2.1410729154276197E-4</v>
      </c>
      <c r="AC168" s="71">
        <v>1.4999999999999999E-4</v>
      </c>
      <c r="AD168" s="43"/>
      <c r="AE168" s="43"/>
      <c r="AF168" s="43"/>
      <c r="AG168" s="43"/>
      <c r="AH168" s="43"/>
      <c r="AI168" s="46">
        <v>9.92</v>
      </c>
      <c r="AJ168" s="43"/>
      <c r="AK168" s="43"/>
      <c r="AL168" s="43"/>
      <c r="AM168" s="43"/>
      <c r="AN168" s="43"/>
      <c r="AO168" s="43"/>
      <c r="AP168" s="43"/>
      <c r="AQ168" s="43"/>
      <c r="AR168" s="43"/>
      <c r="AY168" s="39" t="s">
        <v>162</v>
      </c>
      <c r="AZ168" s="40" t="s">
        <v>163</v>
      </c>
      <c r="BA168" s="41" t="s">
        <v>164</v>
      </c>
    </row>
    <row r="169" spans="1:53" s="36" customFormat="1" x14ac:dyDescent="0.25">
      <c r="A169" s="36" t="s">
        <v>158</v>
      </c>
      <c r="B169" s="36" t="s">
        <v>159</v>
      </c>
      <c r="C169" s="36" t="s">
        <v>160</v>
      </c>
      <c r="D169" s="36" t="s">
        <v>11</v>
      </c>
      <c r="E169" s="36">
        <v>1</v>
      </c>
      <c r="F169" s="36" t="s">
        <v>161</v>
      </c>
      <c r="G169" s="73">
        <v>8</v>
      </c>
      <c r="H169" s="87">
        <v>200</v>
      </c>
      <c r="I169" s="73">
        <v>8.625</v>
      </c>
      <c r="J169" s="34"/>
      <c r="K169" s="34"/>
      <c r="L169" s="34"/>
      <c r="M169" s="83"/>
      <c r="N169" s="84"/>
      <c r="O169" s="85">
        <v>0.125</v>
      </c>
      <c r="P169" s="73"/>
      <c r="Q169" s="35"/>
      <c r="R169" s="35"/>
      <c r="S169" s="35"/>
      <c r="T169" s="35"/>
      <c r="U169" s="34"/>
      <c r="V169" s="34"/>
      <c r="W169" s="34"/>
      <c r="X169" s="85">
        <f t="shared" si="98"/>
        <v>8.375</v>
      </c>
      <c r="Y169" s="42">
        <f t="shared" si="66"/>
        <v>55.088318054549148</v>
      </c>
      <c r="Z169" s="69">
        <f t="shared" si="67"/>
        <v>0.69791666666666663</v>
      </c>
      <c r="AA169" s="70">
        <f t="shared" si="68"/>
        <v>0.38255776426770233</v>
      </c>
      <c r="AB169" s="71">
        <f t="shared" si="69"/>
        <v>2.1492537313432835E-4</v>
      </c>
      <c r="AC169" s="71">
        <v>1.4999999999999999E-4</v>
      </c>
      <c r="AD169" s="43"/>
      <c r="AE169" s="43"/>
      <c r="AF169" s="43"/>
      <c r="AG169" s="43"/>
      <c r="AH169" s="43"/>
      <c r="AI169" s="46">
        <v>11.36</v>
      </c>
      <c r="AJ169" s="43"/>
      <c r="AK169" s="43"/>
      <c r="AL169" s="43"/>
      <c r="AM169" s="43"/>
      <c r="AN169" s="43"/>
      <c r="AO169" s="43"/>
      <c r="AP169" s="43"/>
      <c r="AQ169" s="43"/>
      <c r="AR169" s="43"/>
      <c r="AY169" s="39" t="s">
        <v>162</v>
      </c>
      <c r="AZ169" s="40" t="s">
        <v>163</v>
      </c>
      <c r="BA169" s="41" t="s">
        <v>164</v>
      </c>
    </row>
    <row r="170" spans="1:53" s="36" customFormat="1" x14ac:dyDescent="0.25">
      <c r="A170" s="36" t="s">
        <v>158</v>
      </c>
      <c r="B170" s="36" t="s">
        <v>159</v>
      </c>
      <c r="C170" s="36" t="s">
        <v>160</v>
      </c>
      <c r="D170" s="36" t="s">
        <v>11</v>
      </c>
      <c r="E170" s="36">
        <v>1</v>
      </c>
      <c r="F170" s="36" t="s">
        <v>161</v>
      </c>
      <c r="G170" s="73">
        <v>8</v>
      </c>
      <c r="H170" s="87">
        <v>200</v>
      </c>
      <c r="I170" s="73">
        <v>8.625</v>
      </c>
      <c r="J170" s="34"/>
      <c r="K170" s="34"/>
      <c r="L170" s="34"/>
      <c r="M170" s="83"/>
      <c r="N170" s="84">
        <v>10</v>
      </c>
      <c r="O170" s="85">
        <v>0.14799999999999999</v>
      </c>
      <c r="P170" s="73"/>
      <c r="Q170" s="35"/>
      <c r="R170" s="35"/>
      <c r="S170" s="35"/>
      <c r="T170" s="35"/>
      <c r="U170" s="34"/>
      <c r="V170" s="34"/>
      <c r="W170" s="34"/>
      <c r="X170" s="85">
        <f t="shared" si="98"/>
        <v>8.3290000000000006</v>
      </c>
      <c r="Y170" s="42">
        <f t="shared" si="66"/>
        <v>54.484830672165174</v>
      </c>
      <c r="Z170" s="69">
        <f t="shared" si="67"/>
        <v>0.69408333333333339</v>
      </c>
      <c r="AA170" s="70">
        <f t="shared" si="68"/>
        <v>0.37836687966781368</v>
      </c>
      <c r="AB170" s="71">
        <f t="shared" si="69"/>
        <v>2.1611237843678708E-4</v>
      </c>
      <c r="AC170" s="71">
        <v>1.4999999999999999E-4</v>
      </c>
      <c r="AD170" s="43"/>
      <c r="AE170" s="43"/>
      <c r="AF170" s="43"/>
      <c r="AG170" s="43"/>
      <c r="AH170" s="43"/>
      <c r="AI170" s="46">
        <v>13.41</v>
      </c>
      <c r="AJ170" s="43"/>
      <c r="AK170" s="43"/>
      <c r="AL170" s="43"/>
      <c r="AM170" s="43"/>
      <c r="AN170" s="43"/>
      <c r="AO170" s="43"/>
      <c r="AP170" s="43"/>
      <c r="AQ170" s="43"/>
      <c r="AR170" s="43"/>
      <c r="AY170" s="39" t="s">
        <v>162</v>
      </c>
      <c r="AZ170" s="40" t="s">
        <v>163</v>
      </c>
      <c r="BA170" s="41" t="s">
        <v>164</v>
      </c>
    </row>
    <row r="171" spans="1:53" s="36" customFormat="1" x14ac:dyDescent="0.25">
      <c r="A171" s="36" t="s">
        <v>158</v>
      </c>
      <c r="B171" s="36" t="s">
        <v>159</v>
      </c>
      <c r="C171" s="36" t="s">
        <v>160</v>
      </c>
      <c r="D171" s="36" t="s">
        <v>11</v>
      </c>
      <c r="E171" s="36">
        <v>1</v>
      </c>
      <c r="F171" s="36" t="s">
        <v>161</v>
      </c>
      <c r="G171" s="73">
        <v>8</v>
      </c>
      <c r="H171" s="87">
        <v>200</v>
      </c>
      <c r="I171" s="73">
        <v>8.625</v>
      </c>
      <c r="J171" s="34"/>
      <c r="K171" s="34"/>
      <c r="L171" s="34"/>
      <c r="M171" s="83"/>
      <c r="N171" s="84"/>
      <c r="O171" s="85">
        <v>0.156</v>
      </c>
      <c r="P171" s="73"/>
      <c r="Q171" s="35"/>
      <c r="R171" s="35"/>
      <c r="S171" s="35"/>
      <c r="T171" s="35"/>
      <c r="U171" s="34"/>
      <c r="V171" s="34"/>
      <c r="W171" s="34"/>
      <c r="X171" s="85">
        <f t="shared" si="98"/>
        <v>8.3130000000000006</v>
      </c>
      <c r="Y171" s="42">
        <f t="shared" si="66"/>
        <v>54.275701132401011</v>
      </c>
      <c r="Z171" s="69">
        <f t="shared" si="67"/>
        <v>0.69275000000000009</v>
      </c>
      <c r="AA171" s="70">
        <f t="shared" si="68"/>
        <v>0.37691459119722925</v>
      </c>
      <c r="AB171" s="71">
        <f t="shared" si="69"/>
        <v>2.1652832912306022E-4</v>
      </c>
      <c r="AC171" s="71">
        <v>1.4999999999999999E-4</v>
      </c>
      <c r="AD171" s="43"/>
      <c r="AE171" s="43"/>
      <c r="AF171" s="43"/>
      <c r="AG171" s="43"/>
      <c r="AH171" s="43"/>
      <c r="AI171" s="46">
        <v>14.12</v>
      </c>
      <c r="AJ171" s="43"/>
      <c r="AK171" s="43"/>
      <c r="AL171" s="43"/>
      <c r="AM171" s="43"/>
      <c r="AN171" s="43"/>
      <c r="AO171" s="43"/>
      <c r="AP171" s="43"/>
      <c r="AQ171" s="43"/>
      <c r="AR171" s="43"/>
      <c r="AY171" s="39" t="s">
        <v>162</v>
      </c>
      <c r="AZ171" s="40" t="s">
        <v>163</v>
      </c>
      <c r="BA171" s="41" t="s">
        <v>164</v>
      </c>
    </row>
    <row r="172" spans="1:53" s="36" customFormat="1" x14ac:dyDescent="0.25">
      <c r="A172" s="36" t="s">
        <v>158</v>
      </c>
      <c r="B172" s="36" t="s">
        <v>159</v>
      </c>
      <c r="C172" s="36" t="s">
        <v>160</v>
      </c>
      <c r="D172" s="36" t="s">
        <v>11</v>
      </c>
      <c r="E172" s="36">
        <v>1</v>
      </c>
      <c r="F172" s="36" t="s">
        <v>161</v>
      </c>
      <c r="G172" s="73">
        <v>8</v>
      </c>
      <c r="H172" s="87">
        <v>200</v>
      </c>
      <c r="I172" s="73">
        <v>8.625</v>
      </c>
      <c r="J172" s="34"/>
      <c r="K172" s="34"/>
      <c r="L172" s="34"/>
      <c r="M172" s="83"/>
      <c r="N172" s="84"/>
      <c r="O172" s="85">
        <v>0.188</v>
      </c>
      <c r="P172" s="73"/>
      <c r="Q172" s="35"/>
      <c r="R172" s="35"/>
      <c r="S172" s="35"/>
      <c r="T172" s="35"/>
      <c r="U172" s="34"/>
      <c r="V172" s="34"/>
      <c r="W172" s="34"/>
      <c r="X172" s="85">
        <f t="shared" si="98"/>
        <v>8.2490000000000006</v>
      </c>
      <c r="Y172" s="42">
        <f t="shared" si="66"/>
        <v>53.44320421194093</v>
      </c>
      <c r="Z172" s="69">
        <f t="shared" si="67"/>
        <v>0.68741666666666668</v>
      </c>
      <c r="AA172" s="70">
        <f t="shared" si="68"/>
        <v>0.37113336258292312</v>
      </c>
      <c r="AB172" s="71">
        <f t="shared" si="69"/>
        <v>2.1820826766880832E-4</v>
      </c>
      <c r="AC172" s="71">
        <v>1.4999999999999999E-4</v>
      </c>
      <c r="AD172" s="43"/>
      <c r="AE172" s="43"/>
      <c r="AF172" s="43"/>
      <c r="AG172" s="43"/>
      <c r="AH172" s="43"/>
      <c r="AI172" s="46">
        <v>16.96</v>
      </c>
      <c r="AJ172" s="43"/>
      <c r="AK172" s="43"/>
      <c r="AL172" s="43"/>
      <c r="AM172" s="43"/>
      <c r="AN172" s="43"/>
      <c r="AO172" s="43"/>
      <c r="AP172" s="43"/>
      <c r="AQ172" s="43"/>
      <c r="AR172" s="43"/>
      <c r="AY172" s="39" t="s">
        <v>162</v>
      </c>
      <c r="AZ172" s="40" t="s">
        <v>163</v>
      </c>
      <c r="BA172" s="41" t="s">
        <v>164</v>
      </c>
    </row>
    <row r="173" spans="1:53" s="36" customFormat="1" x14ac:dyDescent="0.25">
      <c r="A173" s="36" t="s">
        <v>158</v>
      </c>
      <c r="B173" s="36" t="s">
        <v>159</v>
      </c>
      <c r="C173" s="36" t="s">
        <v>160</v>
      </c>
      <c r="D173" s="36" t="s">
        <v>11</v>
      </c>
      <c r="E173" s="36">
        <v>1</v>
      </c>
      <c r="F173" s="36" t="s">
        <v>161</v>
      </c>
      <c r="G173" s="73">
        <v>8</v>
      </c>
      <c r="H173" s="87">
        <v>200</v>
      </c>
      <c r="I173" s="73">
        <v>8.625</v>
      </c>
      <c r="J173" s="34"/>
      <c r="K173" s="34"/>
      <c r="L173" s="34"/>
      <c r="M173" s="83"/>
      <c r="N173" s="84"/>
      <c r="O173" s="85">
        <v>0.20300000000000001</v>
      </c>
      <c r="P173" s="73"/>
      <c r="Q173" s="35"/>
      <c r="R173" s="35"/>
      <c r="S173" s="35"/>
      <c r="T173" s="35"/>
      <c r="U173" s="34"/>
      <c r="V173" s="34"/>
      <c r="W173" s="34"/>
      <c r="X173" s="85">
        <f t="shared" si="98"/>
        <v>8.2189999999999994</v>
      </c>
      <c r="Y173" s="42">
        <f t="shared" si="66"/>
        <v>53.055186103296045</v>
      </c>
      <c r="Z173" s="69">
        <f t="shared" si="67"/>
        <v>0.68491666666666662</v>
      </c>
      <c r="AA173" s="70">
        <f t="shared" si="68"/>
        <v>0.36843879238400035</v>
      </c>
      <c r="AB173" s="71">
        <f t="shared" si="69"/>
        <v>2.1900474510281055E-4</v>
      </c>
      <c r="AC173" s="71">
        <v>1.4999999999999999E-4</v>
      </c>
      <c r="AD173" s="43"/>
      <c r="AE173" s="43"/>
      <c r="AF173" s="43"/>
      <c r="AG173" s="43"/>
      <c r="AH173" s="43"/>
      <c r="AI173" s="46">
        <v>18.28</v>
      </c>
      <c r="AJ173" s="43"/>
      <c r="AK173" s="43"/>
      <c r="AL173" s="43"/>
      <c r="AM173" s="43"/>
      <c r="AN173" s="43"/>
      <c r="AO173" s="43"/>
      <c r="AP173" s="43"/>
      <c r="AQ173" s="43"/>
      <c r="AR173" s="43"/>
      <c r="AY173" s="39" t="s">
        <v>162</v>
      </c>
      <c r="AZ173" s="40" t="s">
        <v>163</v>
      </c>
      <c r="BA173" s="41" t="s">
        <v>164</v>
      </c>
    </row>
    <row r="174" spans="1:53" s="36" customFormat="1" x14ac:dyDescent="0.25">
      <c r="A174" s="36" t="s">
        <v>158</v>
      </c>
      <c r="B174" s="36" t="s">
        <v>159</v>
      </c>
      <c r="C174" s="36" t="s">
        <v>160</v>
      </c>
      <c r="D174" s="36" t="s">
        <v>11</v>
      </c>
      <c r="E174" s="36">
        <v>1</v>
      </c>
      <c r="F174" s="36" t="s">
        <v>161</v>
      </c>
      <c r="G174" s="73">
        <v>8</v>
      </c>
      <c r="H174" s="87">
        <v>200</v>
      </c>
      <c r="I174" s="73">
        <v>8.625</v>
      </c>
      <c r="J174" s="34"/>
      <c r="K174" s="34"/>
      <c r="L174" s="34"/>
      <c r="M174" s="83"/>
      <c r="N174" s="84"/>
      <c r="O174" s="85">
        <v>0.219</v>
      </c>
      <c r="P174" s="73"/>
      <c r="Q174" s="35"/>
      <c r="R174" s="35"/>
      <c r="S174" s="35"/>
      <c r="T174" s="35"/>
      <c r="U174" s="34"/>
      <c r="V174" s="34"/>
      <c r="W174" s="34"/>
      <c r="X174" s="85">
        <f t="shared" si="98"/>
        <v>8.1869999999999994</v>
      </c>
      <c r="Y174" s="42">
        <f t="shared" si="66"/>
        <v>52.642858350697693</v>
      </c>
      <c r="Z174" s="69">
        <f t="shared" si="67"/>
        <v>0.68224999999999991</v>
      </c>
      <c r="AA174" s="70">
        <f t="shared" si="68"/>
        <v>0.36557540521317838</v>
      </c>
      <c r="AB174" s="71">
        <f t="shared" si="69"/>
        <v>2.1986075485525835E-4</v>
      </c>
      <c r="AC174" s="71">
        <v>1.4999999999999999E-4</v>
      </c>
      <c r="AD174" s="43"/>
      <c r="AE174" s="43"/>
      <c r="AF174" s="43"/>
      <c r="AG174" s="43"/>
      <c r="AH174" s="43"/>
      <c r="AI174" s="46">
        <v>19.68</v>
      </c>
      <c r="AJ174" s="43"/>
      <c r="AK174" s="43"/>
      <c r="AL174" s="43"/>
      <c r="AM174" s="43"/>
      <c r="AN174" s="43"/>
      <c r="AO174" s="43"/>
      <c r="AP174" s="43"/>
      <c r="AQ174" s="43"/>
      <c r="AR174" s="43"/>
      <c r="AY174" s="39" t="s">
        <v>162</v>
      </c>
      <c r="AZ174" s="40" t="s">
        <v>163</v>
      </c>
      <c r="BA174" s="41" t="s">
        <v>164</v>
      </c>
    </row>
    <row r="175" spans="1:53" s="33" customFormat="1" x14ac:dyDescent="0.25">
      <c r="A175" s="33" t="s">
        <v>158</v>
      </c>
      <c r="B175" s="33" t="s">
        <v>159</v>
      </c>
      <c r="C175" s="33" t="s">
        <v>160</v>
      </c>
      <c r="D175" s="33" t="s">
        <v>11</v>
      </c>
      <c r="E175" s="33">
        <v>1</v>
      </c>
      <c r="F175" s="33" t="s">
        <v>161</v>
      </c>
      <c r="G175" s="82">
        <v>8</v>
      </c>
      <c r="H175" s="89">
        <v>200</v>
      </c>
      <c r="I175" s="82">
        <v>8.625</v>
      </c>
      <c r="J175" s="31"/>
      <c r="K175" s="31"/>
      <c r="L175" s="31"/>
      <c r="M175" s="79"/>
      <c r="N175" s="80">
        <v>20</v>
      </c>
      <c r="O175" s="81">
        <v>0.25</v>
      </c>
      <c r="P175" s="82"/>
      <c r="Q175" s="32"/>
      <c r="R175" s="32"/>
      <c r="S175" s="32"/>
      <c r="T175" s="32"/>
      <c r="U175" s="31"/>
      <c r="V175" s="31"/>
      <c r="W175" s="31"/>
      <c r="X175" s="81">
        <f t="shared" si="98"/>
        <v>8.125</v>
      </c>
      <c r="Y175" s="37">
        <f t="shared" ref="Y175" si="127">PI()*X175^2/4</f>
        <v>51.848550630534675</v>
      </c>
      <c r="Z175" s="66">
        <f t="shared" ref="Z175" si="128">X175/12</f>
        <v>0.67708333333333337</v>
      </c>
      <c r="AA175" s="67">
        <f t="shared" ref="AA175" si="129">PI()*Z175^2/4</f>
        <v>0.36005937937871307</v>
      </c>
      <c r="AB175" s="68">
        <f t="shared" ref="AB175" si="130">AC175/Z175</f>
        <v>2.2153846153846149E-4</v>
      </c>
      <c r="AC175" s="68">
        <v>1.4999999999999999E-4</v>
      </c>
      <c r="AD175" s="38"/>
      <c r="AE175" s="38"/>
      <c r="AF175" s="38"/>
      <c r="AG175" s="38"/>
      <c r="AH175" s="38"/>
      <c r="AI175" s="45">
        <v>22.38</v>
      </c>
      <c r="AJ175" s="38"/>
      <c r="AK175" s="38"/>
      <c r="AL175" s="38"/>
      <c r="AM175" s="38"/>
      <c r="AN175" s="38"/>
      <c r="AO175" s="38"/>
      <c r="AP175" s="38"/>
      <c r="AQ175" s="38"/>
      <c r="AR175" s="38"/>
      <c r="AY175" s="39" t="s">
        <v>162</v>
      </c>
      <c r="AZ175" s="40" t="s">
        <v>163</v>
      </c>
      <c r="BA175" s="41" t="s">
        <v>164</v>
      </c>
    </row>
    <row r="176" spans="1:53" s="36" customFormat="1" x14ac:dyDescent="0.25">
      <c r="A176" s="36" t="s">
        <v>158</v>
      </c>
      <c r="B176" s="36" t="s">
        <v>159</v>
      </c>
      <c r="C176" s="36" t="s">
        <v>160</v>
      </c>
      <c r="D176" s="36" t="s">
        <v>11</v>
      </c>
      <c r="E176" s="36">
        <v>1</v>
      </c>
      <c r="F176" s="36" t="s">
        <v>161</v>
      </c>
      <c r="G176" s="73">
        <v>8</v>
      </c>
      <c r="H176" s="87">
        <v>200</v>
      </c>
      <c r="I176" s="73">
        <v>8.625</v>
      </c>
      <c r="J176" s="34"/>
      <c r="K176" s="34"/>
      <c r="L176" s="34"/>
      <c r="M176" s="83"/>
      <c r="N176" s="84"/>
      <c r="O176" s="85">
        <v>0.27700000000000002</v>
      </c>
      <c r="P176" s="73"/>
      <c r="Q176" s="35"/>
      <c r="R176" s="35"/>
      <c r="S176" s="35"/>
      <c r="T176" s="35"/>
      <c r="U176" s="34"/>
      <c r="V176" s="34"/>
      <c r="W176" s="34"/>
      <c r="X176" s="85">
        <f t="shared" si="98"/>
        <v>8.0709999999999997</v>
      </c>
      <c r="Y176" s="42">
        <f t="shared" si="66"/>
        <v>51.161653963197878</v>
      </c>
      <c r="Z176" s="69">
        <f t="shared" si="67"/>
        <v>0.67258333333333331</v>
      </c>
      <c r="AA176" s="70">
        <f t="shared" si="68"/>
        <v>0.35528926363331853</v>
      </c>
      <c r="AB176" s="71">
        <f t="shared" si="69"/>
        <v>2.2302069136414322E-4</v>
      </c>
      <c r="AC176" s="71">
        <v>1.4999999999999999E-4</v>
      </c>
      <c r="AD176" s="43"/>
      <c r="AE176" s="43"/>
      <c r="AF176" s="43"/>
      <c r="AG176" s="43"/>
      <c r="AH176" s="43"/>
      <c r="AI176" s="46">
        <v>24.72</v>
      </c>
      <c r="AJ176" s="43"/>
      <c r="AK176" s="43"/>
      <c r="AL176" s="43"/>
      <c r="AM176" s="43"/>
      <c r="AN176" s="43"/>
      <c r="AO176" s="43"/>
      <c r="AP176" s="43"/>
      <c r="AQ176" s="43"/>
      <c r="AR176" s="43"/>
      <c r="AY176" s="39" t="s">
        <v>162</v>
      </c>
      <c r="AZ176" s="40" t="s">
        <v>163</v>
      </c>
      <c r="BA176" s="41" t="s">
        <v>164</v>
      </c>
    </row>
    <row r="177" spans="1:53" s="36" customFormat="1" x14ac:dyDescent="0.25">
      <c r="A177" s="36" t="s">
        <v>158</v>
      </c>
      <c r="B177" s="36" t="s">
        <v>159</v>
      </c>
      <c r="C177" s="36" t="s">
        <v>160</v>
      </c>
      <c r="D177" s="36" t="s">
        <v>11</v>
      </c>
      <c r="E177" s="36">
        <v>1</v>
      </c>
      <c r="F177" s="36" t="s">
        <v>161</v>
      </c>
      <c r="G177" s="73">
        <v>8</v>
      </c>
      <c r="H177" s="87">
        <v>200</v>
      </c>
      <c r="I177" s="73">
        <v>8.625</v>
      </c>
      <c r="J177" s="34"/>
      <c r="K177" s="34"/>
      <c r="L177" s="34"/>
      <c r="M177" s="83"/>
      <c r="N177" s="84"/>
      <c r="O177" s="85">
        <v>0.312</v>
      </c>
      <c r="P177" s="73"/>
      <c r="Q177" s="35"/>
      <c r="R177" s="35"/>
      <c r="S177" s="35"/>
      <c r="T177" s="35"/>
      <c r="U177" s="34"/>
      <c r="V177" s="34"/>
      <c r="W177" s="34"/>
      <c r="X177" s="85">
        <f t="shared" si="98"/>
        <v>8.0009999999999994</v>
      </c>
      <c r="Y177" s="42">
        <f t="shared" si="66"/>
        <v>50.278049613449205</v>
      </c>
      <c r="Z177" s="69">
        <f t="shared" si="67"/>
        <v>0.66674999999999995</v>
      </c>
      <c r="AA177" s="70">
        <f t="shared" si="68"/>
        <v>0.34915312231561951</v>
      </c>
      <c r="AB177" s="71">
        <f t="shared" si="69"/>
        <v>2.2497187851518559E-4</v>
      </c>
      <c r="AC177" s="71">
        <v>1.4999999999999999E-4</v>
      </c>
      <c r="AD177" s="43"/>
      <c r="AE177" s="43"/>
      <c r="AF177" s="43"/>
      <c r="AG177" s="43"/>
      <c r="AH177" s="43"/>
      <c r="AI177" s="46">
        <v>27.73</v>
      </c>
      <c r="AJ177" s="43"/>
      <c r="AK177" s="43"/>
      <c r="AL177" s="43"/>
      <c r="AM177" s="43"/>
      <c r="AN177" s="43"/>
      <c r="AO177" s="43"/>
      <c r="AP177" s="43"/>
      <c r="AQ177" s="43"/>
      <c r="AR177" s="43"/>
      <c r="AY177" s="39" t="s">
        <v>162</v>
      </c>
      <c r="AZ177" s="40" t="s">
        <v>163</v>
      </c>
      <c r="BA177" s="41" t="s">
        <v>164</v>
      </c>
    </row>
    <row r="178" spans="1:53" s="36" customFormat="1" x14ac:dyDescent="0.25">
      <c r="A178" s="36" t="s">
        <v>158</v>
      </c>
      <c r="B178" s="36" t="s">
        <v>159</v>
      </c>
      <c r="C178" s="36" t="s">
        <v>160</v>
      </c>
      <c r="D178" s="36" t="s">
        <v>11</v>
      </c>
      <c r="E178" s="36">
        <v>1</v>
      </c>
      <c r="F178" s="36" t="s">
        <v>161</v>
      </c>
      <c r="G178" s="73">
        <v>8</v>
      </c>
      <c r="H178" s="87">
        <v>200</v>
      </c>
      <c r="I178" s="73">
        <v>8.625</v>
      </c>
      <c r="J178" s="34"/>
      <c r="K178" s="34"/>
      <c r="L178" s="34"/>
      <c r="M178" s="83" t="s">
        <v>165</v>
      </c>
      <c r="N178" s="84">
        <v>40</v>
      </c>
      <c r="O178" s="85">
        <v>0.32200000000000001</v>
      </c>
      <c r="P178" s="73"/>
      <c r="Q178" s="35"/>
      <c r="R178" s="35"/>
      <c r="S178" s="35"/>
      <c r="T178" s="35"/>
      <c r="U178" s="34"/>
      <c r="V178" s="34"/>
      <c r="W178" s="34"/>
      <c r="X178" s="85">
        <f t="shared" si="98"/>
        <v>7.9809999999999999</v>
      </c>
      <c r="Y178" s="42">
        <f t="shared" si="66"/>
        <v>50.027004944500852</v>
      </c>
      <c r="Z178" s="69">
        <f>X178/12</f>
        <v>0.66508333333333336</v>
      </c>
      <c r="AA178" s="70">
        <f t="shared" si="68"/>
        <v>0.34740975655903372</v>
      </c>
      <c r="AB178" s="71">
        <f t="shared" si="69"/>
        <v>2.2553564716200973E-4</v>
      </c>
      <c r="AC178" s="71">
        <v>1.4999999999999999E-4</v>
      </c>
      <c r="AD178" s="43"/>
      <c r="AE178" s="43"/>
      <c r="AF178" s="43"/>
      <c r="AG178" s="43"/>
      <c r="AH178" s="43"/>
      <c r="AI178" s="46">
        <v>28.58</v>
      </c>
      <c r="AJ178" s="43"/>
      <c r="AK178" s="43"/>
      <c r="AL178" s="43"/>
      <c r="AM178" s="43"/>
      <c r="AN178" s="43"/>
      <c r="AO178" s="43"/>
      <c r="AP178" s="43"/>
      <c r="AQ178" s="43"/>
      <c r="AR178" s="43"/>
      <c r="AY178" s="39" t="s">
        <v>162</v>
      </c>
      <c r="AZ178" s="40" t="s">
        <v>163</v>
      </c>
      <c r="BA178" s="41" t="s">
        <v>164</v>
      </c>
    </row>
    <row r="179" spans="1:53" s="36" customFormat="1" x14ac:dyDescent="0.25">
      <c r="A179" s="36" t="s">
        <v>158</v>
      </c>
      <c r="B179" s="36" t="s">
        <v>159</v>
      </c>
      <c r="C179" s="36" t="s">
        <v>160</v>
      </c>
      <c r="D179" s="36" t="s">
        <v>11</v>
      </c>
      <c r="E179" s="36">
        <v>1</v>
      </c>
      <c r="F179" s="36" t="s">
        <v>161</v>
      </c>
      <c r="G179" s="73">
        <v>8</v>
      </c>
      <c r="H179" s="87">
        <v>200</v>
      </c>
      <c r="I179" s="73">
        <v>8.625</v>
      </c>
      <c r="J179" s="34"/>
      <c r="K179" s="34"/>
      <c r="L179" s="34"/>
      <c r="M179" s="83"/>
      <c r="N179" s="84"/>
      <c r="O179" s="85">
        <v>0.34399999999999997</v>
      </c>
      <c r="P179" s="73"/>
      <c r="Q179" s="35"/>
      <c r="R179" s="35"/>
      <c r="S179" s="35"/>
      <c r="T179" s="35"/>
      <c r="U179" s="34"/>
      <c r="V179" s="34"/>
      <c r="W179" s="34"/>
      <c r="X179" s="85">
        <f t="shared" si="98"/>
        <v>7.9370000000000003</v>
      </c>
      <c r="Y179" s="42">
        <f t="shared" si="66"/>
        <v>49.476918354042589</v>
      </c>
      <c r="Z179" s="69">
        <f t="shared" si="67"/>
        <v>0.66141666666666665</v>
      </c>
      <c r="AA179" s="70">
        <f t="shared" si="68"/>
        <v>0.34358971079196238</v>
      </c>
      <c r="AB179" s="71">
        <f t="shared" si="69"/>
        <v>2.2678593927176515E-4</v>
      </c>
      <c r="AC179" s="71">
        <v>1.4999999999999999E-4</v>
      </c>
      <c r="AD179" s="43"/>
      <c r="AE179" s="43"/>
      <c r="AF179" s="43"/>
      <c r="AG179" s="43"/>
      <c r="AH179" s="43"/>
      <c r="AI179" s="46">
        <v>30.45</v>
      </c>
      <c r="AJ179" s="43"/>
      <c r="AK179" s="43"/>
      <c r="AL179" s="43"/>
      <c r="AM179" s="43"/>
      <c r="AN179" s="43"/>
      <c r="AO179" s="43"/>
      <c r="AP179" s="43"/>
      <c r="AQ179" s="43"/>
      <c r="AR179" s="43"/>
      <c r="AY179" s="39" t="s">
        <v>162</v>
      </c>
      <c r="AZ179" s="40" t="s">
        <v>163</v>
      </c>
      <c r="BA179" s="41" t="s">
        <v>164</v>
      </c>
    </row>
    <row r="180" spans="1:53" s="36" customFormat="1" x14ac:dyDescent="0.25">
      <c r="A180" s="36" t="s">
        <v>158</v>
      </c>
      <c r="B180" s="36" t="s">
        <v>159</v>
      </c>
      <c r="C180" s="36" t="s">
        <v>160</v>
      </c>
      <c r="D180" s="36" t="s">
        <v>11</v>
      </c>
      <c r="E180" s="36">
        <v>1</v>
      </c>
      <c r="F180" s="36" t="s">
        <v>161</v>
      </c>
      <c r="G180" s="73">
        <v>8</v>
      </c>
      <c r="H180" s="87">
        <v>200</v>
      </c>
      <c r="I180" s="73">
        <v>8.625</v>
      </c>
      <c r="J180" s="34"/>
      <c r="K180" s="34"/>
      <c r="L180" s="34"/>
      <c r="M180" s="83"/>
      <c r="N180" s="84"/>
      <c r="O180" s="85">
        <v>0.375</v>
      </c>
      <c r="P180" s="73"/>
      <c r="Q180" s="35"/>
      <c r="R180" s="35"/>
      <c r="S180" s="35"/>
      <c r="T180" s="35"/>
      <c r="U180" s="34"/>
      <c r="V180" s="34"/>
      <c r="W180" s="34"/>
      <c r="X180" s="85">
        <f t="shared" si="98"/>
        <v>7.875</v>
      </c>
      <c r="Y180" s="42">
        <f t="shared" si="66"/>
        <v>48.706957976944878</v>
      </c>
      <c r="Z180" s="69">
        <f t="shared" si="67"/>
        <v>0.65625</v>
      </c>
      <c r="AA180" s="70">
        <f t="shared" si="68"/>
        <v>0.33824276372878387</v>
      </c>
      <c r="AB180" s="71">
        <f t="shared" si="69"/>
        <v>2.2857142857142854E-4</v>
      </c>
      <c r="AC180" s="71">
        <v>1.4999999999999999E-4</v>
      </c>
      <c r="AD180" s="43"/>
      <c r="AE180" s="43"/>
      <c r="AF180" s="43"/>
      <c r="AG180" s="43"/>
      <c r="AH180" s="43"/>
      <c r="AI180" s="46">
        <v>33.07</v>
      </c>
      <c r="AJ180" s="43"/>
      <c r="AK180" s="43"/>
      <c r="AL180" s="43"/>
      <c r="AM180" s="43"/>
      <c r="AN180" s="43"/>
      <c r="AO180" s="43"/>
      <c r="AP180" s="43"/>
      <c r="AQ180" s="43"/>
      <c r="AR180" s="43"/>
      <c r="AY180" s="39" t="s">
        <v>162</v>
      </c>
      <c r="AZ180" s="40" t="s">
        <v>163</v>
      </c>
      <c r="BA180" s="41" t="s">
        <v>164</v>
      </c>
    </row>
    <row r="181" spans="1:53" s="33" customFormat="1" x14ac:dyDescent="0.25">
      <c r="A181" s="33" t="s">
        <v>158</v>
      </c>
      <c r="B181" s="33" t="s">
        <v>159</v>
      </c>
      <c r="C181" s="33" t="s">
        <v>160</v>
      </c>
      <c r="D181" s="33" t="s">
        <v>11</v>
      </c>
      <c r="E181" s="33">
        <v>1</v>
      </c>
      <c r="F181" s="33" t="s">
        <v>161</v>
      </c>
      <c r="G181" s="82">
        <v>8</v>
      </c>
      <c r="H181" s="89">
        <v>200</v>
      </c>
      <c r="I181" s="82">
        <v>8.625</v>
      </c>
      <c r="J181" s="31"/>
      <c r="K181" s="31"/>
      <c r="L181" s="31"/>
      <c r="M181" s="79"/>
      <c r="N181" s="80">
        <v>60</v>
      </c>
      <c r="O181" s="81">
        <v>0.40600000000000003</v>
      </c>
      <c r="P181" s="82"/>
      <c r="Q181" s="32"/>
      <c r="R181" s="32"/>
      <c r="S181" s="32"/>
      <c r="T181" s="32"/>
      <c r="U181" s="31"/>
      <c r="V181" s="31"/>
      <c r="W181" s="31"/>
      <c r="X181" s="81">
        <f t="shared" si="98"/>
        <v>7.8129999999999997</v>
      </c>
      <c r="Y181" s="37">
        <f t="shared" ref="Y181" si="131">PI()*X181^2/4</f>
        <v>47.943035740927364</v>
      </c>
      <c r="Z181" s="66">
        <f t="shared" ref="Z181" si="132">X181/12</f>
        <v>0.65108333333333335</v>
      </c>
      <c r="AA181" s="67">
        <f t="shared" ref="AA181" si="133">PI()*Z181^2/4</f>
        <v>0.33293774820088451</v>
      </c>
      <c r="AB181" s="68">
        <f t="shared" ref="AB181" si="134">AC181/Z181</f>
        <v>2.3038525534365797E-4</v>
      </c>
      <c r="AC181" s="68">
        <v>1.4999999999999999E-4</v>
      </c>
      <c r="AD181" s="38"/>
      <c r="AE181" s="38"/>
      <c r="AF181" s="38"/>
      <c r="AG181" s="38"/>
      <c r="AH181" s="38"/>
      <c r="AI181" s="45">
        <v>35.67</v>
      </c>
      <c r="AJ181" s="38"/>
      <c r="AK181" s="38"/>
      <c r="AL181" s="38"/>
      <c r="AM181" s="38"/>
      <c r="AN181" s="38"/>
      <c r="AO181" s="38"/>
      <c r="AP181" s="38"/>
      <c r="AQ181" s="38"/>
      <c r="AR181" s="38"/>
      <c r="AY181" s="39" t="s">
        <v>162</v>
      </c>
      <c r="AZ181" s="40" t="s">
        <v>163</v>
      </c>
      <c r="BA181" s="41" t="s">
        <v>164</v>
      </c>
    </row>
    <row r="182" spans="1:53" s="33" customFormat="1" x14ac:dyDescent="0.25">
      <c r="A182" s="33" t="s">
        <v>158</v>
      </c>
      <c r="B182" s="33" t="s">
        <v>159</v>
      </c>
      <c r="C182" s="33" t="s">
        <v>160</v>
      </c>
      <c r="D182" s="33" t="s">
        <v>11</v>
      </c>
      <c r="E182" s="33">
        <v>1</v>
      </c>
      <c r="F182" s="33" t="s">
        <v>161</v>
      </c>
      <c r="G182" s="89">
        <v>8</v>
      </c>
      <c r="H182" s="89">
        <v>200</v>
      </c>
      <c r="I182" s="82">
        <v>8.625</v>
      </c>
      <c r="J182" s="31"/>
      <c r="K182" s="31"/>
      <c r="L182" s="31"/>
      <c r="M182" s="79"/>
      <c r="N182" s="80"/>
      <c r="O182" s="81">
        <v>0.438</v>
      </c>
      <c r="P182" s="82"/>
      <c r="Q182" s="32"/>
      <c r="R182" s="32"/>
      <c r="S182" s="32"/>
      <c r="T182" s="32"/>
      <c r="U182" s="31"/>
      <c r="V182" s="31"/>
      <c r="W182" s="31"/>
      <c r="X182" s="81">
        <f t="shared" si="98"/>
        <v>7.7489999999999997</v>
      </c>
      <c r="Y182" s="37">
        <f t="shared" ref="Y182" si="135">PI()*X182^2/4</f>
        <v>47.160804302924738</v>
      </c>
      <c r="Z182" s="66">
        <f t="shared" ref="Z182" si="136">X182/12</f>
        <v>0.64574999999999994</v>
      </c>
      <c r="AA182" s="67">
        <f t="shared" ref="AA182" si="137">PI()*Z182^2/4</f>
        <v>0.32750558543697728</v>
      </c>
      <c r="AB182" s="68">
        <f t="shared" ref="AB182" si="138">AC182/Z182</f>
        <v>2.3228803716608595E-4</v>
      </c>
      <c r="AC182" s="68">
        <v>1.4999999999999999E-4</v>
      </c>
      <c r="AD182" s="38"/>
      <c r="AE182" s="38"/>
      <c r="AF182" s="38"/>
      <c r="AH182" s="38"/>
      <c r="AI182" s="45">
        <v>38.33</v>
      </c>
      <c r="AJ182" s="38"/>
      <c r="AK182" s="38"/>
      <c r="AL182" s="38"/>
      <c r="AM182" s="38"/>
      <c r="AN182" s="38"/>
      <c r="AO182" s="38"/>
      <c r="AP182" s="38"/>
      <c r="AQ182" s="38"/>
      <c r="AR182" s="38"/>
      <c r="AY182" s="39" t="s">
        <v>162</v>
      </c>
      <c r="AZ182" s="40" t="s">
        <v>163</v>
      </c>
      <c r="BA182" s="41" t="s">
        <v>164</v>
      </c>
    </row>
    <row r="183" spans="1:53" s="36" customFormat="1" x14ac:dyDescent="0.25">
      <c r="A183" s="36" t="s">
        <v>158</v>
      </c>
      <c r="B183" s="36" t="s">
        <v>159</v>
      </c>
      <c r="C183" s="36" t="s">
        <v>160</v>
      </c>
      <c r="D183" s="36" t="s">
        <v>11</v>
      </c>
      <c r="E183" s="36">
        <v>1</v>
      </c>
      <c r="F183" s="36" t="s">
        <v>161</v>
      </c>
      <c r="G183" s="73">
        <v>8</v>
      </c>
      <c r="H183" s="87">
        <v>200</v>
      </c>
      <c r="I183" s="73">
        <v>8.625</v>
      </c>
      <c r="J183" s="34"/>
      <c r="K183" s="34"/>
      <c r="L183" s="34"/>
      <c r="M183" s="83" t="s">
        <v>166</v>
      </c>
      <c r="N183" s="84">
        <v>80</v>
      </c>
      <c r="O183" s="85">
        <v>0.5</v>
      </c>
      <c r="P183" s="73"/>
      <c r="Q183" s="35"/>
      <c r="R183" s="35"/>
      <c r="S183" s="35"/>
      <c r="T183" s="35"/>
      <c r="U183" s="34"/>
      <c r="V183" s="34"/>
      <c r="W183" s="34"/>
      <c r="X183" s="85">
        <f t="shared" si="98"/>
        <v>7.625</v>
      </c>
      <c r="Y183" s="42">
        <f t="shared" si="66"/>
        <v>45.663540093779766</v>
      </c>
      <c r="Z183" s="69">
        <f t="shared" si="67"/>
        <v>0.63541666666666663</v>
      </c>
      <c r="AA183" s="70">
        <f t="shared" si="68"/>
        <v>0.31710791731791499</v>
      </c>
      <c r="AB183" s="71">
        <f t="shared" si="69"/>
        <v>2.360655737704918E-4</v>
      </c>
      <c r="AC183" s="71">
        <v>1.4999999999999999E-4</v>
      </c>
      <c r="AD183" s="43"/>
      <c r="AE183" s="43"/>
      <c r="AF183" s="43"/>
      <c r="AG183" s="43"/>
      <c r="AH183" s="43"/>
      <c r="AI183" s="46">
        <v>43.43</v>
      </c>
      <c r="AJ183" s="43"/>
      <c r="AK183" s="43"/>
      <c r="AL183" s="43"/>
      <c r="AM183" s="43"/>
      <c r="AN183" s="43"/>
      <c r="AO183" s="43"/>
      <c r="AP183" s="43"/>
      <c r="AQ183" s="43"/>
      <c r="AR183" s="43"/>
      <c r="AY183" s="39" t="s">
        <v>162</v>
      </c>
      <c r="AZ183" s="40" t="s">
        <v>163</v>
      </c>
      <c r="BA183" s="41" t="s">
        <v>164</v>
      </c>
    </row>
    <row r="184" spans="1:53" s="33" customFormat="1" x14ac:dyDescent="0.25">
      <c r="A184" s="33" t="s">
        <v>158</v>
      </c>
      <c r="B184" s="33" t="s">
        <v>159</v>
      </c>
      <c r="C184" s="33" t="s">
        <v>160</v>
      </c>
      <c r="D184" s="33" t="s">
        <v>11</v>
      </c>
      <c r="E184" s="33">
        <v>1</v>
      </c>
      <c r="F184" s="33" t="s">
        <v>161</v>
      </c>
      <c r="G184" s="89">
        <v>8</v>
      </c>
      <c r="H184" s="89">
        <v>200</v>
      </c>
      <c r="I184" s="82">
        <v>8.625</v>
      </c>
      <c r="J184" s="31"/>
      <c r="K184" s="31"/>
      <c r="L184" s="31"/>
      <c r="M184" s="79"/>
      <c r="N184" s="80"/>
      <c r="O184" s="81">
        <v>0.56200000000000006</v>
      </c>
      <c r="P184" s="82"/>
      <c r="Q184" s="32"/>
      <c r="R184" s="32"/>
      <c r="S184" s="32"/>
      <c r="T184" s="32"/>
      <c r="U184" s="31"/>
      <c r="V184" s="31"/>
      <c r="W184" s="31"/>
      <c r="X184" s="81">
        <f t="shared" si="98"/>
        <v>7.5009999999999994</v>
      </c>
      <c r="Y184" s="37">
        <f t="shared" si="66"/>
        <v>44.190428448955586</v>
      </c>
      <c r="Z184" s="66">
        <f t="shared" si="67"/>
        <v>0.62508333333333332</v>
      </c>
      <c r="AA184" s="67">
        <f t="shared" si="68"/>
        <v>0.30687797533996936</v>
      </c>
      <c r="AB184" s="68">
        <f t="shared" si="69"/>
        <v>2.3996800426609783E-4</v>
      </c>
      <c r="AC184" s="68">
        <v>1.4999999999999999E-4</v>
      </c>
      <c r="AD184" s="38"/>
      <c r="AE184" s="38"/>
      <c r="AF184" s="38"/>
      <c r="AH184" s="38"/>
      <c r="AI184" s="45">
        <v>48.44</v>
      </c>
      <c r="AJ184" s="38"/>
      <c r="AK184" s="38"/>
      <c r="AL184" s="38"/>
      <c r="AM184" s="38"/>
      <c r="AN184" s="38"/>
      <c r="AO184" s="38"/>
      <c r="AP184" s="38"/>
      <c r="AQ184" s="38"/>
      <c r="AR184" s="38"/>
      <c r="AY184" s="39" t="s">
        <v>162</v>
      </c>
      <c r="AZ184" s="40" t="s">
        <v>163</v>
      </c>
      <c r="BA184" s="41" t="s">
        <v>164</v>
      </c>
    </row>
    <row r="185" spans="1:53" s="36" customFormat="1" x14ac:dyDescent="0.25">
      <c r="A185" s="36" t="s">
        <v>158</v>
      </c>
      <c r="B185" s="36" t="s">
        <v>159</v>
      </c>
      <c r="C185" s="36" t="s">
        <v>160</v>
      </c>
      <c r="D185" s="36" t="s">
        <v>11</v>
      </c>
      <c r="E185" s="36">
        <v>1</v>
      </c>
      <c r="F185" s="36" t="s">
        <v>161</v>
      </c>
      <c r="G185" s="73">
        <v>8</v>
      </c>
      <c r="H185" s="87">
        <v>200</v>
      </c>
      <c r="I185" s="73">
        <v>8.625</v>
      </c>
      <c r="J185" s="34"/>
      <c r="K185" s="34"/>
      <c r="L185" s="34"/>
      <c r="M185" s="83"/>
      <c r="N185" s="84">
        <v>100</v>
      </c>
      <c r="O185" s="85">
        <v>0.59399999999999997</v>
      </c>
      <c r="P185" s="73"/>
      <c r="Q185" s="35"/>
      <c r="R185" s="35"/>
      <c r="S185" s="35"/>
      <c r="T185" s="35"/>
      <c r="U185" s="34"/>
      <c r="V185" s="34"/>
      <c r="W185" s="34"/>
      <c r="X185" s="85">
        <f t="shared" si="98"/>
        <v>7.4370000000000003</v>
      </c>
      <c r="Y185" s="42">
        <f t="shared" si="66"/>
        <v>43.439562672006403</v>
      </c>
      <c r="Z185" s="69">
        <f t="shared" si="67"/>
        <v>0.61975000000000002</v>
      </c>
      <c r="AA185" s="70">
        <f t="shared" si="68"/>
        <v>0.30166362966671117</v>
      </c>
      <c r="AB185" s="71">
        <f t="shared" si="69"/>
        <v>2.4203307785397335E-4</v>
      </c>
      <c r="AC185" s="71">
        <v>1.4999999999999999E-4</v>
      </c>
      <c r="AD185" s="43"/>
      <c r="AE185" s="43"/>
      <c r="AF185" s="43"/>
      <c r="AG185" s="43"/>
      <c r="AH185" s="43"/>
      <c r="AI185" s="46">
        <v>51</v>
      </c>
      <c r="AJ185" s="43"/>
      <c r="AK185" s="43"/>
      <c r="AL185" s="43"/>
      <c r="AM185" s="43"/>
      <c r="AN185" s="43"/>
      <c r="AO185" s="43"/>
      <c r="AP185" s="43"/>
      <c r="AQ185" s="43"/>
      <c r="AR185" s="43"/>
      <c r="AY185" s="39" t="s">
        <v>162</v>
      </c>
      <c r="AZ185" s="40" t="s">
        <v>163</v>
      </c>
      <c r="BA185" s="41" t="s">
        <v>164</v>
      </c>
    </row>
    <row r="186" spans="1:53" s="33" customFormat="1" x14ac:dyDescent="0.25">
      <c r="A186" s="33" t="s">
        <v>158</v>
      </c>
      <c r="B186" s="33" t="s">
        <v>159</v>
      </c>
      <c r="C186" s="33" t="s">
        <v>160</v>
      </c>
      <c r="D186" s="33" t="s">
        <v>11</v>
      </c>
      <c r="E186" s="33">
        <v>1</v>
      </c>
      <c r="F186" s="33" t="s">
        <v>161</v>
      </c>
      <c r="G186" s="89">
        <v>8</v>
      </c>
      <c r="H186" s="89">
        <v>200</v>
      </c>
      <c r="I186" s="82">
        <v>8.625</v>
      </c>
      <c r="J186" s="31"/>
      <c r="K186" s="31"/>
      <c r="L186" s="31"/>
      <c r="M186" s="79"/>
      <c r="N186" s="80"/>
      <c r="O186" s="81">
        <v>0.625</v>
      </c>
      <c r="P186" s="82"/>
      <c r="Q186" s="32"/>
      <c r="R186" s="32"/>
      <c r="S186" s="32"/>
      <c r="T186" s="32"/>
      <c r="U186" s="31"/>
      <c r="V186" s="31"/>
      <c r="W186" s="31"/>
      <c r="X186" s="81">
        <f t="shared" si="98"/>
        <v>7.375</v>
      </c>
      <c r="Y186" s="37">
        <f t="shared" ref="Y186" si="139">PI()*X186^2/4</f>
        <v>42.718296981039337</v>
      </c>
      <c r="Z186" s="66">
        <f t="shared" ref="Z186" si="140">X186/12</f>
        <v>0.61458333333333337</v>
      </c>
      <c r="AA186" s="67">
        <f t="shared" ref="AA186" si="141">PI()*Z186^2/4</f>
        <v>0.29665484014610655</v>
      </c>
      <c r="AB186" s="68">
        <f t="shared" ref="AB186" si="142">AC186/Z186</f>
        <v>2.4406779661016945E-4</v>
      </c>
      <c r="AC186" s="68">
        <v>1.4999999999999999E-4</v>
      </c>
      <c r="AD186" s="38"/>
      <c r="AE186" s="38"/>
      <c r="AF186" s="38"/>
      <c r="AH186" s="38"/>
      <c r="AI186" s="45">
        <v>53.45</v>
      </c>
      <c r="AJ186" s="38"/>
      <c r="AK186" s="38"/>
      <c r="AL186" s="38"/>
      <c r="AM186" s="38"/>
      <c r="AN186" s="38"/>
      <c r="AO186" s="38"/>
      <c r="AP186" s="38"/>
      <c r="AQ186" s="38"/>
      <c r="AR186" s="38"/>
      <c r="AY186" s="39" t="s">
        <v>162</v>
      </c>
      <c r="AZ186" s="40" t="s">
        <v>163</v>
      </c>
      <c r="BA186" s="41" t="s">
        <v>164</v>
      </c>
    </row>
    <row r="187" spans="1:53" s="36" customFormat="1" x14ac:dyDescent="0.25">
      <c r="A187" s="36" t="s">
        <v>158</v>
      </c>
      <c r="B187" s="36" t="s">
        <v>159</v>
      </c>
      <c r="C187" s="36" t="s">
        <v>160</v>
      </c>
      <c r="D187" s="36" t="s">
        <v>11</v>
      </c>
      <c r="E187" s="36">
        <v>1</v>
      </c>
      <c r="F187" s="36" t="s">
        <v>161</v>
      </c>
      <c r="G187" s="73">
        <v>8</v>
      </c>
      <c r="H187" s="87">
        <v>200</v>
      </c>
      <c r="I187" s="73">
        <v>8.625</v>
      </c>
      <c r="J187" s="34"/>
      <c r="K187" s="34"/>
      <c r="L187" s="34"/>
      <c r="M187" s="83"/>
      <c r="N187" s="84">
        <v>120</v>
      </c>
      <c r="O187" s="85">
        <v>0.71899999999999997</v>
      </c>
      <c r="P187" s="73"/>
      <c r="Q187" s="35"/>
      <c r="R187" s="35"/>
      <c r="S187" s="35"/>
      <c r="T187" s="35"/>
      <c r="U187" s="34"/>
      <c r="V187" s="34"/>
      <c r="W187" s="34"/>
      <c r="X187" s="85">
        <f t="shared" si="98"/>
        <v>7.1870000000000003</v>
      </c>
      <c r="Y187" s="42">
        <f t="shared" si="66"/>
        <v>40.568146986625337</v>
      </c>
      <c r="Z187" s="69">
        <f t="shared" si="67"/>
        <v>0.59891666666666665</v>
      </c>
      <c r="AA187" s="70">
        <f t="shared" si="68"/>
        <v>0.28172324296267587</v>
      </c>
      <c r="AB187" s="71">
        <f t="shared" si="69"/>
        <v>2.5045220537080838E-4</v>
      </c>
      <c r="AC187" s="71">
        <v>1.4999999999999999E-4</v>
      </c>
      <c r="AD187" s="43"/>
      <c r="AE187" s="43"/>
      <c r="AF187" s="43"/>
      <c r="AG187" s="43"/>
      <c r="AH187" s="43"/>
      <c r="AI187" s="46">
        <v>60.77</v>
      </c>
      <c r="AJ187" s="43"/>
      <c r="AK187" s="43"/>
      <c r="AL187" s="43"/>
      <c r="AM187" s="43"/>
      <c r="AN187" s="43"/>
      <c r="AO187" s="43"/>
      <c r="AP187" s="43"/>
      <c r="AQ187" s="43"/>
      <c r="AR187" s="43"/>
      <c r="AY187" s="39" t="s">
        <v>162</v>
      </c>
      <c r="AZ187" s="40" t="s">
        <v>163</v>
      </c>
      <c r="BA187" s="41" t="s">
        <v>164</v>
      </c>
    </row>
    <row r="188" spans="1:53" s="36" customFormat="1" x14ac:dyDescent="0.25">
      <c r="A188" s="36" t="s">
        <v>158</v>
      </c>
      <c r="B188" s="36" t="s">
        <v>159</v>
      </c>
      <c r="C188" s="36" t="s">
        <v>160</v>
      </c>
      <c r="D188" s="36" t="s">
        <v>11</v>
      </c>
      <c r="E188" s="36">
        <v>1</v>
      </c>
      <c r="F188" s="36" t="s">
        <v>161</v>
      </c>
      <c r="G188" s="73">
        <v>8</v>
      </c>
      <c r="H188" s="87">
        <v>200</v>
      </c>
      <c r="I188" s="73">
        <v>8.625</v>
      </c>
      <c r="J188" s="34"/>
      <c r="K188" s="34"/>
      <c r="L188" s="34"/>
      <c r="M188" s="83"/>
      <c r="N188" s="84"/>
      <c r="O188" s="85">
        <v>0.75</v>
      </c>
      <c r="P188" s="73"/>
      <c r="Q188" s="35"/>
      <c r="R188" s="35"/>
      <c r="S188" s="35"/>
      <c r="T188" s="35"/>
      <c r="U188" s="34"/>
      <c r="V188" s="34"/>
      <c r="W188" s="34"/>
      <c r="X188" s="85">
        <f t="shared" si="98"/>
        <v>7.125</v>
      </c>
      <c r="Y188" s="42">
        <f t="shared" si="66"/>
        <v>39.871228638723586</v>
      </c>
      <c r="Z188" s="69">
        <f t="shared" si="67"/>
        <v>0.59375</v>
      </c>
      <c r="AA188" s="70">
        <f t="shared" si="68"/>
        <v>0.27688353221335821</v>
      </c>
      <c r="AB188" s="71">
        <f t="shared" si="69"/>
        <v>2.5263157894736841E-4</v>
      </c>
      <c r="AC188" s="71">
        <v>1.4999999999999999E-4</v>
      </c>
      <c r="AD188" s="43"/>
      <c r="AE188" s="43"/>
      <c r="AF188" s="43"/>
      <c r="AG188" s="43"/>
      <c r="AH188" s="43"/>
      <c r="AI188" s="46">
        <v>63.14</v>
      </c>
      <c r="AJ188" s="43"/>
      <c r="AK188" s="43"/>
      <c r="AL188" s="43"/>
      <c r="AM188" s="43"/>
      <c r="AN188" s="43"/>
      <c r="AO188" s="43"/>
      <c r="AP188" s="43"/>
      <c r="AQ188" s="43"/>
      <c r="AR188" s="43"/>
      <c r="AY188" s="39" t="s">
        <v>162</v>
      </c>
      <c r="AZ188" s="40" t="s">
        <v>163</v>
      </c>
      <c r="BA188" s="41" t="s">
        <v>164</v>
      </c>
    </row>
    <row r="189" spans="1:53" s="36" customFormat="1" x14ac:dyDescent="0.25">
      <c r="A189" s="36" t="s">
        <v>158</v>
      </c>
      <c r="B189" s="36" t="s">
        <v>159</v>
      </c>
      <c r="C189" s="36" t="s">
        <v>160</v>
      </c>
      <c r="D189" s="36" t="s">
        <v>11</v>
      </c>
      <c r="E189" s="36">
        <v>1</v>
      </c>
      <c r="F189" s="36" t="s">
        <v>161</v>
      </c>
      <c r="G189" s="73">
        <v>8</v>
      </c>
      <c r="H189" s="87">
        <v>200</v>
      </c>
      <c r="I189" s="73">
        <v>8.625</v>
      </c>
      <c r="J189" s="34"/>
      <c r="K189" s="34"/>
      <c r="L189" s="34"/>
      <c r="M189" s="83"/>
      <c r="N189" s="84">
        <v>140</v>
      </c>
      <c r="O189" s="85">
        <v>0.81200000000000006</v>
      </c>
      <c r="P189" s="73"/>
      <c r="Q189" s="35"/>
      <c r="R189" s="35"/>
      <c r="S189" s="35"/>
      <c r="T189" s="35"/>
      <c r="U189" s="34"/>
      <c r="V189" s="34"/>
      <c r="W189" s="34"/>
      <c r="X189" s="85">
        <f t="shared" si="98"/>
        <v>7.0009999999999994</v>
      </c>
      <c r="Y189" s="42">
        <f t="shared" ref="Y189:Y277" si="143">PI()*X189^2/4</f>
        <v>38.49550636616069</v>
      </c>
      <c r="Z189" s="69">
        <f t="shared" ref="Z189:Z277" si="144">X189/12</f>
        <v>0.58341666666666658</v>
      </c>
      <c r="AA189" s="70">
        <f t="shared" ref="AA189:AA277" si="145">PI()*Z189^2/4</f>
        <v>0.26732990532056028</v>
      </c>
      <c r="AB189" s="71">
        <f t="shared" ref="AB189:AB277" si="146">AC189/Z189</f>
        <v>2.5710612769604341E-4</v>
      </c>
      <c r="AC189" s="71">
        <v>1.4999999999999999E-4</v>
      </c>
      <c r="AD189" s="43"/>
      <c r="AE189" s="43"/>
      <c r="AF189" s="43"/>
      <c r="AG189" s="43"/>
      <c r="AH189" s="43"/>
      <c r="AI189" s="46">
        <v>67.819999999999993</v>
      </c>
      <c r="AJ189" s="43"/>
      <c r="AK189" s="43"/>
      <c r="AL189" s="43"/>
      <c r="AM189" s="43"/>
      <c r="AN189" s="43"/>
      <c r="AO189" s="43"/>
      <c r="AP189" s="43"/>
      <c r="AQ189" s="43"/>
      <c r="AR189" s="43"/>
      <c r="AY189" s="39" t="s">
        <v>162</v>
      </c>
      <c r="AZ189" s="40" t="s">
        <v>163</v>
      </c>
      <c r="BA189" s="41" t="s">
        <v>164</v>
      </c>
    </row>
    <row r="190" spans="1:53" s="33" customFormat="1" x14ac:dyDescent="0.25">
      <c r="A190" s="33" t="s">
        <v>158</v>
      </c>
      <c r="B190" s="33" t="s">
        <v>159</v>
      </c>
      <c r="C190" s="33" t="s">
        <v>160</v>
      </c>
      <c r="D190" s="33" t="s">
        <v>11</v>
      </c>
      <c r="E190" s="33">
        <v>1</v>
      </c>
      <c r="F190" s="33" t="s">
        <v>161</v>
      </c>
      <c r="G190" s="89">
        <v>8</v>
      </c>
      <c r="H190" s="89">
        <v>200</v>
      </c>
      <c r="I190" s="82">
        <v>8.625</v>
      </c>
      <c r="J190" s="31"/>
      <c r="K190" s="31"/>
      <c r="L190" s="31"/>
      <c r="M190" s="79" t="s">
        <v>167</v>
      </c>
      <c r="N190" s="80"/>
      <c r="O190" s="81">
        <v>0.875</v>
      </c>
      <c r="P190" s="82"/>
      <c r="Q190" s="32"/>
      <c r="R190" s="32"/>
      <c r="S190" s="32"/>
      <c r="T190" s="32"/>
      <c r="U190" s="31"/>
      <c r="V190" s="31"/>
      <c r="W190" s="31"/>
      <c r="X190" s="81">
        <f t="shared" si="98"/>
        <v>6.875</v>
      </c>
      <c r="Y190" s="37">
        <f t="shared" si="143"/>
        <v>37.12233506683252</v>
      </c>
      <c r="Z190" s="66">
        <f t="shared" si="144"/>
        <v>0.57291666666666663</v>
      </c>
      <c r="AA190" s="67">
        <f t="shared" si="145"/>
        <v>0.25779399351967025</v>
      </c>
      <c r="AB190" s="68">
        <f t="shared" si="146"/>
        <v>2.618181818181818E-4</v>
      </c>
      <c r="AC190" s="68">
        <v>1.4999999999999999E-4</v>
      </c>
      <c r="AD190" s="38"/>
      <c r="AE190" s="38"/>
      <c r="AF190" s="38"/>
      <c r="AH190" s="38"/>
      <c r="AI190" s="45">
        <v>72.489999999999995</v>
      </c>
      <c r="AJ190" s="38"/>
      <c r="AK190" s="38"/>
      <c r="AL190" s="38"/>
      <c r="AM190" s="38"/>
      <c r="AN190" s="38"/>
      <c r="AO190" s="38"/>
      <c r="AP190" s="38"/>
      <c r="AQ190" s="38"/>
      <c r="AR190" s="38"/>
      <c r="AY190" s="39" t="s">
        <v>162</v>
      </c>
      <c r="AZ190" s="40" t="s">
        <v>163</v>
      </c>
      <c r="BA190" s="41" t="s">
        <v>164</v>
      </c>
    </row>
    <row r="191" spans="1:53" s="33" customFormat="1" x14ac:dyDescent="0.25">
      <c r="A191" s="33" t="s">
        <v>158</v>
      </c>
      <c r="B191" s="33" t="s">
        <v>159</v>
      </c>
      <c r="C191" s="33" t="s">
        <v>160</v>
      </c>
      <c r="D191" s="33" t="s">
        <v>11</v>
      </c>
      <c r="E191" s="33">
        <v>1</v>
      </c>
      <c r="F191" s="33" t="s">
        <v>161</v>
      </c>
      <c r="G191" s="89">
        <v>8</v>
      </c>
      <c r="H191" s="89">
        <v>200</v>
      </c>
      <c r="I191" s="82">
        <v>8.625</v>
      </c>
      <c r="J191" s="31"/>
      <c r="K191" s="31"/>
      <c r="L191" s="31"/>
      <c r="M191" s="79"/>
      <c r="N191" s="80">
        <v>160</v>
      </c>
      <c r="O191" s="81">
        <v>0.90600000000000003</v>
      </c>
      <c r="P191" s="82"/>
      <c r="Q191" s="32"/>
      <c r="R191" s="32"/>
      <c r="S191" s="32"/>
      <c r="T191" s="32"/>
      <c r="U191" s="31"/>
      <c r="V191" s="31"/>
      <c r="W191" s="31"/>
      <c r="X191" s="81">
        <f t="shared" si="98"/>
        <v>6.8129999999999997</v>
      </c>
      <c r="Y191" s="37">
        <f t="shared" si="143"/>
        <v>36.455802203076288</v>
      </c>
      <c r="Z191" s="66">
        <f t="shared" si="144"/>
        <v>0.56774999999999998</v>
      </c>
      <c r="AA191" s="67">
        <f t="shared" si="145"/>
        <v>0.25316529307691865</v>
      </c>
      <c r="AB191" s="68">
        <f t="shared" si="146"/>
        <v>2.642007926023778E-4</v>
      </c>
      <c r="AC191" s="68">
        <v>1.4999999999999999E-4</v>
      </c>
      <c r="AD191" s="38"/>
      <c r="AE191" s="38"/>
      <c r="AF191" s="38"/>
      <c r="AH191" s="38"/>
      <c r="AI191" s="45">
        <v>74.760000000000005</v>
      </c>
      <c r="AJ191" s="38"/>
      <c r="AK191" s="38"/>
      <c r="AL191" s="38"/>
      <c r="AM191" s="38"/>
      <c r="AN191" s="38"/>
      <c r="AO191" s="38"/>
      <c r="AP191" s="38"/>
      <c r="AQ191" s="38"/>
      <c r="AR191" s="38"/>
      <c r="AY191" s="39" t="s">
        <v>162</v>
      </c>
      <c r="AZ191" s="40" t="s">
        <v>163</v>
      </c>
      <c r="BA191" s="41" t="s">
        <v>164</v>
      </c>
    </row>
    <row r="192" spans="1:53" s="33" customFormat="1" x14ac:dyDescent="0.25">
      <c r="A192" s="33" t="s">
        <v>158</v>
      </c>
      <c r="B192" s="33" t="s">
        <v>159</v>
      </c>
      <c r="C192" s="33" t="s">
        <v>160</v>
      </c>
      <c r="D192" s="33" t="s">
        <v>11</v>
      </c>
      <c r="E192" s="33">
        <v>1</v>
      </c>
      <c r="F192" s="33" t="s">
        <v>161</v>
      </c>
      <c r="G192" s="89">
        <v>8</v>
      </c>
      <c r="H192" s="89">
        <v>200</v>
      </c>
      <c r="I192" s="82">
        <v>8.625</v>
      </c>
      <c r="J192" s="31"/>
      <c r="K192" s="31"/>
      <c r="L192" s="31"/>
      <c r="M192" s="79"/>
      <c r="N192" s="80"/>
      <c r="O192" s="81">
        <v>1</v>
      </c>
      <c r="P192" s="82"/>
      <c r="Q192" s="32"/>
      <c r="R192" s="32"/>
      <c r="S192" s="32"/>
      <c r="T192" s="32"/>
      <c r="U192" s="31"/>
      <c r="V192" s="31"/>
      <c r="W192" s="31"/>
      <c r="X192" s="81">
        <f t="shared" si="98"/>
        <v>6.625</v>
      </c>
      <c r="Y192" s="37">
        <f t="shared" ref="Y192" si="147">PI()*X192^2/4</f>
        <v>34.47161626536613</v>
      </c>
      <c r="Z192" s="66">
        <f t="shared" ref="Z192" si="148">X192/12</f>
        <v>0.55208333333333337</v>
      </c>
      <c r="AA192" s="67">
        <f t="shared" ref="AA192" si="149">PI()*Z192^2/4</f>
        <v>0.23938622406504259</v>
      </c>
      <c r="AB192" s="68">
        <f t="shared" ref="AB192" si="150">AC192/Z192</f>
        <v>2.7169811320754714E-4</v>
      </c>
      <c r="AC192" s="68">
        <v>1.4999999999999999E-4</v>
      </c>
      <c r="AD192" s="38"/>
      <c r="AE192" s="38"/>
      <c r="AF192" s="38"/>
      <c r="AH192" s="38"/>
      <c r="AI192" s="45">
        <v>81.510000000000005</v>
      </c>
      <c r="AJ192" s="38"/>
      <c r="AK192" s="38"/>
      <c r="AL192" s="38"/>
      <c r="AM192" s="38"/>
      <c r="AN192" s="38"/>
      <c r="AO192" s="38"/>
      <c r="AP192" s="38"/>
      <c r="AQ192" s="38"/>
      <c r="AR192" s="38"/>
      <c r="AY192" s="39" t="s">
        <v>162</v>
      </c>
      <c r="AZ192" s="40" t="s">
        <v>163</v>
      </c>
      <c r="BA192" s="41" t="s">
        <v>164</v>
      </c>
    </row>
    <row r="193" spans="1:53" s="25" customFormat="1" x14ac:dyDescent="0.25">
      <c r="A193" s="25" t="s">
        <v>158</v>
      </c>
      <c r="B193" s="25" t="s">
        <v>159</v>
      </c>
      <c r="C193" s="25" t="s">
        <v>160</v>
      </c>
      <c r="D193" s="25" t="s">
        <v>11</v>
      </c>
      <c r="E193" s="25">
        <v>1</v>
      </c>
      <c r="F193" s="47" t="s">
        <v>161</v>
      </c>
      <c r="G193" s="72">
        <v>10</v>
      </c>
      <c r="H193" s="86">
        <v>250</v>
      </c>
      <c r="I193" s="72">
        <v>10.75</v>
      </c>
      <c r="J193" s="23"/>
      <c r="K193" s="23"/>
      <c r="L193" s="23"/>
      <c r="M193" s="76"/>
      <c r="N193" s="77">
        <v>5</v>
      </c>
      <c r="O193" s="78">
        <v>0.13400000000000001</v>
      </c>
      <c r="P193" s="72"/>
      <c r="Q193" s="24"/>
      <c r="R193" s="24"/>
      <c r="S193" s="24"/>
      <c r="T193" s="24"/>
      <c r="U193" s="23"/>
      <c r="V193" s="23"/>
      <c r="W193" s="23"/>
      <c r="X193" s="78">
        <f t="shared" si="98"/>
        <v>10.481999999999999</v>
      </c>
      <c r="Y193" s="26">
        <f t="shared" si="143"/>
        <v>86.293521477809378</v>
      </c>
      <c r="Z193" s="63">
        <f t="shared" si="144"/>
        <v>0.87349999999999994</v>
      </c>
      <c r="AA193" s="64">
        <f t="shared" si="145"/>
        <v>0.59926056581812059</v>
      </c>
      <c r="AB193" s="65">
        <f t="shared" si="146"/>
        <v>1.7172295363480252E-4</v>
      </c>
      <c r="AC193" s="65">
        <v>1.4999999999999999E-4</v>
      </c>
      <c r="AD193" s="27"/>
      <c r="AE193" s="27"/>
      <c r="AF193" s="27"/>
      <c r="AG193" s="27"/>
      <c r="AH193" s="27"/>
      <c r="AI193" s="44">
        <v>15.21</v>
      </c>
      <c r="AJ193" s="27"/>
      <c r="AK193" s="27"/>
      <c r="AL193" s="27"/>
      <c r="AM193" s="27"/>
      <c r="AN193" s="27"/>
      <c r="AO193" s="27"/>
      <c r="AP193" s="27"/>
      <c r="AQ193" s="27"/>
      <c r="AR193" s="27"/>
      <c r="AY193" s="28" t="s">
        <v>162</v>
      </c>
      <c r="AZ193" s="29" t="s">
        <v>163</v>
      </c>
      <c r="BA193" s="25" t="s">
        <v>164</v>
      </c>
    </row>
    <row r="194" spans="1:53" s="25" customFormat="1" x14ac:dyDescent="0.25">
      <c r="A194" s="25" t="s">
        <v>158</v>
      </c>
      <c r="B194" s="25" t="s">
        <v>159</v>
      </c>
      <c r="C194" s="25" t="s">
        <v>160</v>
      </c>
      <c r="D194" s="25" t="s">
        <v>11</v>
      </c>
      <c r="E194" s="25">
        <v>1</v>
      </c>
      <c r="F194" s="47" t="s">
        <v>161</v>
      </c>
      <c r="G194" s="72">
        <v>10</v>
      </c>
      <c r="H194" s="86">
        <v>250</v>
      </c>
      <c r="I194" s="72">
        <v>10.75</v>
      </c>
      <c r="J194" s="23"/>
      <c r="K194" s="23"/>
      <c r="L194" s="23"/>
      <c r="M194" s="76"/>
      <c r="N194" s="77"/>
      <c r="O194" s="78">
        <v>0.156</v>
      </c>
      <c r="P194" s="72"/>
      <c r="Q194" s="24"/>
      <c r="R194" s="24"/>
      <c r="S194" s="24"/>
      <c r="T194" s="24"/>
      <c r="U194" s="23"/>
      <c r="V194" s="23"/>
      <c r="W194" s="23"/>
      <c r="X194" s="78">
        <f t="shared" si="98"/>
        <v>10.438000000000001</v>
      </c>
      <c r="Y194" s="26">
        <f t="shared" si="143"/>
        <v>85.570578176365302</v>
      </c>
      <c r="Z194" s="63">
        <f t="shared" si="144"/>
        <v>0.86983333333333335</v>
      </c>
      <c r="AA194" s="64">
        <f t="shared" si="145"/>
        <v>0.59424012622475897</v>
      </c>
      <c r="AB194" s="65">
        <f t="shared" si="146"/>
        <v>1.7244682889442419E-4</v>
      </c>
      <c r="AC194" s="65">
        <v>1.4999999999999999E-4</v>
      </c>
      <c r="AD194" s="27"/>
      <c r="AE194" s="27"/>
      <c r="AF194" s="27"/>
      <c r="AG194" s="27"/>
      <c r="AH194" s="27"/>
      <c r="AI194" s="44">
        <v>17.670000000000002</v>
      </c>
      <c r="AJ194" s="27"/>
      <c r="AK194" s="27"/>
      <c r="AL194" s="27"/>
      <c r="AM194" s="27"/>
      <c r="AN194" s="27"/>
      <c r="AO194" s="27"/>
      <c r="AP194" s="27"/>
      <c r="AQ194" s="27"/>
      <c r="AR194" s="27"/>
      <c r="AY194" s="28" t="s">
        <v>162</v>
      </c>
      <c r="AZ194" s="29" t="s">
        <v>163</v>
      </c>
      <c r="BA194" s="25" t="s">
        <v>164</v>
      </c>
    </row>
    <row r="195" spans="1:53" s="25" customFormat="1" x14ac:dyDescent="0.25">
      <c r="A195" s="25" t="s">
        <v>158</v>
      </c>
      <c r="B195" s="25" t="s">
        <v>159</v>
      </c>
      <c r="C195" s="25" t="s">
        <v>160</v>
      </c>
      <c r="D195" s="25" t="s">
        <v>11</v>
      </c>
      <c r="E195" s="25">
        <v>1</v>
      </c>
      <c r="F195" s="47" t="s">
        <v>161</v>
      </c>
      <c r="G195" s="72">
        <v>10</v>
      </c>
      <c r="H195" s="86">
        <v>250</v>
      </c>
      <c r="I195" s="72">
        <v>10.75</v>
      </c>
      <c r="J195" s="23"/>
      <c r="K195" s="23"/>
      <c r="L195" s="23"/>
      <c r="M195" s="76"/>
      <c r="N195" s="77">
        <v>10</v>
      </c>
      <c r="O195" s="78">
        <v>0.16500000000000001</v>
      </c>
      <c r="P195" s="72"/>
      <c r="Q195" s="24"/>
      <c r="R195" s="24"/>
      <c r="S195" s="24"/>
      <c r="T195" s="24"/>
      <c r="U195" s="23"/>
      <c r="V195" s="23"/>
      <c r="W195" s="23"/>
      <c r="X195" s="78">
        <f t="shared" si="98"/>
        <v>10.42</v>
      </c>
      <c r="Y195" s="26">
        <f t="shared" si="143"/>
        <v>85.275705148306699</v>
      </c>
      <c r="Z195" s="63">
        <f t="shared" si="144"/>
        <v>0.86833333333333329</v>
      </c>
      <c r="AA195" s="64">
        <f t="shared" si="145"/>
        <v>0.59219239686324088</v>
      </c>
      <c r="AB195" s="65">
        <f t="shared" si="146"/>
        <v>1.7274472168905949E-4</v>
      </c>
      <c r="AC195" s="65">
        <v>1.4999999999999999E-4</v>
      </c>
      <c r="AD195" s="27"/>
      <c r="AE195" s="27"/>
      <c r="AF195" s="27"/>
      <c r="AG195" s="27"/>
      <c r="AH195" s="27"/>
      <c r="AI195" s="44">
        <v>18.670000000000002</v>
      </c>
      <c r="AJ195" s="27"/>
      <c r="AK195" s="27"/>
      <c r="AL195" s="27"/>
      <c r="AM195" s="27"/>
      <c r="AN195" s="27"/>
      <c r="AO195" s="27"/>
      <c r="AP195" s="27"/>
      <c r="AQ195" s="27"/>
      <c r="AR195" s="27"/>
      <c r="AY195" s="28" t="s">
        <v>162</v>
      </c>
      <c r="AZ195" s="29" t="s">
        <v>163</v>
      </c>
      <c r="BA195" s="25" t="s">
        <v>164</v>
      </c>
    </row>
    <row r="196" spans="1:53" s="25" customFormat="1" x14ac:dyDescent="0.25">
      <c r="A196" s="25" t="s">
        <v>158</v>
      </c>
      <c r="B196" s="25" t="s">
        <v>159</v>
      </c>
      <c r="C196" s="25" t="s">
        <v>160</v>
      </c>
      <c r="D196" s="25" t="s">
        <v>11</v>
      </c>
      <c r="E196" s="25">
        <v>1</v>
      </c>
      <c r="F196" s="47" t="s">
        <v>161</v>
      </c>
      <c r="G196" s="72">
        <v>10</v>
      </c>
      <c r="H196" s="86">
        <v>250</v>
      </c>
      <c r="I196" s="72">
        <v>10.75</v>
      </c>
      <c r="J196" s="23"/>
      <c r="K196" s="23"/>
      <c r="L196" s="23"/>
      <c r="M196" s="76"/>
      <c r="N196" s="77"/>
      <c r="O196" s="78">
        <v>0.188</v>
      </c>
      <c r="P196" s="72"/>
      <c r="Q196" s="24"/>
      <c r="R196" s="24"/>
      <c r="S196" s="24"/>
      <c r="T196" s="24"/>
      <c r="U196" s="23"/>
      <c r="V196" s="23"/>
      <c r="W196" s="23"/>
      <c r="X196" s="78">
        <f t="shared" si="98"/>
        <v>10.374000000000001</v>
      </c>
      <c r="Y196" s="26">
        <f t="shared" si="143"/>
        <v>84.524452955461129</v>
      </c>
      <c r="Z196" s="63">
        <f t="shared" si="144"/>
        <v>0.86450000000000005</v>
      </c>
      <c r="AA196" s="64">
        <f t="shared" si="145"/>
        <v>0.5869753677462578</v>
      </c>
      <c r="AB196" s="65">
        <f t="shared" si="146"/>
        <v>1.7351069982648928E-4</v>
      </c>
      <c r="AC196" s="65">
        <v>1.4999999999999999E-4</v>
      </c>
      <c r="AD196" s="27"/>
      <c r="AE196" s="27"/>
      <c r="AF196" s="27"/>
      <c r="AG196" s="27"/>
      <c r="AH196" s="27"/>
      <c r="AI196" s="44">
        <v>21.23</v>
      </c>
      <c r="AJ196" s="27"/>
      <c r="AK196" s="27"/>
      <c r="AL196" s="27"/>
      <c r="AM196" s="27"/>
      <c r="AN196" s="27"/>
      <c r="AO196" s="27"/>
      <c r="AP196" s="27"/>
      <c r="AQ196" s="27"/>
      <c r="AR196" s="27"/>
      <c r="AY196" s="28" t="s">
        <v>162</v>
      </c>
      <c r="AZ196" s="29" t="s">
        <v>163</v>
      </c>
      <c r="BA196" s="25" t="s">
        <v>164</v>
      </c>
    </row>
    <row r="197" spans="1:53" s="25" customFormat="1" x14ac:dyDescent="0.25">
      <c r="A197" s="25" t="s">
        <v>158</v>
      </c>
      <c r="B197" s="25" t="s">
        <v>159</v>
      </c>
      <c r="C197" s="25" t="s">
        <v>160</v>
      </c>
      <c r="D197" s="25" t="s">
        <v>11</v>
      </c>
      <c r="E197" s="25">
        <v>1</v>
      </c>
      <c r="F197" s="47" t="s">
        <v>161</v>
      </c>
      <c r="G197" s="72">
        <v>10</v>
      </c>
      <c r="H197" s="86">
        <v>250</v>
      </c>
      <c r="I197" s="72">
        <v>10.75</v>
      </c>
      <c r="J197" s="23"/>
      <c r="K197" s="23"/>
      <c r="L197" s="23"/>
      <c r="M197" s="76"/>
      <c r="N197" s="77"/>
      <c r="O197" s="78">
        <v>0.20300000000000001</v>
      </c>
      <c r="P197" s="72"/>
      <c r="Q197" s="24"/>
      <c r="R197" s="24"/>
      <c r="S197" s="24"/>
      <c r="T197" s="24"/>
      <c r="U197" s="23"/>
      <c r="V197" s="23"/>
      <c r="W197" s="23"/>
      <c r="X197" s="78">
        <f t="shared" ref="X197:X260" si="151">(I197-O197*2)</f>
        <v>10.343999999999999</v>
      </c>
      <c r="Y197" s="26">
        <f t="shared" si="143"/>
        <v>84.036296580983063</v>
      </c>
      <c r="Z197" s="63">
        <f t="shared" si="144"/>
        <v>0.86199999999999999</v>
      </c>
      <c r="AA197" s="64">
        <f t="shared" si="145"/>
        <v>0.58358539292349354</v>
      </c>
      <c r="AB197" s="65">
        <f t="shared" si="146"/>
        <v>1.7401392111368908E-4</v>
      </c>
      <c r="AC197" s="65">
        <v>1.4999999999999999E-4</v>
      </c>
      <c r="AD197" s="27"/>
      <c r="AE197" s="27"/>
      <c r="AF197" s="27"/>
      <c r="AG197" s="27"/>
      <c r="AH197" s="27"/>
      <c r="AI197" s="44">
        <v>22.89</v>
      </c>
      <c r="AJ197" s="27"/>
      <c r="AK197" s="27"/>
      <c r="AL197" s="27"/>
      <c r="AM197" s="27"/>
      <c r="AN197" s="27"/>
      <c r="AO197" s="27"/>
      <c r="AP197" s="27"/>
      <c r="AQ197" s="27"/>
      <c r="AR197" s="27"/>
      <c r="AY197" s="28" t="s">
        <v>162</v>
      </c>
      <c r="AZ197" s="29" t="s">
        <v>163</v>
      </c>
      <c r="BA197" s="25" t="s">
        <v>164</v>
      </c>
    </row>
    <row r="198" spans="1:53" s="25" customFormat="1" x14ac:dyDescent="0.25">
      <c r="A198" s="25" t="s">
        <v>158</v>
      </c>
      <c r="B198" s="25" t="s">
        <v>159</v>
      </c>
      <c r="C198" s="25" t="s">
        <v>160</v>
      </c>
      <c r="D198" s="25" t="s">
        <v>11</v>
      </c>
      <c r="E198" s="25">
        <v>1</v>
      </c>
      <c r="F198" s="47" t="s">
        <v>161</v>
      </c>
      <c r="G198" s="72">
        <v>10</v>
      </c>
      <c r="H198" s="86">
        <v>250</v>
      </c>
      <c r="I198" s="72">
        <v>10.75</v>
      </c>
      <c r="J198" s="23"/>
      <c r="K198" s="23"/>
      <c r="L198" s="23"/>
      <c r="M198" s="76"/>
      <c r="N198" s="77"/>
      <c r="O198" s="78">
        <v>0.219</v>
      </c>
      <c r="P198" s="72"/>
      <c r="Q198" s="24"/>
      <c r="R198" s="24"/>
      <c r="S198" s="24"/>
      <c r="T198" s="24"/>
      <c r="U198" s="23"/>
      <c r="V198" s="23"/>
      <c r="W198" s="23"/>
      <c r="X198" s="78">
        <f t="shared" si="151"/>
        <v>10.311999999999999</v>
      </c>
      <c r="Y198" s="26">
        <f t="shared" si="143"/>
        <v>83.517154678162655</v>
      </c>
      <c r="Z198" s="63">
        <f t="shared" si="144"/>
        <v>0.85933333333333328</v>
      </c>
      <c r="AA198" s="64">
        <f t="shared" si="145"/>
        <v>0.57998024082057398</v>
      </c>
      <c r="AB198" s="65">
        <f t="shared" si="146"/>
        <v>1.7455391776570984E-4</v>
      </c>
      <c r="AC198" s="65">
        <v>1.4999999999999999E-4</v>
      </c>
      <c r="AD198" s="27"/>
      <c r="AE198" s="27"/>
      <c r="AF198" s="27"/>
      <c r="AG198" s="27"/>
      <c r="AH198" s="27"/>
      <c r="AI198" s="44">
        <v>24.65</v>
      </c>
      <c r="AJ198" s="27"/>
      <c r="AK198" s="27"/>
      <c r="AL198" s="27"/>
      <c r="AM198" s="27"/>
      <c r="AN198" s="27"/>
      <c r="AO198" s="27"/>
      <c r="AP198" s="27"/>
      <c r="AQ198" s="27"/>
      <c r="AR198" s="27"/>
      <c r="AY198" s="28" t="s">
        <v>162</v>
      </c>
      <c r="AZ198" s="29" t="s">
        <v>163</v>
      </c>
      <c r="BA198" s="25" t="s">
        <v>164</v>
      </c>
    </row>
    <row r="199" spans="1:53" s="25" customFormat="1" x14ac:dyDescent="0.25">
      <c r="A199" s="25" t="s">
        <v>158</v>
      </c>
      <c r="B199" s="25" t="s">
        <v>159</v>
      </c>
      <c r="C199" s="25" t="s">
        <v>160</v>
      </c>
      <c r="D199" s="25" t="s">
        <v>11</v>
      </c>
      <c r="E199" s="25">
        <v>1</v>
      </c>
      <c r="F199" s="47" t="s">
        <v>161</v>
      </c>
      <c r="G199" s="72">
        <v>10</v>
      </c>
      <c r="H199" s="86">
        <v>250</v>
      </c>
      <c r="I199" s="72">
        <v>10.75</v>
      </c>
      <c r="J199" s="23"/>
      <c r="K199" s="23"/>
      <c r="L199" s="23"/>
      <c r="M199" s="76"/>
      <c r="N199" s="77">
        <v>20</v>
      </c>
      <c r="O199" s="78">
        <v>0.25</v>
      </c>
      <c r="P199" s="72"/>
      <c r="Q199" s="24"/>
      <c r="R199" s="24"/>
      <c r="S199" s="24"/>
      <c r="T199" s="24"/>
      <c r="U199" s="23"/>
      <c r="V199" s="23"/>
      <c r="W199" s="23"/>
      <c r="X199" s="78">
        <f t="shared" si="151"/>
        <v>10.25</v>
      </c>
      <c r="Y199" s="26">
        <f t="shared" si="143"/>
        <v>82.515894541944405</v>
      </c>
      <c r="Z199" s="63">
        <f t="shared" si="144"/>
        <v>0.85416666666666663</v>
      </c>
      <c r="AA199" s="64">
        <f t="shared" si="145"/>
        <v>0.57302704543016947</v>
      </c>
      <c r="AB199" s="65">
        <f t="shared" si="146"/>
        <v>1.7560975609756096E-4</v>
      </c>
      <c r="AC199" s="65">
        <v>1.4999999999999999E-4</v>
      </c>
      <c r="AD199" s="27"/>
      <c r="AE199" s="27"/>
      <c r="AF199" s="27"/>
      <c r="AG199" s="27"/>
      <c r="AH199" s="27"/>
      <c r="AI199" s="44">
        <v>28.06</v>
      </c>
      <c r="AJ199" s="27"/>
      <c r="AK199" s="27"/>
      <c r="AL199" s="27"/>
      <c r="AM199" s="27"/>
      <c r="AN199" s="27"/>
      <c r="AO199" s="27"/>
      <c r="AP199" s="27"/>
      <c r="AQ199" s="27"/>
      <c r="AR199" s="27"/>
      <c r="AY199" s="28" t="s">
        <v>162</v>
      </c>
      <c r="AZ199" s="29" t="s">
        <v>163</v>
      </c>
      <c r="BA199" s="25" t="s">
        <v>164</v>
      </c>
    </row>
    <row r="200" spans="1:53" s="25" customFormat="1" x14ac:dyDescent="0.25">
      <c r="A200" s="25" t="s">
        <v>158</v>
      </c>
      <c r="B200" s="25" t="s">
        <v>159</v>
      </c>
      <c r="C200" s="25" t="s">
        <v>160</v>
      </c>
      <c r="D200" s="25" t="s">
        <v>11</v>
      </c>
      <c r="E200" s="25">
        <v>1</v>
      </c>
      <c r="F200" s="47" t="s">
        <v>161</v>
      </c>
      <c r="G200" s="72">
        <v>10</v>
      </c>
      <c r="H200" s="86">
        <v>250</v>
      </c>
      <c r="I200" s="72">
        <v>10.75</v>
      </c>
      <c r="J200" s="23"/>
      <c r="K200" s="23"/>
      <c r="L200" s="23"/>
      <c r="M200" s="76"/>
      <c r="N200" s="77"/>
      <c r="O200" s="78">
        <v>0.27900000000000003</v>
      </c>
      <c r="P200" s="72"/>
      <c r="Q200" s="24"/>
      <c r="R200" s="24"/>
      <c r="S200" s="24"/>
      <c r="T200" s="24"/>
      <c r="U200" s="23"/>
      <c r="V200" s="23"/>
      <c r="W200" s="23"/>
      <c r="X200" s="78">
        <f t="shared" si="151"/>
        <v>10.192</v>
      </c>
      <c r="Y200" s="26">
        <f t="shared" si="143"/>
        <v>81.584698205086511</v>
      </c>
      <c r="Z200" s="63">
        <f t="shared" si="144"/>
        <v>0.84933333333333338</v>
      </c>
      <c r="AA200" s="64">
        <f t="shared" si="145"/>
        <v>0.56656040420198972</v>
      </c>
      <c r="AB200" s="65">
        <f t="shared" si="146"/>
        <v>1.7660910518053373E-4</v>
      </c>
      <c r="AC200" s="65">
        <v>1.4999999999999999E-4</v>
      </c>
      <c r="AD200" s="27"/>
      <c r="AE200" s="27"/>
      <c r="AF200" s="27"/>
      <c r="AG200" s="27"/>
      <c r="AH200" s="27"/>
      <c r="AI200" s="44">
        <v>31.32</v>
      </c>
      <c r="AJ200" s="27"/>
      <c r="AK200" s="27"/>
      <c r="AL200" s="27"/>
      <c r="AM200" s="27"/>
      <c r="AN200" s="27"/>
      <c r="AO200" s="27"/>
      <c r="AP200" s="27"/>
      <c r="AQ200" s="27"/>
      <c r="AR200" s="27"/>
      <c r="AY200" s="28" t="s">
        <v>162</v>
      </c>
      <c r="AZ200" s="29" t="s">
        <v>163</v>
      </c>
      <c r="BA200" s="25" t="s">
        <v>164</v>
      </c>
    </row>
    <row r="201" spans="1:53" s="25" customFormat="1" x14ac:dyDescent="0.25">
      <c r="A201" s="25" t="s">
        <v>158</v>
      </c>
      <c r="B201" s="25" t="s">
        <v>159</v>
      </c>
      <c r="C201" s="25" t="s">
        <v>160</v>
      </c>
      <c r="D201" s="25" t="s">
        <v>11</v>
      </c>
      <c r="E201" s="25">
        <v>1</v>
      </c>
      <c r="F201" s="47" t="s">
        <v>161</v>
      </c>
      <c r="G201" s="72">
        <v>10</v>
      </c>
      <c r="H201" s="88">
        <v>250</v>
      </c>
      <c r="I201" s="72">
        <v>10.75</v>
      </c>
      <c r="J201" s="23"/>
      <c r="K201" s="23"/>
      <c r="L201" s="23"/>
      <c r="M201" s="76"/>
      <c r="N201" s="77">
        <v>30</v>
      </c>
      <c r="O201" s="78">
        <v>0.307</v>
      </c>
      <c r="P201" s="72"/>
      <c r="Q201" s="24"/>
      <c r="R201" s="24"/>
      <c r="S201" s="24"/>
      <c r="T201" s="24"/>
      <c r="U201" s="23"/>
      <c r="V201" s="23"/>
      <c r="W201" s="23"/>
      <c r="X201" s="78">
        <f t="shared" si="151"/>
        <v>10.135999999999999</v>
      </c>
      <c r="Y201" s="26">
        <f t="shared" ref="Y201" si="152">PI()*X201^2/4</f>
        <v>80.690626068616069</v>
      </c>
      <c r="Z201" s="63">
        <f t="shared" ref="Z201" si="153">X201/12</f>
        <v>0.84466666666666657</v>
      </c>
      <c r="AA201" s="64">
        <f t="shared" ref="AA201" si="154">PI()*Z201^2/4</f>
        <v>0.56035156992094493</v>
      </c>
      <c r="AB201" s="65">
        <f t="shared" ref="AB201" si="155">AC201/Z201</f>
        <v>1.7758484609313338E-4</v>
      </c>
      <c r="AC201" s="65">
        <v>1.4999999999999999E-4</v>
      </c>
      <c r="AD201" s="27"/>
      <c r="AE201" s="27"/>
      <c r="AF201" s="27"/>
      <c r="AG201" s="27"/>
      <c r="AH201" s="27"/>
      <c r="AI201" s="44">
        <v>34.270000000000003</v>
      </c>
      <c r="AJ201" s="27"/>
      <c r="AK201" s="27"/>
      <c r="AL201" s="27"/>
      <c r="AM201" s="27"/>
      <c r="AN201" s="27"/>
      <c r="AO201" s="27"/>
      <c r="AP201" s="27"/>
      <c r="AQ201" s="27"/>
      <c r="AR201" s="27"/>
      <c r="AY201" s="28" t="s">
        <v>162</v>
      </c>
      <c r="AZ201" s="29" t="s">
        <v>163</v>
      </c>
      <c r="BA201" s="25" t="s">
        <v>164</v>
      </c>
    </row>
    <row r="202" spans="1:53" s="25" customFormat="1" x14ac:dyDescent="0.25">
      <c r="A202" s="25" t="s">
        <v>158</v>
      </c>
      <c r="B202" s="25" t="s">
        <v>159</v>
      </c>
      <c r="C202" s="25" t="s">
        <v>160</v>
      </c>
      <c r="D202" s="25" t="s">
        <v>11</v>
      </c>
      <c r="E202" s="25">
        <v>1</v>
      </c>
      <c r="F202" s="47" t="s">
        <v>161</v>
      </c>
      <c r="G202" s="72">
        <v>10</v>
      </c>
      <c r="H202" s="86">
        <v>250</v>
      </c>
      <c r="I202" s="72">
        <v>10.75</v>
      </c>
      <c r="J202" s="23"/>
      <c r="K202" s="23"/>
      <c r="L202" s="23"/>
      <c r="M202" s="76"/>
      <c r="N202" s="77"/>
      <c r="O202" s="78">
        <v>0.34399999999999997</v>
      </c>
      <c r="P202" s="72"/>
      <c r="Q202" s="24"/>
      <c r="R202" s="24"/>
      <c r="S202" s="24"/>
      <c r="T202" s="24"/>
      <c r="U202" s="23"/>
      <c r="V202" s="23"/>
      <c r="W202" s="23"/>
      <c r="X202" s="78">
        <f t="shared" si="151"/>
        <v>10.061999999999999</v>
      </c>
      <c r="Y202" s="26">
        <f t="shared" si="143"/>
        <v>79.516729132897751</v>
      </c>
      <c r="Z202" s="63">
        <f t="shared" si="144"/>
        <v>0.83849999999999991</v>
      </c>
      <c r="AA202" s="64">
        <f t="shared" si="145"/>
        <v>0.5521995078673454</v>
      </c>
      <c r="AB202" s="65">
        <f t="shared" si="146"/>
        <v>1.7889087656529517E-4</v>
      </c>
      <c r="AC202" s="65">
        <v>1.4999999999999999E-4</v>
      </c>
      <c r="AD202" s="27"/>
      <c r="AE202" s="27"/>
      <c r="AF202" s="27"/>
      <c r="AG202" s="27"/>
      <c r="AH202" s="27"/>
      <c r="AI202" s="44">
        <v>38.270000000000003</v>
      </c>
      <c r="AJ202" s="27"/>
      <c r="AK202" s="27"/>
      <c r="AL202" s="27"/>
      <c r="AM202" s="27"/>
      <c r="AN202" s="27"/>
      <c r="AO202" s="27"/>
      <c r="AP202" s="27"/>
      <c r="AQ202" s="27"/>
      <c r="AR202" s="27"/>
      <c r="AY202" s="28" t="s">
        <v>162</v>
      </c>
      <c r="AZ202" s="29" t="s">
        <v>163</v>
      </c>
      <c r="BA202" s="25" t="s">
        <v>164</v>
      </c>
    </row>
    <row r="203" spans="1:53" s="25" customFormat="1" x14ac:dyDescent="0.25">
      <c r="A203" s="25" t="s">
        <v>158</v>
      </c>
      <c r="B203" s="25" t="s">
        <v>159</v>
      </c>
      <c r="C203" s="25" t="s">
        <v>160</v>
      </c>
      <c r="D203" s="25" t="s">
        <v>11</v>
      </c>
      <c r="E203" s="25">
        <v>1</v>
      </c>
      <c r="F203" s="47" t="s">
        <v>161</v>
      </c>
      <c r="G203" s="72">
        <v>10</v>
      </c>
      <c r="H203" s="86">
        <v>250</v>
      </c>
      <c r="I203" s="72">
        <v>10.75</v>
      </c>
      <c r="J203" s="23"/>
      <c r="K203" s="23"/>
      <c r="L203" s="23"/>
      <c r="M203" s="76" t="s">
        <v>165</v>
      </c>
      <c r="N203" s="77">
        <v>40</v>
      </c>
      <c r="O203" s="78">
        <v>0.36499999999999999</v>
      </c>
      <c r="P203" s="72"/>
      <c r="Q203" s="24"/>
      <c r="R203" s="24"/>
      <c r="S203" s="24"/>
      <c r="T203" s="24"/>
      <c r="U203" s="23"/>
      <c r="V203" s="23"/>
      <c r="W203" s="23"/>
      <c r="X203" s="78">
        <f t="shared" si="151"/>
        <v>10.02</v>
      </c>
      <c r="Y203" s="26">
        <f t="shared" si="143"/>
        <v>78.854289764369156</v>
      </c>
      <c r="Z203" s="63">
        <f t="shared" si="144"/>
        <v>0.83499999999999996</v>
      </c>
      <c r="AA203" s="64">
        <f t="shared" si="145"/>
        <v>0.54759923447478587</v>
      </c>
      <c r="AB203" s="65">
        <f t="shared" si="146"/>
        <v>1.7964071856287425E-4</v>
      </c>
      <c r="AC203" s="65">
        <v>1.4999999999999999E-4</v>
      </c>
      <c r="AD203" s="27"/>
      <c r="AE203" s="27"/>
      <c r="AF203" s="27"/>
      <c r="AG203" s="27"/>
      <c r="AH203" s="27"/>
      <c r="AI203" s="44">
        <v>40.520000000000003</v>
      </c>
      <c r="AJ203" s="27"/>
      <c r="AK203" s="27"/>
      <c r="AL203" s="27"/>
      <c r="AM203" s="27"/>
      <c r="AN203" s="27"/>
      <c r="AO203" s="27"/>
      <c r="AP203" s="27"/>
      <c r="AQ203" s="27"/>
      <c r="AR203" s="27"/>
      <c r="AY203" s="28" t="s">
        <v>162</v>
      </c>
      <c r="AZ203" s="29" t="s">
        <v>163</v>
      </c>
      <c r="BA203" s="25" t="s">
        <v>164</v>
      </c>
    </row>
    <row r="204" spans="1:53" s="25" customFormat="1" x14ac:dyDescent="0.25">
      <c r="A204" s="25" t="s">
        <v>158</v>
      </c>
      <c r="B204" s="25" t="s">
        <v>159</v>
      </c>
      <c r="C204" s="25" t="s">
        <v>160</v>
      </c>
      <c r="D204" s="25" t="s">
        <v>11</v>
      </c>
      <c r="E204" s="25">
        <v>1</v>
      </c>
      <c r="F204" s="47" t="s">
        <v>161</v>
      </c>
      <c r="G204" s="88">
        <v>10</v>
      </c>
      <c r="H204" s="88">
        <v>250</v>
      </c>
      <c r="I204" s="72">
        <v>10.75</v>
      </c>
      <c r="J204" s="23"/>
      <c r="K204" s="23"/>
      <c r="L204" s="23"/>
      <c r="M204" s="76"/>
      <c r="N204" s="77"/>
      <c r="O204" s="78">
        <v>0.438</v>
      </c>
      <c r="P204" s="72"/>
      <c r="Q204" s="24"/>
      <c r="R204" s="24"/>
      <c r="S204" s="24"/>
      <c r="T204" s="24"/>
      <c r="U204" s="23"/>
      <c r="V204" s="23"/>
      <c r="W204" s="23"/>
      <c r="X204" s="78">
        <f t="shared" si="151"/>
        <v>9.8740000000000006</v>
      </c>
      <c r="Y204" s="26">
        <f t="shared" ref="Y204" si="156">PI()*X204^2/4</f>
        <v>76.573081949225369</v>
      </c>
      <c r="Z204" s="63">
        <f t="shared" ref="Z204" si="157">X204/12</f>
        <v>0.82283333333333342</v>
      </c>
      <c r="AA204" s="64">
        <f t="shared" ref="AA204" si="158">PI()*Z204^2/4</f>
        <v>0.53175751353628731</v>
      </c>
      <c r="AB204" s="65">
        <f t="shared" ref="AB204" si="159">AC204/Z204</f>
        <v>1.8229694146242655E-4</v>
      </c>
      <c r="AC204" s="65">
        <v>1.4999999999999999E-4</v>
      </c>
      <c r="AD204" s="27"/>
      <c r="AE204" s="27"/>
      <c r="AF204" s="27"/>
      <c r="AH204" s="27"/>
      <c r="AI204" s="44">
        <v>48.28</v>
      </c>
      <c r="AJ204" s="27"/>
      <c r="AK204" s="27"/>
      <c r="AL204" s="27"/>
      <c r="AM204" s="27"/>
      <c r="AN204" s="27"/>
      <c r="AO204" s="27"/>
      <c r="AP204" s="27"/>
      <c r="AQ204" s="27"/>
      <c r="AR204" s="27"/>
      <c r="AY204" s="28" t="s">
        <v>162</v>
      </c>
      <c r="AZ204" s="29" t="s">
        <v>163</v>
      </c>
      <c r="BA204" s="25" t="s">
        <v>164</v>
      </c>
    </row>
    <row r="205" spans="1:53" s="25" customFormat="1" x14ac:dyDescent="0.25">
      <c r="A205" s="25" t="s">
        <v>158</v>
      </c>
      <c r="B205" s="25" t="s">
        <v>159</v>
      </c>
      <c r="C205" s="25" t="s">
        <v>160</v>
      </c>
      <c r="D205" s="25" t="s">
        <v>11</v>
      </c>
      <c r="E205" s="25">
        <v>1</v>
      </c>
      <c r="F205" s="47" t="s">
        <v>161</v>
      </c>
      <c r="G205" s="72">
        <v>10</v>
      </c>
      <c r="H205" s="86">
        <v>250</v>
      </c>
      <c r="I205" s="72">
        <v>10.75</v>
      </c>
      <c r="J205" s="23"/>
      <c r="K205" s="23"/>
      <c r="L205" s="23"/>
      <c r="M205" s="76" t="s">
        <v>166</v>
      </c>
      <c r="N205" s="77">
        <v>60</v>
      </c>
      <c r="O205" s="78">
        <v>0.5</v>
      </c>
      <c r="P205" s="72"/>
      <c r="Q205" s="24"/>
      <c r="R205" s="24"/>
      <c r="S205" s="24"/>
      <c r="T205" s="24"/>
      <c r="U205" s="23"/>
      <c r="V205" s="23"/>
      <c r="W205" s="23"/>
      <c r="X205" s="78">
        <f t="shared" si="151"/>
        <v>9.75</v>
      </c>
      <c r="Y205" s="26">
        <f t="shared" si="143"/>
        <v>74.661912907969921</v>
      </c>
      <c r="Z205" s="63">
        <f t="shared" si="144"/>
        <v>0.8125</v>
      </c>
      <c r="AA205" s="64">
        <f t="shared" si="145"/>
        <v>0.51848550630534673</v>
      </c>
      <c r="AB205" s="65">
        <f t="shared" si="146"/>
        <v>1.8461538461538461E-4</v>
      </c>
      <c r="AC205" s="65">
        <v>1.4999999999999999E-4</v>
      </c>
      <c r="AD205" s="27"/>
      <c r="AE205" s="27"/>
      <c r="AF205" s="27"/>
      <c r="AG205" s="27"/>
      <c r="AH205" s="27"/>
      <c r="AI205" s="44">
        <v>54.79</v>
      </c>
      <c r="AJ205" s="27"/>
      <c r="AK205" s="27"/>
      <c r="AL205" s="27"/>
      <c r="AM205" s="27"/>
      <c r="AN205" s="27"/>
      <c r="AO205" s="27"/>
      <c r="AP205" s="27"/>
      <c r="AQ205" s="27"/>
      <c r="AR205" s="27"/>
      <c r="AY205" s="28" t="s">
        <v>162</v>
      </c>
      <c r="AZ205" s="29" t="s">
        <v>163</v>
      </c>
      <c r="BA205" s="25" t="s">
        <v>164</v>
      </c>
    </row>
    <row r="206" spans="1:53" s="25" customFormat="1" x14ac:dyDescent="0.25">
      <c r="A206" s="25" t="s">
        <v>158</v>
      </c>
      <c r="B206" s="25" t="s">
        <v>159</v>
      </c>
      <c r="C206" s="25" t="s">
        <v>160</v>
      </c>
      <c r="D206" s="25" t="s">
        <v>11</v>
      </c>
      <c r="E206" s="25">
        <v>1</v>
      </c>
      <c r="F206" s="47" t="s">
        <v>161</v>
      </c>
      <c r="G206" s="72">
        <v>10</v>
      </c>
      <c r="H206" s="88">
        <v>250</v>
      </c>
      <c r="I206" s="72">
        <v>10.75</v>
      </c>
      <c r="J206" s="23"/>
      <c r="K206" s="23"/>
      <c r="L206" s="23"/>
      <c r="M206" s="76"/>
      <c r="N206" s="77"/>
      <c r="O206" s="78">
        <v>0.56200000000000006</v>
      </c>
      <c r="P206" s="72"/>
      <c r="Q206" s="24"/>
      <c r="R206" s="24"/>
      <c r="S206" s="24"/>
      <c r="T206" s="24"/>
      <c r="U206" s="23"/>
      <c r="V206" s="23"/>
      <c r="W206" s="23"/>
      <c r="X206" s="78">
        <f t="shared" si="151"/>
        <v>9.6259999999999994</v>
      </c>
      <c r="Y206" s="26">
        <f t="shared" ref="Y206" si="160">PI()*X206^2/4</f>
        <v>72.774896431035287</v>
      </c>
      <c r="Z206" s="63">
        <f t="shared" ref="Z206" si="161">X206/12</f>
        <v>0.80216666666666658</v>
      </c>
      <c r="AA206" s="64">
        <f t="shared" ref="AA206" si="162">PI()*Z206^2/4</f>
        <v>0.50538122521552287</v>
      </c>
      <c r="AB206" s="65">
        <f t="shared" ref="AB206" si="163">AC206/Z206</f>
        <v>1.8699355911074174E-4</v>
      </c>
      <c r="AC206" s="65">
        <v>1.4999999999999999E-4</v>
      </c>
      <c r="AD206" s="27"/>
      <c r="AE206" s="27"/>
      <c r="AF206" s="27"/>
      <c r="AG206" s="27"/>
      <c r="AH206" s="27"/>
      <c r="AI206" s="44">
        <v>61.21</v>
      </c>
      <c r="AJ206" s="27"/>
      <c r="AK206" s="27"/>
      <c r="AL206" s="27"/>
      <c r="AM206" s="27"/>
      <c r="AN206" s="27"/>
      <c r="AO206" s="27"/>
      <c r="AP206" s="27"/>
      <c r="AQ206" s="27"/>
      <c r="AR206" s="27"/>
      <c r="AY206" s="28" t="s">
        <v>162</v>
      </c>
      <c r="AZ206" s="29" t="s">
        <v>163</v>
      </c>
      <c r="BA206" s="25" t="s">
        <v>164</v>
      </c>
    </row>
    <row r="207" spans="1:53" s="25" customFormat="1" x14ac:dyDescent="0.25">
      <c r="A207" s="25" t="s">
        <v>158</v>
      </c>
      <c r="B207" s="25" t="s">
        <v>159</v>
      </c>
      <c r="C207" s="25" t="s">
        <v>160</v>
      </c>
      <c r="D207" s="25" t="s">
        <v>11</v>
      </c>
      <c r="E207" s="25">
        <v>1</v>
      </c>
      <c r="F207" s="47" t="s">
        <v>161</v>
      </c>
      <c r="G207" s="88">
        <v>10</v>
      </c>
      <c r="H207" s="88">
        <v>250</v>
      </c>
      <c r="I207" s="72">
        <v>10.75</v>
      </c>
      <c r="J207" s="23"/>
      <c r="K207" s="23"/>
      <c r="L207" s="23"/>
      <c r="M207" s="76"/>
      <c r="N207" s="77">
        <v>80</v>
      </c>
      <c r="O207" s="78">
        <v>0.59399999999999997</v>
      </c>
      <c r="P207" s="72"/>
      <c r="Q207" s="24"/>
      <c r="R207" s="24"/>
      <c r="S207" s="24"/>
      <c r="T207" s="24"/>
      <c r="U207" s="23"/>
      <c r="V207" s="23"/>
      <c r="W207" s="23"/>
      <c r="X207" s="78">
        <f t="shared" si="151"/>
        <v>9.5619999999999994</v>
      </c>
      <c r="Y207" s="26">
        <f t="shared" si="143"/>
        <v>71.81040235364199</v>
      </c>
      <c r="Z207" s="63">
        <f t="shared" si="144"/>
        <v>0.79683333333333328</v>
      </c>
      <c r="AA207" s="64">
        <f t="shared" si="145"/>
        <v>0.49868334967806938</v>
      </c>
      <c r="AB207" s="65">
        <f t="shared" si="146"/>
        <v>1.8824513700062747E-4</v>
      </c>
      <c r="AC207" s="65">
        <v>1.4999999999999999E-4</v>
      </c>
      <c r="AD207" s="27"/>
      <c r="AE207" s="27"/>
      <c r="AF207" s="27"/>
      <c r="AH207" s="27"/>
      <c r="AI207" s="44">
        <v>64.489999999999995</v>
      </c>
      <c r="AJ207" s="27"/>
      <c r="AK207" s="27"/>
      <c r="AL207" s="27"/>
      <c r="AM207" s="27"/>
      <c r="AN207" s="27"/>
      <c r="AO207" s="27"/>
      <c r="AP207" s="27"/>
      <c r="AQ207" s="27"/>
      <c r="AR207" s="27"/>
      <c r="AY207" s="28" t="s">
        <v>162</v>
      </c>
      <c r="AZ207" s="29" t="s">
        <v>163</v>
      </c>
      <c r="BA207" s="25" t="s">
        <v>164</v>
      </c>
    </row>
    <row r="208" spans="1:53" s="25" customFormat="1" x14ac:dyDescent="0.25">
      <c r="A208" s="25" t="s">
        <v>158</v>
      </c>
      <c r="B208" s="25" t="s">
        <v>159</v>
      </c>
      <c r="C208" s="25" t="s">
        <v>160</v>
      </c>
      <c r="D208" s="25" t="s">
        <v>11</v>
      </c>
      <c r="E208" s="25">
        <v>1</v>
      </c>
      <c r="F208" s="47" t="s">
        <v>161</v>
      </c>
      <c r="G208" s="72">
        <v>10</v>
      </c>
      <c r="H208" s="86">
        <v>250</v>
      </c>
      <c r="I208" s="72">
        <v>10.75</v>
      </c>
      <c r="J208" s="23"/>
      <c r="K208" s="23"/>
      <c r="L208" s="23"/>
      <c r="M208" s="76"/>
      <c r="N208" s="77"/>
      <c r="O208" s="78">
        <v>0.625</v>
      </c>
      <c r="P208" s="72"/>
      <c r="Q208" s="24"/>
      <c r="R208" s="24"/>
      <c r="S208" s="24"/>
      <c r="T208" s="24"/>
      <c r="U208" s="23"/>
      <c r="V208" s="23"/>
      <c r="W208" s="23"/>
      <c r="X208" s="78">
        <f t="shared" si="151"/>
        <v>9.5</v>
      </c>
      <c r="Y208" s="26">
        <f t="shared" si="143"/>
        <v>70.882184246619701</v>
      </c>
      <c r="Z208" s="63">
        <f t="shared" si="144"/>
        <v>0.79166666666666663</v>
      </c>
      <c r="AA208" s="64">
        <f t="shared" si="145"/>
        <v>0.49223739060152572</v>
      </c>
      <c r="AB208" s="65">
        <f t="shared" si="146"/>
        <v>1.894736842105263E-4</v>
      </c>
      <c r="AC208" s="65">
        <v>1.4999999999999999E-4</v>
      </c>
      <c r="AD208" s="27"/>
      <c r="AE208" s="27"/>
      <c r="AF208" s="27"/>
      <c r="AG208" s="27"/>
      <c r="AH208" s="27"/>
      <c r="AI208" s="44">
        <v>67.650000000000006</v>
      </c>
      <c r="AJ208" s="27"/>
      <c r="AK208" s="27"/>
      <c r="AL208" s="27"/>
      <c r="AM208" s="27"/>
      <c r="AN208" s="27"/>
      <c r="AO208" s="27"/>
      <c r="AP208" s="27"/>
      <c r="AQ208" s="27"/>
      <c r="AR208" s="27"/>
      <c r="AY208" s="28" t="s">
        <v>162</v>
      </c>
      <c r="AZ208" s="29" t="s">
        <v>163</v>
      </c>
      <c r="BA208" s="25" t="s">
        <v>164</v>
      </c>
    </row>
    <row r="209" spans="1:53" s="25" customFormat="1" x14ac:dyDescent="0.25">
      <c r="A209" s="25" t="s">
        <v>158</v>
      </c>
      <c r="B209" s="25" t="s">
        <v>159</v>
      </c>
      <c r="C209" s="25" t="s">
        <v>160</v>
      </c>
      <c r="D209" s="25" t="s">
        <v>11</v>
      </c>
      <c r="E209" s="25">
        <v>1</v>
      </c>
      <c r="F209" s="47" t="s">
        <v>161</v>
      </c>
      <c r="G209" s="88">
        <v>10</v>
      </c>
      <c r="H209" s="88">
        <v>250</v>
      </c>
      <c r="I209" s="72">
        <v>10.75</v>
      </c>
      <c r="J209" s="23"/>
      <c r="K209" s="23"/>
      <c r="L209" s="23"/>
      <c r="M209" s="76"/>
      <c r="N209" s="77">
        <v>100</v>
      </c>
      <c r="O209" s="78">
        <v>0.71899999999999997</v>
      </c>
      <c r="P209" s="72"/>
      <c r="Q209" s="24"/>
      <c r="R209" s="24"/>
      <c r="S209" s="24"/>
      <c r="T209" s="24"/>
      <c r="U209" s="23"/>
      <c r="V209" s="23"/>
      <c r="W209" s="23"/>
      <c r="X209" s="78">
        <f t="shared" si="151"/>
        <v>9.3119999999999994</v>
      </c>
      <c r="Y209" s="26">
        <f t="shared" ref="Y209" si="164">PI()*X209^2/4</f>
        <v>68.104501119651133</v>
      </c>
      <c r="Z209" s="63">
        <f t="shared" ref="Z209" si="165">X209/12</f>
        <v>0.77599999999999991</v>
      </c>
      <c r="AA209" s="64">
        <f t="shared" ref="AA209" si="166">PI()*Z209^2/4</f>
        <v>0.47294792444202166</v>
      </c>
      <c r="AB209" s="65">
        <f t="shared" ref="AB209" si="167">AC209/Z209</f>
        <v>1.9329896907216497E-4</v>
      </c>
      <c r="AC209" s="65">
        <v>1.4999999999999999E-4</v>
      </c>
      <c r="AD209" s="27"/>
      <c r="AE209" s="27"/>
      <c r="AF209" s="27"/>
      <c r="AH209" s="27"/>
      <c r="AI209" s="44">
        <v>77.099999999999994</v>
      </c>
      <c r="AJ209" s="27"/>
      <c r="AK209" s="27"/>
      <c r="AL209" s="27"/>
      <c r="AM209" s="27"/>
      <c r="AN209" s="27"/>
      <c r="AO209" s="27"/>
      <c r="AP209" s="27"/>
      <c r="AQ209" s="27"/>
      <c r="AR209" s="27"/>
      <c r="AY209" s="28" t="s">
        <v>162</v>
      </c>
      <c r="AZ209" s="29" t="s">
        <v>163</v>
      </c>
      <c r="BA209" s="25" t="s">
        <v>164</v>
      </c>
    </row>
    <row r="210" spans="1:53" s="25" customFormat="1" x14ac:dyDescent="0.25">
      <c r="A210" s="25" t="s">
        <v>158</v>
      </c>
      <c r="B210" s="25" t="s">
        <v>159</v>
      </c>
      <c r="C210" s="25" t="s">
        <v>160</v>
      </c>
      <c r="D210" s="25" t="s">
        <v>11</v>
      </c>
      <c r="E210" s="25">
        <v>1</v>
      </c>
      <c r="F210" s="47" t="s">
        <v>161</v>
      </c>
      <c r="G210" s="72">
        <v>10</v>
      </c>
      <c r="H210" s="86">
        <v>250</v>
      </c>
      <c r="I210" s="72">
        <v>10.75</v>
      </c>
      <c r="J210" s="23"/>
      <c r="K210" s="23"/>
      <c r="L210" s="23"/>
      <c r="M210" s="76"/>
      <c r="N210" s="77"/>
      <c r="O210" s="78">
        <v>0.81200000000000006</v>
      </c>
      <c r="P210" s="72"/>
      <c r="Q210" s="24"/>
      <c r="R210" s="24"/>
      <c r="S210" s="24"/>
      <c r="T210" s="24"/>
      <c r="U210" s="23"/>
      <c r="V210" s="23"/>
      <c r="W210" s="23"/>
      <c r="X210" s="78">
        <f t="shared" si="151"/>
        <v>9.1259999999999994</v>
      </c>
      <c r="Y210" s="26">
        <f t="shared" si="143"/>
        <v>65.411003251020816</v>
      </c>
      <c r="Z210" s="63">
        <f t="shared" si="144"/>
        <v>0.76049999999999995</v>
      </c>
      <c r="AA210" s="64">
        <f t="shared" si="145"/>
        <v>0.45424307813208897</v>
      </c>
      <c r="AB210" s="65">
        <f t="shared" si="146"/>
        <v>1.9723865877712031E-4</v>
      </c>
      <c r="AC210" s="65">
        <v>1.4999999999999999E-4</v>
      </c>
      <c r="AD210" s="27"/>
      <c r="AE210" s="27"/>
      <c r="AF210" s="27"/>
      <c r="AG210" s="27"/>
      <c r="AH210" s="27"/>
      <c r="AI210" s="44">
        <v>86.26</v>
      </c>
      <c r="AJ210" s="27"/>
      <c r="AK210" s="27"/>
      <c r="AL210" s="27"/>
      <c r="AM210" s="27"/>
      <c r="AN210" s="27"/>
      <c r="AO210" s="27"/>
      <c r="AP210" s="27"/>
      <c r="AQ210" s="27"/>
      <c r="AR210" s="27"/>
      <c r="AY210" s="28" t="s">
        <v>162</v>
      </c>
      <c r="AZ210" s="29" t="s">
        <v>163</v>
      </c>
      <c r="BA210" s="25" t="s">
        <v>164</v>
      </c>
    </row>
    <row r="211" spans="1:53" s="25" customFormat="1" x14ac:dyDescent="0.25">
      <c r="A211" s="25" t="s">
        <v>158</v>
      </c>
      <c r="B211" s="25" t="s">
        <v>159</v>
      </c>
      <c r="C211" s="25" t="s">
        <v>160</v>
      </c>
      <c r="D211" s="25" t="s">
        <v>11</v>
      </c>
      <c r="E211" s="25">
        <v>1</v>
      </c>
      <c r="F211" s="47" t="s">
        <v>161</v>
      </c>
      <c r="G211" s="88">
        <v>10</v>
      </c>
      <c r="H211" s="88">
        <v>250</v>
      </c>
      <c r="I211" s="72">
        <v>10.75</v>
      </c>
      <c r="J211" s="23"/>
      <c r="K211" s="23"/>
      <c r="L211" s="23"/>
      <c r="M211" s="76"/>
      <c r="N211" s="77">
        <v>120</v>
      </c>
      <c r="O211" s="78">
        <v>0.84399999999999997</v>
      </c>
      <c r="P211" s="72"/>
      <c r="Q211" s="24"/>
      <c r="R211" s="24"/>
      <c r="S211" s="24"/>
      <c r="T211" s="24"/>
      <c r="U211" s="23"/>
      <c r="V211" s="23"/>
      <c r="W211" s="23"/>
      <c r="X211" s="78">
        <f t="shared" si="151"/>
        <v>9.0619999999999994</v>
      </c>
      <c r="Y211" s="26">
        <f t="shared" ref="Y211:Y212" si="168">PI()*X211^2/4</f>
        <v>64.496774656084952</v>
      </c>
      <c r="Z211" s="63">
        <f t="shared" ref="Z211:Z212" si="169">X211/12</f>
        <v>0.75516666666666665</v>
      </c>
      <c r="AA211" s="64">
        <f t="shared" ref="AA211:AA212" si="170">PI()*Z211^2/4</f>
        <v>0.44789426844503444</v>
      </c>
      <c r="AB211" s="65">
        <f t="shared" ref="AB211:AB212" si="171">AC211/Z211</f>
        <v>1.9863164864268373E-4</v>
      </c>
      <c r="AC211" s="65">
        <v>1.4999999999999999E-4</v>
      </c>
      <c r="AD211" s="27"/>
      <c r="AE211" s="27"/>
      <c r="AF211" s="27"/>
      <c r="AH211" s="27"/>
      <c r="AI211" s="44">
        <v>89.38</v>
      </c>
      <c r="AJ211" s="27"/>
      <c r="AK211" s="27"/>
      <c r="AL211" s="27"/>
      <c r="AM211" s="27"/>
      <c r="AN211" s="27"/>
      <c r="AO211" s="27"/>
      <c r="AP211" s="27"/>
      <c r="AQ211" s="27"/>
      <c r="AR211" s="27"/>
      <c r="AY211" s="28" t="s">
        <v>162</v>
      </c>
      <c r="AZ211" s="29" t="s">
        <v>163</v>
      </c>
      <c r="BA211" s="25" t="s">
        <v>164</v>
      </c>
    </row>
    <row r="212" spans="1:53" s="25" customFormat="1" x14ac:dyDescent="0.25">
      <c r="A212" s="25" t="s">
        <v>158</v>
      </c>
      <c r="B212" s="25" t="s">
        <v>159</v>
      </c>
      <c r="C212" s="25" t="s">
        <v>160</v>
      </c>
      <c r="D212" s="25" t="s">
        <v>11</v>
      </c>
      <c r="E212" s="25">
        <v>1</v>
      </c>
      <c r="F212" s="47" t="s">
        <v>161</v>
      </c>
      <c r="G212" s="88">
        <v>10</v>
      </c>
      <c r="H212" s="88">
        <v>250</v>
      </c>
      <c r="I212" s="72">
        <v>10.75</v>
      </c>
      <c r="J212" s="23"/>
      <c r="K212" s="23"/>
      <c r="L212" s="23"/>
      <c r="M212" s="76"/>
      <c r="N212" s="77"/>
      <c r="O212" s="78">
        <v>0.875</v>
      </c>
      <c r="P212" s="72"/>
      <c r="Q212" s="24"/>
      <c r="R212" s="24"/>
      <c r="S212" s="24"/>
      <c r="T212" s="24"/>
      <c r="U212" s="23"/>
      <c r="V212" s="23"/>
      <c r="W212" s="23"/>
      <c r="X212" s="78">
        <f t="shared" si="151"/>
        <v>9</v>
      </c>
      <c r="Y212" s="26">
        <f t="shared" si="168"/>
        <v>63.617251235193308</v>
      </c>
      <c r="Z212" s="63">
        <f t="shared" si="169"/>
        <v>0.75</v>
      </c>
      <c r="AA212" s="64">
        <f t="shared" si="170"/>
        <v>0.44178646691106466</v>
      </c>
      <c r="AB212" s="65">
        <f t="shared" si="171"/>
        <v>1.9999999999999998E-4</v>
      </c>
      <c r="AC212" s="65">
        <v>1.4999999999999999E-4</v>
      </c>
      <c r="AD212" s="27"/>
      <c r="AE212" s="27"/>
      <c r="AF212" s="27"/>
      <c r="AH212" s="27"/>
      <c r="AI212" s="44">
        <v>92.37</v>
      </c>
      <c r="AJ212" s="27"/>
      <c r="AK212" s="27"/>
      <c r="AL212" s="27"/>
      <c r="AM212" s="27"/>
      <c r="AN212" s="27"/>
      <c r="AO212" s="27"/>
      <c r="AP212" s="27"/>
      <c r="AQ212" s="27"/>
      <c r="AR212" s="27"/>
      <c r="AY212" s="28" t="s">
        <v>162</v>
      </c>
      <c r="AZ212" s="29" t="s">
        <v>163</v>
      </c>
      <c r="BA212" s="25" t="s">
        <v>164</v>
      </c>
    </row>
    <row r="213" spans="1:53" s="25" customFormat="1" x14ac:dyDescent="0.25">
      <c r="A213" s="25" t="s">
        <v>158</v>
      </c>
      <c r="B213" s="25" t="s">
        <v>159</v>
      </c>
      <c r="C213" s="25" t="s">
        <v>160</v>
      </c>
      <c r="D213" s="25" t="s">
        <v>11</v>
      </c>
      <c r="E213" s="25">
        <v>1</v>
      </c>
      <c r="F213" s="47" t="s">
        <v>161</v>
      </c>
      <c r="G213" s="72">
        <v>10</v>
      </c>
      <c r="H213" s="86">
        <v>250</v>
      </c>
      <c r="I213" s="72">
        <v>10.75</v>
      </c>
      <c r="J213" s="23"/>
      <c r="K213" s="23"/>
      <c r="L213" s="23"/>
      <c r="M213" s="76"/>
      <c r="N213" s="77"/>
      <c r="O213" s="78">
        <v>0.93799999999999994</v>
      </c>
      <c r="P213" s="72"/>
      <c r="Q213" s="24"/>
      <c r="R213" s="24"/>
      <c r="S213" s="24"/>
      <c r="T213" s="24"/>
      <c r="U213" s="23"/>
      <c r="V213" s="23"/>
      <c r="W213" s="23"/>
      <c r="X213" s="78">
        <f t="shared" si="151"/>
        <v>8.8740000000000006</v>
      </c>
      <c r="Y213" s="26">
        <f t="shared" si="143"/>
        <v>61.848437181850002</v>
      </c>
      <c r="Z213" s="63">
        <f t="shared" si="144"/>
        <v>0.73950000000000005</v>
      </c>
      <c r="AA213" s="64">
        <f t="shared" si="145"/>
        <v>0.42950303598506945</v>
      </c>
      <c r="AB213" s="65">
        <f t="shared" si="146"/>
        <v>2.0283975659229206E-4</v>
      </c>
      <c r="AC213" s="65">
        <v>1.4999999999999999E-4</v>
      </c>
      <c r="AD213" s="27"/>
      <c r="AE213" s="27"/>
      <c r="AF213" s="27"/>
      <c r="AG213" s="27"/>
      <c r="AH213" s="27"/>
      <c r="AI213" s="44">
        <v>98.39</v>
      </c>
      <c r="AJ213" s="27"/>
      <c r="AK213" s="27"/>
      <c r="AL213" s="27"/>
      <c r="AM213" s="27"/>
      <c r="AN213" s="27"/>
      <c r="AO213" s="27"/>
      <c r="AP213" s="27"/>
      <c r="AQ213" s="27"/>
      <c r="AR213" s="27"/>
      <c r="AY213" s="28" t="s">
        <v>162</v>
      </c>
      <c r="AZ213" s="29" t="s">
        <v>163</v>
      </c>
      <c r="BA213" s="25" t="s">
        <v>164</v>
      </c>
    </row>
    <row r="214" spans="1:53" s="25" customFormat="1" x14ac:dyDescent="0.25">
      <c r="A214" s="25" t="s">
        <v>158</v>
      </c>
      <c r="B214" s="25" t="s">
        <v>159</v>
      </c>
      <c r="C214" s="25" t="s">
        <v>160</v>
      </c>
      <c r="D214" s="25" t="s">
        <v>11</v>
      </c>
      <c r="E214" s="25">
        <v>1</v>
      </c>
      <c r="F214" s="47" t="s">
        <v>161</v>
      </c>
      <c r="G214" s="72">
        <v>10</v>
      </c>
      <c r="H214" s="86">
        <v>250</v>
      </c>
      <c r="I214" s="72">
        <v>10.75</v>
      </c>
      <c r="J214" s="23"/>
      <c r="K214" s="23"/>
      <c r="L214" s="23"/>
      <c r="M214" s="76" t="s">
        <v>167</v>
      </c>
      <c r="N214" s="77">
        <v>140</v>
      </c>
      <c r="O214" s="78">
        <v>1</v>
      </c>
      <c r="P214" s="72"/>
      <c r="Q214" s="24"/>
      <c r="R214" s="24"/>
      <c r="S214" s="24"/>
      <c r="T214" s="24"/>
      <c r="U214" s="23"/>
      <c r="V214" s="23"/>
      <c r="W214" s="23"/>
      <c r="X214" s="78">
        <f t="shared" si="151"/>
        <v>8.75</v>
      </c>
      <c r="Y214" s="26">
        <f t="shared" si="143"/>
        <v>60.132046885117134</v>
      </c>
      <c r="Z214" s="63">
        <f t="shared" si="144"/>
        <v>0.72916666666666663</v>
      </c>
      <c r="AA214" s="64">
        <f t="shared" si="145"/>
        <v>0.41758365892442445</v>
      </c>
      <c r="AB214" s="65">
        <f t="shared" si="146"/>
        <v>2.0571428571428572E-4</v>
      </c>
      <c r="AC214" s="65">
        <v>1.4999999999999999E-4</v>
      </c>
      <c r="AD214" s="27"/>
      <c r="AE214" s="27"/>
      <c r="AF214" s="27"/>
      <c r="AG214" s="27"/>
      <c r="AH214" s="27"/>
      <c r="AI214" s="44">
        <v>104.23</v>
      </c>
      <c r="AJ214" s="27"/>
      <c r="AK214" s="27"/>
      <c r="AL214" s="27"/>
      <c r="AM214" s="27"/>
      <c r="AN214" s="27"/>
      <c r="AO214" s="27"/>
      <c r="AP214" s="27"/>
      <c r="AQ214" s="27"/>
      <c r="AR214" s="27"/>
      <c r="AY214" s="28" t="s">
        <v>162</v>
      </c>
      <c r="AZ214" s="29" t="s">
        <v>163</v>
      </c>
      <c r="BA214" s="25" t="s">
        <v>164</v>
      </c>
    </row>
    <row r="215" spans="1:53" s="25" customFormat="1" x14ac:dyDescent="0.25">
      <c r="A215" s="25" t="s">
        <v>158</v>
      </c>
      <c r="B215" s="25" t="s">
        <v>159</v>
      </c>
      <c r="C215" s="25" t="s">
        <v>160</v>
      </c>
      <c r="D215" s="25" t="s">
        <v>11</v>
      </c>
      <c r="E215" s="25">
        <v>1</v>
      </c>
      <c r="F215" s="47" t="s">
        <v>161</v>
      </c>
      <c r="G215" s="72">
        <v>10</v>
      </c>
      <c r="H215" s="86">
        <v>250</v>
      </c>
      <c r="I215" s="72">
        <v>10.75</v>
      </c>
      <c r="J215" s="23"/>
      <c r="K215" s="23"/>
      <c r="L215" s="23"/>
      <c r="M215" s="76"/>
      <c r="N215" s="77">
        <v>160</v>
      </c>
      <c r="O215" s="78">
        <v>1.125</v>
      </c>
      <c r="P215" s="72"/>
      <c r="Q215" s="24"/>
      <c r="R215" s="24"/>
      <c r="S215" s="24"/>
      <c r="T215" s="24"/>
      <c r="U215" s="23"/>
      <c r="V215" s="23"/>
      <c r="W215" s="23"/>
      <c r="X215" s="78">
        <f t="shared" si="151"/>
        <v>8.5</v>
      </c>
      <c r="Y215" s="26">
        <f t="shared" ref="Y215" si="172">PI()*X215^2/4</f>
        <v>56.745017305465637</v>
      </c>
      <c r="Z215" s="63">
        <f t="shared" ref="Z215" si="173">X215/12</f>
        <v>0.70833333333333337</v>
      </c>
      <c r="AA215" s="64">
        <f t="shared" ref="AA215" si="174">PI()*Z215^2/4</f>
        <v>0.39406262017684474</v>
      </c>
      <c r="AB215" s="65">
        <f t="shared" ref="AB215" si="175">AC215/Z215</f>
        <v>2.1176470588235292E-4</v>
      </c>
      <c r="AC215" s="65">
        <v>1.4999999999999999E-4</v>
      </c>
      <c r="AD215" s="27"/>
      <c r="AE215" s="27"/>
      <c r="AF215" s="27"/>
      <c r="AG215" s="27"/>
      <c r="AH215" s="27"/>
      <c r="AI215" s="44">
        <v>115.75</v>
      </c>
      <c r="AJ215" s="27"/>
      <c r="AK215" s="27"/>
      <c r="AL215" s="27"/>
      <c r="AM215" s="27"/>
      <c r="AN215" s="27"/>
      <c r="AO215" s="27"/>
      <c r="AP215" s="27"/>
      <c r="AQ215" s="27"/>
      <c r="AR215" s="27"/>
      <c r="AY215" s="28" t="s">
        <v>162</v>
      </c>
      <c r="AZ215" s="29" t="s">
        <v>163</v>
      </c>
      <c r="BA215" s="25" t="s">
        <v>164</v>
      </c>
    </row>
    <row r="216" spans="1:53" s="25" customFormat="1" x14ac:dyDescent="0.25">
      <c r="A216" s="25" t="s">
        <v>158</v>
      </c>
      <c r="B216" s="25" t="s">
        <v>159</v>
      </c>
      <c r="C216" s="25" t="s">
        <v>160</v>
      </c>
      <c r="D216" s="25" t="s">
        <v>11</v>
      </c>
      <c r="E216" s="25">
        <v>1</v>
      </c>
      <c r="F216" s="47" t="s">
        <v>161</v>
      </c>
      <c r="G216" s="72">
        <v>10</v>
      </c>
      <c r="H216" s="86">
        <v>250</v>
      </c>
      <c r="I216" s="72">
        <v>10.75</v>
      </c>
      <c r="J216" s="23"/>
      <c r="K216" s="23"/>
      <c r="L216" s="23"/>
      <c r="M216" s="76"/>
      <c r="N216" s="77">
        <v>160</v>
      </c>
      <c r="O216" s="78">
        <v>1.25</v>
      </c>
      <c r="P216" s="72"/>
      <c r="Q216" s="24"/>
      <c r="R216" s="24"/>
      <c r="S216" s="24"/>
      <c r="T216" s="24"/>
      <c r="U216" s="23"/>
      <c r="V216" s="23"/>
      <c r="W216" s="23"/>
      <c r="X216" s="78">
        <f t="shared" si="151"/>
        <v>8.25</v>
      </c>
      <c r="Y216" s="26">
        <f t="shared" ref="Y216" si="176">PI()*X216^2/4</f>
        <v>53.456162496238825</v>
      </c>
      <c r="Z216" s="63">
        <f t="shared" ref="Z216" si="177">X216/12</f>
        <v>0.6875</v>
      </c>
      <c r="AA216" s="64">
        <f t="shared" ref="AA216" si="178">PI()*Z216^2/4</f>
        <v>0.37122335066832518</v>
      </c>
      <c r="AB216" s="65">
        <f t="shared" ref="AB216" si="179">AC216/Z216</f>
        <v>2.1818181818181816E-4</v>
      </c>
      <c r="AC216" s="65">
        <v>1.4999999999999999E-4</v>
      </c>
      <c r="AD216" s="27"/>
      <c r="AE216" s="27"/>
      <c r="AF216" s="27"/>
      <c r="AG216" s="27"/>
      <c r="AH216" s="27"/>
      <c r="AI216" s="44">
        <v>126.94</v>
      </c>
      <c r="AJ216" s="27"/>
      <c r="AK216" s="27"/>
      <c r="AL216" s="27"/>
      <c r="AM216" s="27"/>
      <c r="AN216" s="27"/>
      <c r="AO216" s="27"/>
      <c r="AP216" s="27"/>
      <c r="AQ216" s="27"/>
      <c r="AR216" s="27"/>
      <c r="AY216" s="28" t="s">
        <v>162</v>
      </c>
      <c r="AZ216" s="29" t="s">
        <v>163</v>
      </c>
      <c r="BA216" s="25" t="s">
        <v>164</v>
      </c>
    </row>
    <row r="217" spans="1:53" s="33" customFormat="1" x14ac:dyDescent="0.25">
      <c r="A217" s="33" t="s">
        <v>158</v>
      </c>
      <c r="B217" s="33" t="s">
        <v>159</v>
      </c>
      <c r="C217" s="33" t="s">
        <v>160</v>
      </c>
      <c r="D217" s="33" t="s">
        <v>11</v>
      </c>
      <c r="E217" s="33">
        <v>1</v>
      </c>
      <c r="F217" s="33" t="s">
        <v>161</v>
      </c>
      <c r="G217" s="89">
        <v>12</v>
      </c>
      <c r="H217" s="89">
        <v>300</v>
      </c>
      <c r="I217" s="82">
        <v>12.75</v>
      </c>
      <c r="J217" s="31"/>
      <c r="K217" s="31"/>
      <c r="L217" s="31"/>
      <c r="M217" s="79"/>
      <c r="N217" s="80">
        <v>5</v>
      </c>
      <c r="O217" s="81">
        <v>0.156</v>
      </c>
      <c r="P217" s="82"/>
      <c r="Q217" s="32"/>
      <c r="R217" s="32"/>
      <c r="S217" s="32"/>
      <c r="T217" s="32"/>
      <c r="U217" s="31"/>
      <c r="V217" s="31"/>
      <c r="W217" s="31"/>
      <c r="X217" s="81">
        <f t="shared" si="151"/>
        <v>12.438000000000001</v>
      </c>
      <c r="Y217" s="37">
        <f t="shared" si="143"/>
        <v>121.50411494812535</v>
      </c>
      <c r="Z217" s="66">
        <f t="shared" si="144"/>
        <v>1.0365</v>
      </c>
      <c r="AA217" s="67">
        <f t="shared" si="145"/>
        <v>0.84377857602864814</v>
      </c>
      <c r="AB217" s="68">
        <f t="shared" si="146"/>
        <v>1.447178002894356E-4</v>
      </c>
      <c r="AC217" s="68">
        <v>1.4999999999999999E-4</v>
      </c>
      <c r="AD217" s="38"/>
      <c r="AE217" s="38"/>
      <c r="AF217" s="38"/>
      <c r="AH217" s="38"/>
      <c r="AI217" s="45">
        <v>21</v>
      </c>
      <c r="AJ217" s="38"/>
      <c r="AK217" s="38"/>
      <c r="AL217" s="38"/>
      <c r="AM217" s="38"/>
      <c r="AN217" s="38"/>
      <c r="AO217" s="38"/>
      <c r="AP217" s="38"/>
      <c r="AQ217" s="38"/>
      <c r="AR217" s="38"/>
      <c r="AY217" s="39" t="s">
        <v>162</v>
      </c>
      <c r="AZ217" s="40" t="s">
        <v>163</v>
      </c>
      <c r="BA217" s="41" t="s">
        <v>164</v>
      </c>
    </row>
    <row r="218" spans="1:53" s="33" customFormat="1" x14ac:dyDescent="0.25">
      <c r="A218" s="33" t="s">
        <v>158</v>
      </c>
      <c r="B218" s="33" t="s">
        <v>159</v>
      </c>
      <c r="C218" s="33" t="s">
        <v>160</v>
      </c>
      <c r="D218" s="33" t="s">
        <v>11</v>
      </c>
      <c r="E218" s="33">
        <v>1</v>
      </c>
      <c r="F218" s="33" t="s">
        <v>161</v>
      </c>
      <c r="G218" s="89">
        <v>12</v>
      </c>
      <c r="H218" s="89">
        <v>300</v>
      </c>
      <c r="I218" s="82">
        <v>12.75</v>
      </c>
      <c r="J218" s="31"/>
      <c r="K218" s="31"/>
      <c r="L218" s="31"/>
      <c r="M218" s="79"/>
      <c r="N218" s="80"/>
      <c r="O218" s="81">
        <v>0.17199999999999999</v>
      </c>
      <c r="P218" s="82"/>
      <c r="Q218" s="32"/>
      <c r="R218" s="32"/>
      <c r="S218" s="32"/>
      <c r="T218" s="32"/>
      <c r="U218" s="31"/>
      <c r="V218" s="31"/>
      <c r="W218" s="31"/>
      <c r="X218" s="81">
        <f t="shared" si="151"/>
        <v>12.406000000000001</v>
      </c>
      <c r="Y218" s="37">
        <f t="shared" ref="Y218" si="180">PI()*X218^2/4</f>
        <v>120.87971712503908</v>
      </c>
      <c r="Z218" s="66">
        <f t="shared" ref="Z218" si="181">X218/12</f>
        <v>1.0338333333333334</v>
      </c>
      <c r="AA218" s="67">
        <f t="shared" ref="AA218" si="182">PI()*Z218^2/4</f>
        <v>0.83944248003499355</v>
      </c>
      <c r="AB218" s="68">
        <f t="shared" ref="AB218" si="183">AC218/Z218</f>
        <v>1.4509108495889083E-4</v>
      </c>
      <c r="AC218" s="68">
        <v>1.4999999999999999E-4</v>
      </c>
      <c r="AD218" s="38"/>
      <c r="AE218" s="38"/>
      <c r="AF218" s="38"/>
      <c r="AH218" s="38"/>
      <c r="AI218" s="45">
        <v>23.13</v>
      </c>
      <c r="AJ218" s="38"/>
      <c r="AK218" s="38"/>
      <c r="AL218" s="38"/>
      <c r="AM218" s="38"/>
      <c r="AN218" s="38"/>
      <c r="AO218" s="38"/>
      <c r="AP218" s="38"/>
      <c r="AQ218" s="38"/>
      <c r="AR218" s="38"/>
      <c r="AY218" s="39" t="s">
        <v>162</v>
      </c>
      <c r="AZ218" s="40" t="s">
        <v>163</v>
      </c>
      <c r="BA218" s="41" t="s">
        <v>164</v>
      </c>
    </row>
    <row r="219" spans="1:53" s="33" customFormat="1" x14ac:dyDescent="0.25">
      <c r="A219" s="33" t="s">
        <v>158</v>
      </c>
      <c r="B219" s="33" t="s">
        <v>159</v>
      </c>
      <c r="C219" s="33" t="s">
        <v>160</v>
      </c>
      <c r="D219" s="33" t="s">
        <v>11</v>
      </c>
      <c r="E219" s="33">
        <v>1</v>
      </c>
      <c r="F219" s="33" t="s">
        <v>161</v>
      </c>
      <c r="G219" s="89">
        <v>12</v>
      </c>
      <c r="H219" s="89">
        <v>300</v>
      </c>
      <c r="I219" s="82">
        <v>12.75</v>
      </c>
      <c r="J219" s="31"/>
      <c r="K219" s="31"/>
      <c r="L219" s="31"/>
      <c r="M219" s="79"/>
      <c r="N219" s="80">
        <v>10</v>
      </c>
      <c r="O219" s="81">
        <v>0.18</v>
      </c>
      <c r="P219" s="82"/>
      <c r="Q219" s="32"/>
      <c r="R219" s="32"/>
      <c r="S219" s="32"/>
      <c r="T219" s="32"/>
      <c r="U219" s="31"/>
      <c r="V219" s="31"/>
      <c r="W219" s="31"/>
      <c r="X219" s="81">
        <f t="shared" si="151"/>
        <v>12.39</v>
      </c>
      <c r="Y219" s="37">
        <f t="shared" si="143"/>
        <v>120.56812139928542</v>
      </c>
      <c r="Z219" s="66">
        <f t="shared" si="144"/>
        <v>1.0325</v>
      </c>
      <c r="AA219" s="67">
        <f t="shared" si="145"/>
        <v>0.8372786208283709</v>
      </c>
      <c r="AB219" s="68">
        <f t="shared" si="146"/>
        <v>1.452784503631961E-4</v>
      </c>
      <c r="AC219" s="68">
        <v>1.4999999999999999E-4</v>
      </c>
      <c r="AD219" s="38"/>
      <c r="AE219" s="38"/>
      <c r="AF219" s="38"/>
      <c r="AH219" s="38"/>
      <c r="AI219" s="45">
        <v>24.19</v>
      </c>
      <c r="AJ219" s="38"/>
      <c r="AK219" s="38"/>
      <c r="AL219" s="38"/>
      <c r="AM219" s="38"/>
      <c r="AN219" s="38"/>
      <c r="AO219" s="38"/>
      <c r="AP219" s="38"/>
      <c r="AQ219" s="38"/>
      <c r="AR219" s="38"/>
      <c r="AY219" s="39" t="s">
        <v>162</v>
      </c>
      <c r="AZ219" s="40" t="s">
        <v>163</v>
      </c>
      <c r="BA219" s="41" t="s">
        <v>164</v>
      </c>
    </row>
    <row r="220" spans="1:53" s="33" customFormat="1" x14ac:dyDescent="0.25">
      <c r="A220" s="33" t="s">
        <v>158</v>
      </c>
      <c r="B220" s="33" t="s">
        <v>159</v>
      </c>
      <c r="C220" s="33" t="s">
        <v>160</v>
      </c>
      <c r="D220" s="33" t="s">
        <v>11</v>
      </c>
      <c r="E220" s="33">
        <v>1</v>
      </c>
      <c r="F220" s="33" t="s">
        <v>161</v>
      </c>
      <c r="G220" s="89">
        <v>12</v>
      </c>
      <c r="H220" s="89">
        <v>300</v>
      </c>
      <c r="I220" s="82">
        <v>12.75</v>
      </c>
      <c r="J220" s="31"/>
      <c r="K220" s="31"/>
      <c r="L220" s="31"/>
      <c r="M220" s="79"/>
      <c r="N220" s="80"/>
      <c r="O220" s="81">
        <v>0.188</v>
      </c>
      <c r="P220" s="82"/>
      <c r="Q220" s="32"/>
      <c r="R220" s="32"/>
      <c r="S220" s="32"/>
      <c r="T220" s="32"/>
      <c r="U220" s="31"/>
      <c r="V220" s="31"/>
      <c r="W220" s="31"/>
      <c r="X220" s="81">
        <f t="shared" si="151"/>
        <v>12.374000000000001</v>
      </c>
      <c r="Y220" s="37">
        <f t="shared" si="143"/>
        <v>120.25692779739144</v>
      </c>
      <c r="Z220" s="66">
        <f t="shared" si="144"/>
        <v>1.0311666666666668</v>
      </c>
      <c r="AA220" s="67">
        <f t="shared" si="145"/>
        <v>0.83511755414855171</v>
      </c>
      <c r="AB220" s="68">
        <f t="shared" si="146"/>
        <v>1.4546630030709548E-4</v>
      </c>
      <c r="AC220" s="68">
        <v>1.4999999999999999E-4</v>
      </c>
      <c r="AD220" s="38"/>
      <c r="AE220" s="38"/>
      <c r="AF220" s="38"/>
      <c r="AH220" s="38"/>
      <c r="AI220" s="45">
        <v>25.25</v>
      </c>
      <c r="AJ220" s="38"/>
      <c r="AK220" s="38"/>
      <c r="AL220" s="38"/>
      <c r="AM220" s="38"/>
      <c r="AN220" s="38"/>
      <c r="AO220" s="38"/>
      <c r="AP220" s="38"/>
      <c r="AQ220" s="38"/>
      <c r="AR220" s="38"/>
      <c r="AY220" s="39" t="s">
        <v>162</v>
      </c>
      <c r="AZ220" s="40" t="s">
        <v>163</v>
      </c>
      <c r="BA220" s="41" t="s">
        <v>164</v>
      </c>
    </row>
    <row r="221" spans="1:53" s="36" customFormat="1" x14ac:dyDescent="0.25">
      <c r="A221" s="36" t="s">
        <v>158</v>
      </c>
      <c r="B221" s="36" t="s">
        <v>159</v>
      </c>
      <c r="C221" s="36" t="s">
        <v>160</v>
      </c>
      <c r="D221" s="36" t="s">
        <v>11</v>
      </c>
      <c r="E221" s="36">
        <v>1</v>
      </c>
      <c r="F221" s="36" t="s">
        <v>161</v>
      </c>
      <c r="G221" s="73">
        <v>12</v>
      </c>
      <c r="H221" s="87">
        <v>300</v>
      </c>
      <c r="I221" s="73">
        <v>12.75</v>
      </c>
      <c r="J221" s="34"/>
      <c r="K221" s="34"/>
      <c r="L221" s="34"/>
      <c r="M221" s="83"/>
      <c r="N221" s="84"/>
      <c r="O221" s="85">
        <v>0.20300000000000001</v>
      </c>
      <c r="P221" s="73"/>
      <c r="Q221" s="35"/>
      <c r="R221" s="35"/>
      <c r="S221" s="35"/>
      <c r="T221" s="35"/>
      <c r="U221" s="34"/>
      <c r="V221" s="34"/>
      <c r="W221" s="34"/>
      <c r="X221" s="85">
        <f t="shared" si="151"/>
        <v>12.343999999999999</v>
      </c>
      <c r="Y221" s="42">
        <f t="shared" si="143"/>
        <v>119.67452364330569</v>
      </c>
      <c r="Z221" s="69">
        <f t="shared" si="144"/>
        <v>1.0286666666666666</v>
      </c>
      <c r="AA221" s="70">
        <f t="shared" si="145"/>
        <v>0.83107308085628939</v>
      </c>
      <c r="AB221" s="71">
        <f t="shared" si="146"/>
        <v>1.4581983149708361E-4</v>
      </c>
      <c r="AC221" s="71">
        <v>1.4999999999999999E-4</v>
      </c>
      <c r="AD221" s="43"/>
      <c r="AE221" s="43"/>
      <c r="AF221" s="43"/>
      <c r="AG221" s="43"/>
      <c r="AH221" s="43"/>
      <c r="AI221" s="46">
        <v>27.23</v>
      </c>
      <c r="AJ221" s="43"/>
      <c r="AK221" s="43"/>
      <c r="AL221" s="43"/>
      <c r="AM221" s="43"/>
      <c r="AN221" s="43"/>
      <c r="AO221" s="43"/>
      <c r="AP221" s="43"/>
      <c r="AQ221" s="43"/>
      <c r="AR221" s="43"/>
      <c r="AY221" s="39" t="s">
        <v>162</v>
      </c>
      <c r="AZ221" s="40" t="s">
        <v>163</v>
      </c>
      <c r="BA221" s="41" t="s">
        <v>164</v>
      </c>
    </row>
    <row r="222" spans="1:53" s="36" customFormat="1" x14ac:dyDescent="0.25">
      <c r="A222" s="36" t="s">
        <v>158</v>
      </c>
      <c r="B222" s="36" t="s">
        <v>159</v>
      </c>
      <c r="C222" s="36" t="s">
        <v>160</v>
      </c>
      <c r="D222" s="36" t="s">
        <v>11</v>
      </c>
      <c r="E222" s="36">
        <v>1</v>
      </c>
      <c r="F222" s="36" t="s">
        <v>161</v>
      </c>
      <c r="G222" s="73">
        <v>12</v>
      </c>
      <c r="H222" s="87">
        <v>300</v>
      </c>
      <c r="I222" s="73">
        <v>12.75</v>
      </c>
      <c r="J222" s="34"/>
      <c r="K222" s="34"/>
      <c r="L222" s="34"/>
      <c r="M222" s="83"/>
      <c r="N222" s="84"/>
      <c r="O222" s="85">
        <v>0.219</v>
      </c>
      <c r="P222" s="73"/>
      <c r="Q222" s="35"/>
      <c r="R222" s="35"/>
      <c r="S222" s="35"/>
      <c r="T222" s="35"/>
      <c r="U222" s="34"/>
      <c r="V222" s="34"/>
      <c r="W222" s="34"/>
      <c r="X222" s="85">
        <f t="shared" si="151"/>
        <v>12.311999999999999</v>
      </c>
      <c r="Y222" s="42">
        <f t="shared" si="143"/>
        <v>119.0548507755704</v>
      </c>
      <c r="Z222" s="69">
        <f t="shared" si="144"/>
        <v>1.026</v>
      </c>
      <c r="AA222" s="70">
        <f t="shared" si="145"/>
        <v>0.82676979705257225</v>
      </c>
      <c r="AB222" s="71">
        <f t="shared" si="146"/>
        <v>1.461988304093567E-4</v>
      </c>
      <c r="AC222" s="71">
        <v>1.4999999999999999E-4</v>
      </c>
      <c r="AD222" s="43"/>
      <c r="AE222" s="43"/>
      <c r="AF222" s="43"/>
      <c r="AG222" s="43"/>
      <c r="AH222" s="43"/>
      <c r="AI222" s="46">
        <v>29.34</v>
      </c>
      <c r="AJ222" s="43"/>
      <c r="AK222" s="43"/>
      <c r="AL222" s="43"/>
      <c r="AM222" s="43"/>
      <c r="AN222" s="43"/>
      <c r="AO222" s="43"/>
      <c r="AP222" s="43"/>
      <c r="AQ222" s="43"/>
      <c r="AR222" s="43"/>
      <c r="AY222" s="39" t="s">
        <v>162</v>
      </c>
      <c r="AZ222" s="40" t="s">
        <v>163</v>
      </c>
      <c r="BA222" s="41" t="s">
        <v>164</v>
      </c>
    </row>
    <row r="223" spans="1:53" s="36" customFormat="1" x14ac:dyDescent="0.25">
      <c r="A223" s="36" t="s">
        <v>158</v>
      </c>
      <c r="B223" s="36" t="s">
        <v>159</v>
      </c>
      <c r="C223" s="36" t="s">
        <v>160</v>
      </c>
      <c r="D223" s="36" t="s">
        <v>11</v>
      </c>
      <c r="E223" s="36">
        <v>1</v>
      </c>
      <c r="F223" s="36" t="s">
        <v>161</v>
      </c>
      <c r="G223" s="73">
        <v>12</v>
      </c>
      <c r="H223" s="87">
        <v>300</v>
      </c>
      <c r="I223" s="73">
        <v>12.75</v>
      </c>
      <c r="J223" s="34"/>
      <c r="K223" s="34"/>
      <c r="L223" s="34"/>
      <c r="M223" s="83"/>
      <c r="N223" s="84">
        <v>20</v>
      </c>
      <c r="O223" s="85">
        <v>0.25</v>
      </c>
      <c r="P223" s="73"/>
      <c r="Q223" s="35"/>
      <c r="R223" s="35"/>
      <c r="S223" s="35"/>
      <c r="T223" s="35"/>
      <c r="U223" s="34"/>
      <c r="V223" s="34"/>
      <c r="W223" s="34"/>
      <c r="X223" s="85">
        <f t="shared" si="151"/>
        <v>12.25</v>
      </c>
      <c r="Y223" s="42">
        <f t="shared" si="143"/>
        <v>117.85881189482959</v>
      </c>
      <c r="Z223" s="69">
        <f t="shared" si="144"/>
        <v>1.0208333333333333</v>
      </c>
      <c r="AA223" s="70">
        <f t="shared" si="145"/>
        <v>0.81846397149187189</v>
      </c>
      <c r="AB223" s="71">
        <f t="shared" si="146"/>
        <v>1.4693877551020409E-4</v>
      </c>
      <c r="AC223" s="71">
        <v>1.4999999999999999E-4</v>
      </c>
      <c r="AD223" s="43"/>
      <c r="AE223" s="43"/>
      <c r="AF223" s="43"/>
      <c r="AG223" s="43"/>
      <c r="AH223" s="43"/>
      <c r="AI223" s="46">
        <v>33.409999999999997</v>
      </c>
      <c r="AJ223" s="43"/>
      <c r="AK223" s="43"/>
      <c r="AL223" s="43"/>
      <c r="AM223" s="43"/>
      <c r="AN223" s="43"/>
      <c r="AO223" s="43"/>
      <c r="AP223" s="43"/>
      <c r="AQ223" s="43"/>
      <c r="AR223" s="43"/>
      <c r="AY223" s="39" t="s">
        <v>162</v>
      </c>
      <c r="AZ223" s="40" t="s">
        <v>163</v>
      </c>
      <c r="BA223" s="41" t="s">
        <v>164</v>
      </c>
    </row>
    <row r="224" spans="1:53" s="36" customFormat="1" x14ac:dyDescent="0.25">
      <c r="A224" s="36" t="s">
        <v>158</v>
      </c>
      <c r="B224" s="36" t="s">
        <v>159</v>
      </c>
      <c r="C224" s="36" t="s">
        <v>160</v>
      </c>
      <c r="D224" s="36" t="s">
        <v>11</v>
      </c>
      <c r="E224" s="36">
        <v>1</v>
      </c>
      <c r="F224" s="36" t="s">
        <v>161</v>
      </c>
      <c r="G224" s="73">
        <v>12</v>
      </c>
      <c r="H224" s="87">
        <v>300</v>
      </c>
      <c r="I224" s="73">
        <v>12.75</v>
      </c>
      <c r="J224" s="34"/>
      <c r="K224" s="34"/>
      <c r="L224" s="34"/>
      <c r="M224" s="83"/>
      <c r="N224" s="84"/>
      <c r="O224" s="85">
        <v>0.28100000000000003</v>
      </c>
      <c r="P224" s="73"/>
      <c r="Q224" s="35"/>
      <c r="R224" s="35"/>
      <c r="S224" s="35"/>
      <c r="T224" s="35"/>
      <c r="U224" s="34"/>
      <c r="V224" s="34"/>
      <c r="W224" s="34"/>
      <c r="X224" s="85">
        <f t="shared" si="151"/>
        <v>12.188000000000001</v>
      </c>
      <c r="Y224" s="42">
        <f t="shared" si="143"/>
        <v>116.66881115516897</v>
      </c>
      <c r="Z224" s="69">
        <f t="shared" si="144"/>
        <v>1.0156666666666667</v>
      </c>
      <c r="AA224" s="70">
        <f t="shared" si="145"/>
        <v>0.81020007746645117</v>
      </c>
      <c r="AB224" s="71">
        <f t="shared" si="146"/>
        <v>1.4768624876928125E-4</v>
      </c>
      <c r="AC224" s="71">
        <v>1.4999999999999999E-4</v>
      </c>
      <c r="AD224" s="43"/>
      <c r="AE224" s="43"/>
      <c r="AF224" s="43"/>
      <c r="AG224" s="43"/>
      <c r="AH224" s="43"/>
      <c r="AI224" s="46">
        <v>37.46</v>
      </c>
      <c r="AJ224" s="43"/>
      <c r="AK224" s="43"/>
      <c r="AL224" s="43"/>
      <c r="AM224" s="43"/>
      <c r="AN224" s="43"/>
      <c r="AO224" s="43"/>
      <c r="AP224" s="43"/>
      <c r="AQ224" s="43"/>
      <c r="AR224" s="43"/>
      <c r="AY224" s="39" t="s">
        <v>162</v>
      </c>
      <c r="AZ224" s="40" t="s">
        <v>163</v>
      </c>
      <c r="BA224" s="41" t="s">
        <v>164</v>
      </c>
    </row>
    <row r="225" spans="1:53" s="36" customFormat="1" x14ac:dyDescent="0.25">
      <c r="A225" s="36" t="s">
        <v>158</v>
      </c>
      <c r="B225" s="36" t="s">
        <v>159</v>
      </c>
      <c r="C225" s="36" t="s">
        <v>160</v>
      </c>
      <c r="D225" s="36" t="s">
        <v>11</v>
      </c>
      <c r="E225" s="36">
        <v>1</v>
      </c>
      <c r="F225" s="36" t="s">
        <v>161</v>
      </c>
      <c r="G225" s="73">
        <v>12</v>
      </c>
      <c r="H225" s="87">
        <v>300</v>
      </c>
      <c r="I225" s="73">
        <v>12.75</v>
      </c>
      <c r="J225" s="34"/>
      <c r="K225" s="34"/>
      <c r="L225" s="34"/>
      <c r="M225" s="83"/>
      <c r="N225" s="84"/>
      <c r="O225" s="85">
        <v>0.312</v>
      </c>
      <c r="P225" s="73"/>
      <c r="Q225" s="35"/>
      <c r="R225" s="35"/>
      <c r="S225" s="35"/>
      <c r="T225" s="35"/>
      <c r="U225" s="34"/>
      <c r="V225" s="34"/>
      <c r="W225" s="34"/>
      <c r="X225" s="85">
        <f t="shared" si="151"/>
        <v>12.125999999999999</v>
      </c>
      <c r="Y225" s="42">
        <f t="shared" si="143"/>
        <v>115.48484855658853</v>
      </c>
      <c r="Z225" s="69">
        <f t="shared" si="144"/>
        <v>1.0105</v>
      </c>
      <c r="AA225" s="70">
        <f t="shared" si="145"/>
        <v>0.80197811497630922</v>
      </c>
      <c r="AB225" s="71">
        <f t="shared" si="146"/>
        <v>1.4844136566056408E-4</v>
      </c>
      <c r="AC225" s="71">
        <v>1.4999999999999999E-4</v>
      </c>
      <c r="AD225" s="43"/>
      <c r="AE225" s="43"/>
      <c r="AF225" s="43"/>
      <c r="AG225" s="43"/>
      <c r="AH225" s="43"/>
      <c r="AI225" s="46">
        <v>41.48</v>
      </c>
      <c r="AJ225" s="43"/>
      <c r="AK225" s="43"/>
      <c r="AL225" s="43"/>
      <c r="AM225" s="43"/>
      <c r="AN225" s="43"/>
      <c r="AO225" s="43"/>
      <c r="AP225" s="43"/>
      <c r="AQ225" s="43"/>
      <c r="AR225" s="43"/>
      <c r="AY225" s="39" t="s">
        <v>162</v>
      </c>
      <c r="AZ225" s="40" t="s">
        <v>163</v>
      </c>
      <c r="BA225" s="41" t="s">
        <v>164</v>
      </c>
    </row>
    <row r="226" spans="1:53" s="36" customFormat="1" x14ac:dyDescent="0.25">
      <c r="A226" s="36" t="s">
        <v>158</v>
      </c>
      <c r="B226" s="36" t="s">
        <v>159</v>
      </c>
      <c r="C226" s="36" t="s">
        <v>160</v>
      </c>
      <c r="D226" s="36" t="s">
        <v>11</v>
      </c>
      <c r="E226" s="36">
        <v>1</v>
      </c>
      <c r="F226" s="36" t="s">
        <v>161</v>
      </c>
      <c r="G226" s="73">
        <v>12</v>
      </c>
      <c r="H226" s="87">
        <v>300</v>
      </c>
      <c r="I226" s="73">
        <v>12.75</v>
      </c>
      <c r="J226" s="34"/>
      <c r="K226" s="34"/>
      <c r="L226" s="34"/>
      <c r="M226" s="83"/>
      <c r="N226" s="84">
        <v>30</v>
      </c>
      <c r="O226" s="85">
        <v>0.33</v>
      </c>
      <c r="P226" s="73"/>
      <c r="Q226" s="35"/>
      <c r="R226" s="35"/>
      <c r="S226" s="35"/>
      <c r="T226" s="35"/>
      <c r="U226" s="34"/>
      <c r="V226" s="34"/>
      <c r="W226" s="34"/>
      <c r="X226" s="85">
        <f t="shared" si="151"/>
        <v>12.09</v>
      </c>
      <c r="Y226" s="42">
        <f t="shared" si="143"/>
        <v>114.80015728729457</v>
      </c>
      <c r="Z226" s="69">
        <f t="shared" si="144"/>
        <v>1.0075000000000001</v>
      </c>
      <c r="AA226" s="70">
        <f t="shared" si="145"/>
        <v>0.79722331449510131</v>
      </c>
      <c r="AB226" s="71">
        <f t="shared" si="146"/>
        <v>1.4888337468982628E-4</v>
      </c>
      <c r="AC226" s="71">
        <v>1.4999999999999999E-4</v>
      </c>
      <c r="AD226" s="43"/>
      <c r="AE226" s="43"/>
      <c r="AF226" s="43"/>
      <c r="AG226" s="43"/>
      <c r="AH226" s="43"/>
      <c r="AI226" s="46">
        <v>43.81</v>
      </c>
      <c r="AJ226" s="43"/>
      <c r="AK226" s="43"/>
      <c r="AL226" s="43"/>
      <c r="AM226" s="43"/>
      <c r="AN226" s="43"/>
      <c r="AO226" s="43"/>
      <c r="AP226" s="43"/>
      <c r="AQ226" s="43"/>
      <c r="AR226" s="43"/>
      <c r="AY226" s="39" t="s">
        <v>162</v>
      </c>
      <c r="AZ226" s="40" t="s">
        <v>163</v>
      </c>
      <c r="BA226" s="41" t="s">
        <v>164</v>
      </c>
    </row>
    <row r="227" spans="1:53" s="36" customFormat="1" x14ac:dyDescent="0.25">
      <c r="A227" s="36" t="s">
        <v>158</v>
      </c>
      <c r="B227" s="36" t="s">
        <v>159</v>
      </c>
      <c r="C227" s="36" t="s">
        <v>160</v>
      </c>
      <c r="D227" s="36" t="s">
        <v>11</v>
      </c>
      <c r="E227" s="36">
        <v>1</v>
      </c>
      <c r="F227" s="36" t="s">
        <v>161</v>
      </c>
      <c r="G227" s="73">
        <v>12</v>
      </c>
      <c r="H227" s="87">
        <v>300</v>
      </c>
      <c r="I227" s="73">
        <v>12.75</v>
      </c>
      <c r="J227" s="34"/>
      <c r="K227" s="34"/>
      <c r="L227" s="34"/>
      <c r="M227" s="83"/>
      <c r="N227" s="84"/>
      <c r="O227" s="85">
        <v>0.34399999999999997</v>
      </c>
      <c r="P227" s="73"/>
      <c r="Q227" s="35"/>
      <c r="R227" s="35"/>
      <c r="S227" s="35"/>
      <c r="T227" s="35"/>
      <c r="U227" s="34"/>
      <c r="V227" s="34"/>
      <c r="W227" s="34"/>
      <c r="X227" s="85">
        <f t="shared" si="151"/>
        <v>12.061999999999999</v>
      </c>
      <c r="Y227" s="42">
        <f t="shared" si="143"/>
        <v>114.26902706690804</v>
      </c>
      <c r="Z227" s="69">
        <f t="shared" si="144"/>
        <v>1.0051666666666665</v>
      </c>
      <c r="AA227" s="70">
        <f t="shared" si="145"/>
        <v>0.79353491018686129</v>
      </c>
      <c r="AB227" s="71">
        <f t="shared" si="146"/>
        <v>1.492289835848118E-4</v>
      </c>
      <c r="AC227" s="71">
        <v>1.4999999999999999E-4</v>
      </c>
      <c r="AD227" s="43"/>
      <c r="AE227" s="43"/>
      <c r="AF227" s="43"/>
      <c r="AG227" s="43"/>
      <c r="AH227" s="43"/>
      <c r="AI227" s="46">
        <v>45.62</v>
      </c>
      <c r="AJ227" s="43"/>
      <c r="AK227" s="43"/>
      <c r="AL227" s="43"/>
      <c r="AM227" s="43"/>
      <c r="AN227" s="43"/>
      <c r="AO227" s="43"/>
      <c r="AP227" s="43"/>
      <c r="AQ227" s="43"/>
      <c r="AR227" s="43"/>
      <c r="AY227" s="39" t="s">
        <v>162</v>
      </c>
      <c r="AZ227" s="40" t="s">
        <v>163</v>
      </c>
      <c r="BA227" s="41" t="s">
        <v>164</v>
      </c>
    </row>
    <row r="228" spans="1:53" s="36" customFormat="1" x14ac:dyDescent="0.25">
      <c r="A228" s="36" t="s">
        <v>158</v>
      </c>
      <c r="B228" s="36" t="s">
        <v>159</v>
      </c>
      <c r="C228" s="36" t="s">
        <v>160</v>
      </c>
      <c r="D228" s="36" t="s">
        <v>11</v>
      </c>
      <c r="E228" s="36">
        <v>1</v>
      </c>
      <c r="F228" s="36" t="s">
        <v>161</v>
      </c>
      <c r="G228" s="73">
        <v>12</v>
      </c>
      <c r="H228" s="87">
        <v>300</v>
      </c>
      <c r="I228" s="73">
        <v>12.75</v>
      </c>
      <c r="J228" s="34"/>
      <c r="K228" s="34"/>
      <c r="L228" s="34"/>
      <c r="M228" s="83" t="s">
        <v>165</v>
      </c>
      <c r="N228" s="84"/>
      <c r="O228" s="85">
        <v>0.375</v>
      </c>
      <c r="P228" s="73"/>
      <c r="Q228" s="35"/>
      <c r="R228" s="35"/>
      <c r="S228" s="35"/>
      <c r="T228" s="35"/>
      <c r="U228" s="34"/>
      <c r="V228" s="34"/>
      <c r="W228" s="34"/>
      <c r="X228" s="85">
        <f t="shared" si="151"/>
        <v>12</v>
      </c>
      <c r="Y228" s="42">
        <f t="shared" si="143"/>
        <v>113.09733552923255</v>
      </c>
      <c r="Z228" s="69">
        <f t="shared" si="144"/>
        <v>1</v>
      </c>
      <c r="AA228" s="70">
        <f t="shared" si="145"/>
        <v>0.78539816339744828</v>
      </c>
      <c r="AB228" s="71">
        <f t="shared" si="146"/>
        <v>1.4999999999999999E-4</v>
      </c>
      <c r="AC228" s="71">
        <v>1.4999999999999999E-4</v>
      </c>
      <c r="AD228" s="43"/>
      <c r="AE228" s="43"/>
      <c r="AF228" s="43"/>
      <c r="AG228" s="43"/>
      <c r="AH228" s="43"/>
      <c r="AI228" s="46">
        <v>49.61</v>
      </c>
      <c r="AJ228" s="43"/>
      <c r="AK228" s="43"/>
      <c r="AL228" s="43"/>
      <c r="AM228" s="43"/>
      <c r="AN228" s="43"/>
      <c r="AO228" s="43"/>
      <c r="AP228" s="43"/>
      <c r="AQ228" s="43"/>
      <c r="AR228" s="43"/>
      <c r="AY228" s="39" t="s">
        <v>162</v>
      </c>
      <c r="AZ228" s="40" t="s">
        <v>163</v>
      </c>
      <c r="BA228" s="41" t="s">
        <v>164</v>
      </c>
    </row>
    <row r="229" spans="1:53" s="36" customFormat="1" x14ac:dyDescent="0.25">
      <c r="A229" s="36" t="s">
        <v>158</v>
      </c>
      <c r="B229" s="36" t="s">
        <v>159</v>
      </c>
      <c r="C229" s="36" t="s">
        <v>160</v>
      </c>
      <c r="D229" s="36" t="s">
        <v>11</v>
      </c>
      <c r="E229" s="36">
        <v>1</v>
      </c>
      <c r="F229" s="36" t="s">
        <v>161</v>
      </c>
      <c r="G229" s="73">
        <v>12</v>
      </c>
      <c r="H229" s="87">
        <v>300</v>
      </c>
      <c r="I229" s="73">
        <v>12.75</v>
      </c>
      <c r="J229" s="34"/>
      <c r="K229" s="34"/>
      <c r="L229" s="34"/>
      <c r="M229" s="83"/>
      <c r="N229" s="84">
        <v>40</v>
      </c>
      <c r="O229" s="85">
        <v>0.40600000000000003</v>
      </c>
      <c r="P229" s="73"/>
      <c r="Q229" s="35"/>
      <c r="R229" s="35"/>
      <c r="S229" s="35"/>
      <c r="T229" s="35"/>
      <c r="U229" s="34"/>
      <c r="V229" s="34"/>
      <c r="W229" s="34"/>
      <c r="X229" s="85">
        <f t="shared" si="151"/>
        <v>11.938000000000001</v>
      </c>
      <c r="Y229" s="42">
        <f t="shared" si="143"/>
        <v>111.93168213263726</v>
      </c>
      <c r="Z229" s="69">
        <f t="shared" si="144"/>
        <v>0.99483333333333335</v>
      </c>
      <c r="AA229" s="70">
        <f t="shared" si="145"/>
        <v>0.77730334814331425</v>
      </c>
      <c r="AB229" s="71">
        <f t="shared" si="146"/>
        <v>1.5077902496230523E-4</v>
      </c>
      <c r="AC229" s="71">
        <v>1.4999999999999999E-4</v>
      </c>
      <c r="AD229" s="43"/>
      <c r="AE229" s="43"/>
      <c r="AF229" s="43"/>
      <c r="AG229" s="43"/>
      <c r="AH229" s="43"/>
      <c r="AI229" s="46">
        <v>53.57</v>
      </c>
      <c r="AJ229" s="43"/>
      <c r="AK229" s="43"/>
      <c r="AL229" s="43"/>
      <c r="AM229" s="43"/>
      <c r="AN229" s="43"/>
      <c r="AO229" s="43"/>
      <c r="AP229" s="43"/>
      <c r="AQ229" s="43"/>
      <c r="AR229" s="43"/>
      <c r="AY229" s="39" t="s">
        <v>162</v>
      </c>
      <c r="AZ229" s="40" t="s">
        <v>163</v>
      </c>
      <c r="BA229" s="41" t="s">
        <v>164</v>
      </c>
    </row>
    <row r="230" spans="1:53" s="36" customFormat="1" x14ac:dyDescent="0.25">
      <c r="A230" s="36" t="s">
        <v>158</v>
      </c>
      <c r="B230" s="36" t="s">
        <v>159</v>
      </c>
      <c r="C230" s="36" t="s">
        <v>160</v>
      </c>
      <c r="D230" s="36" t="s">
        <v>11</v>
      </c>
      <c r="E230" s="36">
        <v>1</v>
      </c>
      <c r="F230" s="36" t="s">
        <v>161</v>
      </c>
      <c r="G230" s="73">
        <v>12</v>
      </c>
      <c r="H230" s="87">
        <v>300</v>
      </c>
      <c r="I230" s="73">
        <v>12.75</v>
      </c>
      <c r="J230" s="34"/>
      <c r="K230" s="34"/>
      <c r="L230" s="34"/>
      <c r="M230" s="83"/>
      <c r="N230" s="84"/>
      <c r="O230" s="85">
        <v>0.438</v>
      </c>
      <c r="P230" s="73"/>
      <c r="Q230" s="35"/>
      <c r="R230" s="35"/>
      <c r="S230" s="35"/>
      <c r="T230" s="35"/>
      <c r="U230" s="34"/>
      <c r="V230" s="34"/>
      <c r="W230" s="34"/>
      <c r="X230" s="85">
        <f t="shared" si="151"/>
        <v>11.874000000000001</v>
      </c>
      <c r="Y230" s="42">
        <f t="shared" si="143"/>
        <v>110.73476046436078</v>
      </c>
      <c r="Z230" s="69">
        <f t="shared" si="144"/>
        <v>0.98950000000000005</v>
      </c>
      <c r="AA230" s="70">
        <f t="shared" si="145"/>
        <v>0.76899139211361645</v>
      </c>
      <c r="AB230" s="71">
        <f t="shared" si="146"/>
        <v>1.5159171298635671E-4</v>
      </c>
      <c r="AC230" s="71">
        <v>1.4999999999999999E-4</v>
      </c>
      <c r="AD230" s="43"/>
      <c r="AE230" s="43"/>
      <c r="AF230" s="43"/>
      <c r="AG230" s="43"/>
      <c r="AH230" s="43"/>
      <c r="AI230" s="46">
        <v>57.65</v>
      </c>
      <c r="AJ230" s="43"/>
      <c r="AK230" s="43"/>
      <c r="AL230" s="43"/>
      <c r="AM230" s="43"/>
      <c r="AN230" s="43"/>
      <c r="AO230" s="43"/>
      <c r="AP230" s="43"/>
      <c r="AQ230" s="43"/>
      <c r="AR230" s="43"/>
      <c r="AY230" s="39" t="s">
        <v>162</v>
      </c>
      <c r="AZ230" s="40" t="s">
        <v>163</v>
      </c>
      <c r="BA230" s="41" t="s">
        <v>164</v>
      </c>
    </row>
    <row r="231" spans="1:53" s="36" customFormat="1" x14ac:dyDescent="0.25">
      <c r="A231" s="36" t="s">
        <v>158</v>
      </c>
      <c r="B231" s="36" t="s">
        <v>159</v>
      </c>
      <c r="C231" s="36" t="s">
        <v>160</v>
      </c>
      <c r="D231" s="36" t="s">
        <v>11</v>
      </c>
      <c r="E231" s="36">
        <v>1</v>
      </c>
      <c r="F231" s="36" t="s">
        <v>161</v>
      </c>
      <c r="G231" s="73">
        <v>12</v>
      </c>
      <c r="H231" s="87">
        <v>300</v>
      </c>
      <c r="I231" s="73">
        <v>12.75</v>
      </c>
      <c r="J231" s="34"/>
      <c r="K231" s="34"/>
      <c r="L231" s="34"/>
      <c r="M231" s="83" t="s">
        <v>166</v>
      </c>
      <c r="N231" s="84"/>
      <c r="O231" s="85">
        <v>0.5</v>
      </c>
      <c r="P231" s="73"/>
      <c r="Q231" s="35"/>
      <c r="R231" s="35"/>
      <c r="S231" s="35"/>
      <c r="T231" s="35"/>
      <c r="U231" s="34"/>
      <c r="V231" s="34"/>
      <c r="W231" s="34"/>
      <c r="X231" s="85">
        <f t="shared" si="151"/>
        <v>11.75</v>
      </c>
      <c r="Y231" s="42">
        <f t="shared" si="143"/>
        <v>108.43403393406021</v>
      </c>
      <c r="Z231" s="69">
        <f t="shared" si="144"/>
        <v>0.97916666666666663</v>
      </c>
      <c r="AA231" s="70">
        <f t="shared" si="145"/>
        <v>0.75301412454208472</v>
      </c>
      <c r="AB231" s="71">
        <f t="shared" si="146"/>
        <v>1.5319148936170213E-4</v>
      </c>
      <c r="AC231" s="71">
        <v>1.4999999999999999E-4</v>
      </c>
      <c r="AD231" s="43"/>
      <c r="AE231" s="43"/>
      <c r="AF231" s="43"/>
      <c r="AG231" s="43"/>
      <c r="AH231" s="43"/>
      <c r="AI231" s="46">
        <v>65.48</v>
      </c>
      <c r="AJ231" s="43"/>
      <c r="AK231" s="43"/>
      <c r="AL231" s="43"/>
      <c r="AM231" s="43"/>
      <c r="AN231" s="43"/>
      <c r="AO231" s="43"/>
      <c r="AP231" s="43"/>
      <c r="AQ231" s="43"/>
      <c r="AR231" s="43"/>
      <c r="AY231" s="39" t="s">
        <v>162</v>
      </c>
      <c r="AZ231" s="40" t="s">
        <v>163</v>
      </c>
      <c r="BA231" s="41" t="s">
        <v>164</v>
      </c>
    </row>
    <row r="232" spans="1:53" s="36" customFormat="1" x14ac:dyDescent="0.25">
      <c r="A232" s="36" t="s">
        <v>158</v>
      </c>
      <c r="B232" s="36" t="s">
        <v>159</v>
      </c>
      <c r="C232" s="36" t="s">
        <v>160</v>
      </c>
      <c r="D232" s="36" t="s">
        <v>11</v>
      </c>
      <c r="E232" s="36">
        <v>1</v>
      </c>
      <c r="F232" s="36" t="s">
        <v>161</v>
      </c>
      <c r="G232" s="73">
        <v>12</v>
      </c>
      <c r="H232" s="87">
        <v>300</v>
      </c>
      <c r="I232" s="73">
        <v>12.75</v>
      </c>
      <c r="J232" s="34"/>
      <c r="K232" s="34"/>
      <c r="L232" s="34"/>
      <c r="M232" s="83"/>
      <c r="N232" s="84">
        <v>60</v>
      </c>
      <c r="O232" s="85">
        <v>0.56200000000000006</v>
      </c>
      <c r="P232" s="73"/>
      <c r="Q232" s="35"/>
      <c r="R232" s="35"/>
      <c r="S232" s="35"/>
      <c r="T232" s="35"/>
      <c r="U232" s="34"/>
      <c r="V232" s="34"/>
      <c r="W232" s="34"/>
      <c r="X232" s="85">
        <f t="shared" si="151"/>
        <v>11.625999999999999</v>
      </c>
      <c r="Y232" s="42">
        <f t="shared" si="143"/>
        <v>106.15745996808043</v>
      </c>
      <c r="Z232" s="69">
        <f t="shared" si="144"/>
        <v>0.96883333333333332</v>
      </c>
      <c r="AA232" s="70">
        <f t="shared" si="145"/>
        <v>0.7372045831116697</v>
      </c>
      <c r="AB232" s="71">
        <f t="shared" si="146"/>
        <v>1.5482539136418372E-4</v>
      </c>
      <c r="AC232" s="71">
        <v>1.4999999999999999E-4</v>
      </c>
      <c r="AD232" s="43"/>
      <c r="AE232" s="43"/>
      <c r="AF232" s="43"/>
      <c r="AG232" s="43"/>
      <c r="AH232" s="43"/>
      <c r="AI232" s="46">
        <v>73.22</v>
      </c>
      <c r="AJ232" s="43"/>
      <c r="AK232" s="43"/>
      <c r="AL232" s="43"/>
      <c r="AM232" s="43"/>
      <c r="AN232" s="43"/>
      <c r="AO232" s="43"/>
      <c r="AP232" s="43"/>
      <c r="AQ232" s="43"/>
      <c r="AR232" s="43"/>
      <c r="AY232" s="39" t="s">
        <v>162</v>
      </c>
      <c r="AZ232" s="40" t="s">
        <v>163</v>
      </c>
      <c r="BA232" s="41" t="s">
        <v>164</v>
      </c>
    </row>
    <row r="233" spans="1:53" s="33" customFormat="1" x14ac:dyDescent="0.25">
      <c r="A233" s="33" t="s">
        <v>158</v>
      </c>
      <c r="B233" s="33" t="s">
        <v>159</v>
      </c>
      <c r="C233" s="33" t="s">
        <v>160</v>
      </c>
      <c r="D233" s="33" t="s">
        <v>11</v>
      </c>
      <c r="E233" s="33">
        <v>1</v>
      </c>
      <c r="F233" s="33" t="s">
        <v>161</v>
      </c>
      <c r="G233" s="89">
        <v>12</v>
      </c>
      <c r="H233" s="89">
        <v>300</v>
      </c>
      <c r="I233" s="82">
        <v>12.75</v>
      </c>
      <c r="J233" s="31"/>
      <c r="K233" s="31"/>
      <c r="L233" s="31"/>
      <c r="M233" s="79"/>
      <c r="N233" s="80"/>
      <c r="O233" s="81">
        <v>0.625</v>
      </c>
      <c r="P233" s="82"/>
      <c r="Q233" s="32"/>
      <c r="R233" s="32"/>
      <c r="S233" s="32"/>
      <c r="T233" s="32"/>
      <c r="U233" s="31"/>
      <c r="V233" s="31"/>
      <c r="W233" s="31"/>
      <c r="X233" s="81">
        <f t="shared" si="151"/>
        <v>11.5</v>
      </c>
      <c r="Y233" s="37">
        <f t="shared" ref="Y233" si="184">PI()*X233^2/4</f>
        <v>103.86890710931253</v>
      </c>
      <c r="Z233" s="66">
        <f t="shared" ref="Z233" si="185">X233/12</f>
        <v>0.95833333333333337</v>
      </c>
      <c r="AA233" s="67">
        <f t="shared" ref="AA233" si="186">PI()*Z233^2/4</f>
        <v>0.72131185492578154</v>
      </c>
      <c r="AB233" s="68">
        <f t="shared" ref="AB233" si="187">AC233/Z233</f>
        <v>1.5652173913043477E-4</v>
      </c>
      <c r="AC233" s="68">
        <v>1.4999999999999999E-4</v>
      </c>
      <c r="AD233" s="38"/>
      <c r="AE233" s="38"/>
      <c r="AF233" s="38"/>
      <c r="AH233" s="38"/>
      <c r="AI233" s="45">
        <v>81.010000000000005</v>
      </c>
      <c r="AJ233" s="38"/>
      <c r="AK233" s="38"/>
      <c r="AL233" s="38"/>
      <c r="AM233" s="38"/>
      <c r="AN233" s="38"/>
      <c r="AO233" s="38"/>
      <c r="AP233" s="38"/>
      <c r="AQ233" s="38"/>
      <c r="AR233" s="38"/>
      <c r="AY233" s="39" t="s">
        <v>162</v>
      </c>
      <c r="AZ233" s="40" t="s">
        <v>163</v>
      </c>
      <c r="BA233" s="41" t="s">
        <v>164</v>
      </c>
    </row>
    <row r="234" spans="1:53" s="36" customFormat="1" x14ac:dyDescent="0.25">
      <c r="A234" s="36" t="s">
        <v>158</v>
      </c>
      <c r="B234" s="36" t="s">
        <v>159</v>
      </c>
      <c r="C234" s="36" t="s">
        <v>160</v>
      </c>
      <c r="D234" s="36" t="s">
        <v>11</v>
      </c>
      <c r="E234" s="36">
        <v>1</v>
      </c>
      <c r="F234" s="36" t="s">
        <v>161</v>
      </c>
      <c r="G234" s="73">
        <v>12</v>
      </c>
      <c r="H234" s="87">
        <v>300</v>
      </c>
      <c r="I234" s="73">
        <v>12.75</v>
      </c>
      <c r="J234" s="34"/>
      <c r="K234" s="34"/>
      <c r="L234" s="34"/>
      <c r="M234" s="83"/>
      <c r="N234" s="84">
        <v>80</v>
      </c>
      <c r="O234" s="85">
        <v>0.68799999999999994</v>
      </c>
      <c r="P234" s="73"/>
      <c r="Q234" s="35"/>
      <c r="R234" s="35"/>
      <c r="S234" s="35"/>
      <c r="T234" s="35"/>
      <c r="U234" s="34"/>
      <c r="V234" s="34"/>
      <c r="W234" s="34"/>
      <c r="X234" s="85">
        <f t="shared" si="151"/>
        <v>11.374000000000001</v>
      </c>
      <c r="Y234" s="42">
        <f t="shared" si="143"/>
        <v>101.60529221302885</v>
      </c>
      <c r="Z234" s="69">
        <f t="shared" si="144"/>
        <v>0.94783333333333342</v>
      </c>
      <c r="AA234" s="70">
        <f t="shared" si="145"/>
        <v>0.70559230703492248</v>
      </c>
      <c r="AB234" s="71">
        <f t="shared" si="146"/>
        <v>1.5825567082820464E-4</v>
      </c>
      <c r="AC234" s="71">
        <v>1.4999999999999999E-4</v>
      </c>
      <c r="AD234" s="43"/>
      <c r="AE234" s="43"/>
      <c r="AF234" s="43"/>
      <c r="AG234" s="43"/>
      <c r="AH234" s="43"/>
      <c r="AI234" s="46">
        <v>88.71</v>
      </c>
      <c r="AJ234" s="43"/>
      <c r="AK234" s="43"/>
      <c r="AL234" s="43"/>
      <c r="AM234" s="43"/>
      <c r="AN234" s="43"/>
      <c r="AO234" s="43"/>
      <c r="AP234" s="43"/>
      <c r="AQ234" s="43"/>
      <c r="AR234" s="43"/>
      <c r="AY234" s="39" t="s">
        <v>162</v>
      </c>
      <c r="AZ234" s="40" t="s">
        <v>163</v>
      </c>
      <c r="BA234" s="41" t="s">
        <v>164</v>
      </c>
    </row>
    <row r="235" spans="1:53" s="33" customFormat="1" x14ac:dyDescent="0.25">
      <c r="A235" s="33" t="s">
        <v>158</v>
      </c>
      <c r="B235" s="33" t="s">
        <v>159</v>
      </c>
      <c r="C235" s="33" t="s">
        <v>160</v>
      </c>
      <c r="D235" s="33" t="s">
        <v>11</v>
      </c>
      <c r="E235" s="33">
        <v>1</v>
      </c>
      <c r="F235" s="33" t="s">
        <v>161</v>
      </c>
      <c r="G235" s="89">
        <v>12</v>
      </c>
      <c r="H235" s="89">
        <v>300</v>
      </c>
      <c r="I235" s="82">
        <v>12.75</v>
      </c>
      <c r="J235" s="31"/>
      <c r="K235" s="31"/>
      <c r="L235" s="31"/>
      <c r="M235" s="79"/>
      <c r="N235" s="80"/>
      <c r="O235" s="81">
        <v>0.75</v>
      </c>
      <c r="P235" s="82"/>
      <c r="Q235" s="32"/>
      <c r="R235" s="32"/>
      <c r="S235" s="32"/>
      <c r="T235" s="32"/>
      <c r="U235" s="31"/>
      <c r="V235" s="31"/>
      <c r="W235" s="31"/>
      <c r="X235" s="81">
        <f t="shared" si="151"/>
        <v>11.25</v>
      </c>
      <c r="Y235" s="37">
        <f t="shared" ref="Y235:Y236" si="188">PI()*X235^2/4</f>
        <v>99.401955054989543</v>
      </c>
      <c r="Z235" s="66">
        <f t="shared" ref="Z235:Z236" si="189">X235/12</f>
        <v>0.9375</v>
      </c>
      <c r="AA235" s="67">
        <f t="shared" ref="AA235:AA236" si="190">PI()*Z235^2/4</f>
        <v>0.69029135454853852</v>
      </c>
      <c r="AB235" s="68">
        <f t="shared" ref="AB235:AB236" si="191">AC235/Z235</f>
        <v>1.5999999999999999E-4</v>
      </c>
      <c r="AC235" s="68">
        <v>1.4999999999999999E-4</v>
      </c>
      <c r="AD235" s="38"/>
      <c r="AE235" s="38"/>
      <c r="AF235" s="38"/>
      <c r="AH235" s="38"/>
      <c r="AI235" s="45">
        <v>96.21</v>
      </c>
      <c r="AJ235" s="38"/>
      <c r="AK235" s="38"/>
      <c r="AL235" s="38"/>
      <c r="AM235" s="38"/>
      <c r="AN235" s="38"/>
      <c r="AO235" s="38"/>
      <c r="AP235" s="38"/>
      <c r="AQ235" s="38"/>
      <c r="AR235" s="38"/>
      <c r="AY235" s="39" t="s">
        <v>162</v>
      </c>
      <c r="AZ235" s="40" t="s">
        <v>163</v>
      </c>
      <c r="BA235" s="41" t="s">
        <v>164</v>
      </c>
    </row>
    <row r="236" spans="1:53" s="33" customFormat="1" x14ac:dyDescent="0.25">
      <c r="A236" s="33" t="s">
        <v>158</v>
      </c>
      <c r="B236" s="33" t="s">
        <v>159</v>
      </c>
      <c r="C236" s="33" t="s">
        <v>160</v>
      </c>
      <c r="D236" s="33" t="s">
        <v>11</v>
      </c>
      <c r="E236" s="33">
        <v>1</v>
      </c>
      <c r="F236" s="33" t="s">
        <v>161</v>
      </c>
      <c r="G236" s="89">
        <v>12</v>
      </c>
      <c r="H236" s="89">
        <v>300</v>
      </c>
      <c r="I236" s="82">
        <v>12.75</v>
      </c>
      <c r="J236" s="31"/>
      <c r="K236" s="31"/>
      <c r="L236" s="31"/>
      <c r="M236" s="79"/>
      <c r="N236" s="80"/>
      <c r="O236" s="81">
        <v>0.81200000000000006</v>
      </c>
      <c r="P236" s="82"/>
      <c r="Q236" s="32"/>
      <c r="R236" s="32"/>
      <c r="S236" s="32"/>
      <c r="T236" s="32"/>
      <c r="U236" s="31"/>
      <c r="V236" s="31"/>
      <c r="W236" s="31"/>
      <c r="X236" s="81">
        <f t="shared" si="151"/>
        <v>11.125999999999999</v>
      </c>
      <c r="Y236" s="37">
        <f t="shared" si="188"/>
        <v>97.222770461271054</v>
      </c>
      <c r="Z236" s="66">
        <f t="shared" si="189"/>
        <v>0.92716666666666658</v>
      </c>
      <c r="AA236" s="67">
        <f t="shared" si="190"/>
        <v>0.67515812820327115</v>
      </c>
      <c r="AB236" s="68">
        <f t="shared" si="191"/>
        <v>1.6178321049793278E-4</v>
      </c>
      <c r="AC236" s="68">
        <v>1.4999999999999999E-4</v>
      </c>
      <c r="AD236" s="38"/>
      <c r="AE236" s="38"/>
      <c r="AF236" s="38"/>
      <c r="AH236" s="38"/>
      <c r="AI236" s="45">
        <v>103.63</v>
      </c>
      <c r="AJ236" s="38"/>
      <c r="AK236" s="38"/>
      <c r="AL236" s="38"/>
      <c r="AM236" s="38"/>
      <c r="AN236" s="38"/>
      <c r="AO236" s="38"/>
      <c r="AP236" s="38"/>
      <c r="AQ236" s="38"/>
      <c r="AR236" s="38"/>
      <c r="AY236" s="39" t="s">
        <v>162</v>
      </c>
      <c r="AZ236" s="40" t="s">
        <v>163</v>
      </c>
      <c r="BA236" s="41" t="s">
        <v>164</v>
      </c>
    </row>
    <row r="237" spans="1:53" s="36" customFormat="1" x14ac:dyDescent="0.25">
      <c r="A237" s="36" t="s">
        <v>158</v>
      </c>
      <c r="B237" s="36" t="s">
        <v>159</v>
      </c>
      <c r="C237" s="36" t="s">
        <v>160</v>
      </c>
      <c r="D237" s="36" t="s">
        <v>11</v>
      </c>
      <c r="E237" s="36">
        <v>1</v>
      </c>
      <c r="F237" s="36" t="s">
        <v>161</v>
      </c>
      <c r="G237" s="73">
        <v>12</v>
      </c>
      <c r="H237" s="87">
        <v>300</v>
      </c>
      <c r="I237" s="73">
        <v>12.75</v>
      </c>
      <c r="J237" s="34"/>
      <c r="K237" s="34"/>
      <c r="L237" s="34"/>
      <c r="M237" s="83"/>
      <c r="N237" s="84">
        <v>100</v>
      </c>
      <c r="O237" s="85">
        <v>0.84399999999999997</v>
      </c>
      <c r="P237" s="73"/>
      <c r="Q237" s="35"/>
      <c r="R237" s="35"/>
      <c r="S237" s="35"/>
      <c r="T237" s="35"/>
      <c r="U237" s="34"/>
      <c r="V237" s="34"/>
      <c r="W237" s="34"/>
      <c r="X237" s="85">
        <f t="shared" si="151"/>
        <v>11.061999999999999</v>
      </c>
      <c r="Y237" s="42">
        <f t="shared" si="143"/>
        <v>96.107479936505456</v>
      </c>
      <c r="Z237" s="69">
        <f t="shared" si="144"/>
        <v>0.92183333333333328</v>
      </c>
      <c r="AA237" s="70">
        <f t="shared" si="145"/>
        <v>0.66741305511462123</v>
      </c>
      <c r="AB237" s="71">
        <f t="shared" si="146"/>
        <v>1.6271921894774904E-4</v>
      </c>
      <c r="AC237" s="71">
        <v>1.4999999999999999E-4</v>
      </c>
      <c r="AD237" s="43"/>
      <c r="AE237" s="43"/>
      <c r="AF237" s="43"/>
      <c r="AG237" s="43"/>
      <c r="AH237" s="43"/>
      <c r="AI237" s="46">
        <v>107.42</v>
      </c>
      <c r="AJ237" s="43"/>
      <c r="AK237" s="43"/>
      <c r="AL237" s="43"/>
      <c r="AM237" s="43"/>
      <c r="AN237" s="43"/>
      <c r="AO237" s="43"/>
      <c r="AP237" s="43"/>
      <c r="AQ237" s="43"/>
      <c r="AR237" s="43"/>
      <c r="AY237" s="39" t="s">
        <v>162</v>
      </c>
      <c r="AZ237" s="40" t="s">
        <v>163</v>
      </c>
      <c r="BA237" s="41" t="s">
        <v>164</v>
      </c>
    </row>
    <row r="238" spans="1:53" s="33" customFormat="1" x14ac:dyDescent="0.25">
      <c r="A238" s="33" t="s">
        <v>158</v>
      </c>
      <c r="B238" s="33" t="s">
        <v>159</v>
      </c>
      <c r="C238" s="33" t="s">
        <v>160</v>
      </c>
      <c r="D238" s="33" t="s">
        <v>11</v>
      </c>
      <c r="E238" s="33">
        <v>1</v>
      </c>
      <c r="F238" s="33" t="s">
        <v>161</v>
      </c>
      <c r="G238" s="89">
        <v>12</v>
      </c>
      <c r="H238" s="89">
        <v>300</v>
      </c>
      <c r="I238" s="82">
        <v>12.75</v>
      </c>
      <c r="J238" s="31"/>
      <c r="K238" s="31"/>
      <c r="L238" s="31"/>
      <c r="M238" s="79"/>
      <c r="N238" s="80"/>
      <c r="O238" s="81">
        <v>0.875</v>
      </c>
      <c r="P238" s="82"/>
      <c r="Q238" s="32"/>
      <c r="R238" s="32"/>
      <c r="S238" s="32"/>
      <c r="T238" s="32"/>
      <c r="U238" s="31"/>
      <c r="V238" s="31"/>
      <c r="W238" s="31"/>
      <c r="X238" s="81">
        <f t="shared" si="151"/>
        <v>11</v>
      </c>
      <c r="Y238" s="37">
        <f t="shared" ref="Y238:Y239" si="192">PI()*X238^2/4</f>
        <v>95.033177771091246</v>
      </c>
      <c r="Z238" s="66">
        <f t="shared" ref="Z238:Z239" si="193">X238/12</f>
        <v>0.91666666666666663</v>
      </c>
      <c r="AA238" s="67">
        <f t="shared" ref="AA238:AA239" si="194">PI()*Z238^2/4</f>
        <v>0.65995262341035577</v>
      </c>
      <c r="AB238" s="68">
        <f t="shared" ref="AB238:AB239" si="195">AC238/Z238</f>
        <v>1.6363636363636363E-4</v>
      </c>
      <c r="AC238" s="68">
        <v>1.4999999999999999E-4</v>
      </c>
      <c r="AD238" s="38"/>
      <c r="AE238" s="38"/>
      <c r="AF238" s="38"/>
      <c r="AH238" s="38"/>
      <c r="AI238" s="45">
        <v>111.08</v>
      </c>
      <c r="AJ238" s="38"/>
      <c r="AK238" s="38"/>
      <c r="AL238" s="38"/>
      <c r="AM238" s="38"/>
      <c r="AN238" s="38"/>
      <c r="AO238" s="38"/>
      <c r="AP238" s="38"/>
      <c r="AQ238" s="38"/>
      <c r="AR238" s="38"/>
      <c r="AY238" s="39" t="s">
        <v>162</v>
      </c>
      <c r="AZ238" s="40" t="s">
        <v>163</v>
      </c>
      <c r="BA238" s="41" t="s">
        <v>164</v>
      </c>
    </row>
    <row r="239" spans="1:53" s="33" customFormat="1" x14ac:dyDescent="0.25">
      <c r="A239" s="33" t="s">
        <v>158</v>
      </c>
      <c r="B239" s="33" t="s">
        <v>159</v>
      </c>
      <c r="C239" s="33" t="s">
        <v>160</v>
      </c>
      <c r="D239" s="33" t="s">
        <v>11</v>
      </c>
      <c r="E239" s="33">
        <v>1</v>
      </c>
      <c r="F239" s="33" t="s">
        <v>161</v>
      </c>
      <c r="G239" s="89">
        <v>12</v>
      </c>
      <c r="H239" s="89">
        <v>300</v>
      </c>
      <c r="I239" s="82">
        <v>12.75</v>
      </c>
      <c r="J239" s="31"/>
      <c r="K239" s="31"/>
      <c r="L239" s="31"/>
      <c r="M239" s="79"/>
      <c r="N239" s="80"/>
      <c r="O239" s="81">
        <v>0.93799999999999994</v>
      </c>
      <c r="P239" s="82"/>
      <c r="Q239" s="32"/>
      <c r="R239" s="32"/>
      <c r="S239" s="32"/>
      <c r="T239" s="32"/>
      <c r="U239" s="31"/>
      <c r="V239" s="31"/>
      <c r="W239" s="31"/>
      <c r="X239" s="81">
        <f t="shared" si="151"/>
        <v>10.874000000000001</v>
      </c>
      <c r="Y239" s="37">
        <f t="shared" si="192"/>
        <v>92.868523043395626</v>
      </c>
      <c r="Z239" s="66">
        <f t="shared" si="193"/>
        <v>0.90616666666666668</v>
      </c>
      <c r="AA239" s="67">
        <f t="shared" si="194"/>
        <v>0.64492029891246949</v>
      </c>
      <c r="AB239" s="68">
        <f t="shared" si="195"/>
        <v>1.6553246275519587E-4</v>
      </c>
      <c r="AC239" s="68">
        <v>1.4999999999999999E-4</v>
      </c>
      <c r="AD239" s="38"/>
      <c r="AE239" s="38"/>
      <c r="AF239" s="38"/>
      <c r="AH239" s="38"/>
      <c r="AI239" s="45">
        <v>118.44</v>
      </c>
      <c r="AJ239" s="38"/>
      <c r="AK239" s="38"/>
      <c r="AL239" s="38"/>
      <c r="AM239" s="38"/>
      <c r="AN239" s="38"/>
      <c r="AO239" s="38"/>
      <c r="AP239" s="38"/>
      <c r="AQ239" s="38"/>
      <c r="AR239" s="38"/>
      <c r="AY239" s="39" t="s">
        <v>162</v>
      </c>
      <c r="AZ239" s="40" t="s">
        <v>163</v>
      </c>
      <c r="BA239" s="41" t="s">
        <v>164</v>
      </c>
    </row>
    <row r="240" spans="1:53" s="36" customFormat="1" x14ac:dyDescent="0.25">
      <c r="A240" s="36" t="s">
        <v>158</v>
      </c>
      <c r="B240" s="36" t="s">
        <v>159</v>
      </c>
      <c r="C240" s="36" t="s">
        <v>160</v>
      </c>
      <c r="D240" s="36" t="s">
        <v>11</v>
      </c>
      <c r="E240" s="36">
        <v>1</v>
      </c>
      <c r="F240" s="36" t="s">
        <v>161</v>
      </c>
      <c r="G240" s="73">
        <v>12</v>
      </c>
      <c r="H240" s="87">
        <v>300</v>
      </c>
      <c r="I240" s="73">
        <v>12.75</v>
      </c>
      <c r="J240" s="34"/>
      <c r="K240" s="34"/>
      <c r="L240" s="34"/>
      <c r="M240" s="83" t="s">
        <v>167</v>
      </c>
      <c r="N240" s="84">
        <v>120</v>
      </c>
      <c r="O240" s="85">
        <v>1</v>
      </c>
      <c r="P240" s="73"/>
      <c r="Q240" s="35"/>
      <c r="R240" s="35"/>
      <c r="S240" s="35"/>
      <c r="T240" s="35"/>
      <c r="U240" s="34"/>
      <c r="V240" s="34"/>
      <c r="W240" s="34"/>
      <c r="X240" s="85">
        <f t="shared" si="151"/>
        <v>10.75</v>
      </c>
      <c r="Y240" s="42">
        <f t="shared" si="143"/>
        <v>90.762575257617613</v>
      </c>
      <c r="Z240" s="69">
        <f t="shared" si="144"/>
        <v>0.89583333333333337</v>
      </c>
      <c r="AA240" s="70">
        <f t="shared" si="145"/>
        <v>0.63029566151123351</v>
      </c>
      <c r="AB240" s="71">
        <f t="shared" si="146"/>
        <v>1.6744186046511626E-4</v>
      </c>
      <c r="AC240" s="71">
        <v>1.4999999999999999E-4</v>
      </c>
      <c r="AD240" s="43"/>
      <c r="AE240" s="43"/>
      <c r="AF240" s="43"/>
      <c r="AG240" s="43"/>
      <c r="AH240" s="43"/>
      <c r="AI240" s="46">
        <v>125.61</v>
      </c>
      <c r="AJ240" s="43"/>
      <c r="AK240" s="43"/>
      <c r="AL240" s="43"/>
      <c r="AM240" s="43"/>
      <c r="AN240" s="43"/>
      <c r="AO240" s="43"/>
      <c r="AP240" s="43"/>
      <c r="AQ240" s="43"/>
      <c r="AR240" s="43"/>
      <c r="AY240" s="39" t="s">
        <v>162</v>
      </c>
      <c r="AZ240" s="40" t="s">
        <v>163</v>
      </c>
      <c r="BA240" s="41" t="s">
        <v>164</v>
      </c>
    </row>
    <row r="241" spans="1:53" s="33" customFormat="1" x14ac:dyDescent="0.25">
      <c r="A241" s="33" t="s">
        <v>158</v>
      </c>
      <c r="B241" s="33" t="s">
        <v>159</v>
      </c>
      <c r="C241" s="33" t="s">
        <v>160</v>
      </c>
      <c r="D241" s="33" t="s">
        <v>11</v>
      </c>
      <c r="E241" s="33">
        <v>1</v>
      </c>
      <c r="F241" s="33" t="s">
        <v>161</v>
      </c>
      <c r="G241" s="89">
        <v>12</v>
      </c>
      <c r="H241" s="89">
        <v>300</v>
      </c>
      <c r="I241" s="82">
        <v>12.75</v>
      </c>
      <c r="J241" s="31"/>
      <c r="K241" s="31"/>
      <c r="L241" s="31"/>
      <c r="M241" s="79"/>
      <c r="N241" s="80"/>
      <c r="O241" s="81">
        <v>1.0620000000000001</v>
      </c>
      <c r="P241" s="82"/>
      <c r="Q241" s="32"/>
      <c r="R241" s="32"/>
      <c r="S241" s="32"/>
      <c r="T241" s="32"/>
      <c r="U241" s="31"/>
      <c r="V241" s="31"/>
      <c r="W241" s="31"/>
      <c r="X241" s="81">
        <f t="shared" si="151"/>
        <v>10.625999999999999</v>
      </c>
      <c r="Y241" s="37">
        <f t="shared" ref="Y241" si="196">PI()*X241^2/4</f>
        <v>88.680780036160414</v>
      </c>
      <c r="Z241" s="66">
        <f t="shared" ref="Z241" si="197">X241/12</f>
        <v>0.88549999999999995</v>
      </c>
      <c r="AA241" s="67">
        <f t="shared" ref="AA241" si="198">PI()*Z241^2/4</f>
        <v>0.6158387502511139</v>
      </c>
      <c r="AB241" s="68">
        <f t="shared" ref="AB241" si="199">AC241/Z241</f>
        <v>1.6939582156973461E-4</v>
      </c>
      <c r="AC241" s="68">
        <v>1.4999999999999999E-4</v>
      </c>
      <c r="AD241" s="38"/>
      <c r="AE241" s="38"/>
      <c r="AF241" s="38"/>
      <c r="AH241" s="38"/>
      <c r="AI241" s="45">
        <v>132.69</v>
      </c>
      <c r="AJ241" s="38"/>
      <c r="AK241" s="38"/>
      <c r="AL241" s="38"/>
      <c r="AM241" s="38"/>
      <c r="AN241" s="38"/>
      <c r="AO241" s="38"/>
      <c r="AP241" s="38"/>
      <c r="AQ241" s="38"/>
      <c r="AR241" s="38"/>
      <c r="AY241" s="39" t="s">
        <v>162</v>
      </c>
      <c r="AZ241" s="40" t="s">
        <v>163</v>
      </c>
      <c r="BA241" s="41" t="s">
        <v>164</v>
      </c>
    </row>
    <row r="242" spans="1:53" s="36" customFormat="1" x14ac:dyDescent="0.25">
      <c r="A242" s="36" t="s">
        <v>158</v>
      </c>
      <c r="B242" s="36" t="s">
        <v>159</v>
      </c>
      <c r="C242" s="36" t="s">
        <v>160</v>
      </c>
      <c r="D242" s="36" t="s">
        <v>11</v>
      </c>
      <c r="E242" s="36">
        <v>1</v>
      </c>
      <c r="F242" s="36" t="s">
        <v>161</v>
      </c>
      <c r="G242" s="73">
        <v>12</v>
      </c>
      <c r="H242" s="87">
        <v>300</v>
      </c>
      <c r="I242" s="73">
        <v>12.75</v>
      </c>
      <c r="J242" s="34"/>
      <c r="K242" s="34"/>
      <c r="L242" s="34"/>
      <c r="M242" s="83"/>
      <c r="N242" s="84">
        <v>140</v>
      </c>
      <c r="O242" s="85">
        <v>1.125</v>
      </c>
      <c r="P242" s="73"/>
      <c r="Q242" s="35"/>
      <c r="R242" s="35"/>
      <c r="S242" s="35"/>
      <c r="T242" s="35"/>
      <c r="U242" s="34"/>
      <c r="V242" s="34"/>
      <c r="W242" s="34"/>
      <c r="X242" s="85">
        <f t="shared" si="151"/>
        <v>10.5</v>
      </c>
      <c r="Y242" s="42">
        <f t="shared" si="143"/>
        <v>86.59014751456867</v>
      </c>
      <c r="Z242" s="69">
        <f t="shared" si="144"/>
        <v>0.875</v>
      </c>
      <c r="AA242" s="70">
        <f t="shared" si="145"/>
        <v>0.6013204688511713</v>
      </c>
      <c r="AB242" s="71">
        <f t="shared" si="146"/>
        <v>1.7142857142857143E-4</v>
      </c>
      <c r="AC242" s="71">
        <v>1.4999999999999999E-4</v>
      </c>
      <c r="AD242" s="43"/>
      <c r="AE242" s="43"/>
      <c r="AF242" s="43"/>
      <c r="AG242" s="43"/>
      <c r="AH242" s="43"/>
      <c r="AI242" s="46">
        <v>139.81</v>
      </c>
      <c r="AJ242" s="43"/>
      <c r="AK242" s="43"/>
      <c r="AL242" s="43"/>
      <c r="AM242" s="43"/>
      <c r="AN242" s="43"/>
      <c r="AO242" s="43"/>
      <c r="AP242" s="43"/>
      <c r="AQ242" s="43"/>
      <c r="AR242" s="43"/>
      <c r="AY242" s="39" t="s">
        <v>162</v>
      </c>
      <c r="AZ242" s="40" t="s">
        <v>163</v>
      </c>
      <c r="BA242" s="41" t="s">
        <v>164</v>
      </c>
    </row>
    <row r="243" spans="1:53" s="33" customFormat="1" x14ac:dyDescent="0.25">
      <c r="A243" s="33" t="s">
        <v>158</v>
      </c>
      <c r="B243" s="33" t="s">
        <v>159</v>
      </c>
      <c r="C243" s="33" t="s">
        <v>160</v>
      </c>
      <c r="D243" s="33" t="s">
        <v>11</v>
      </c>
      <c r="E243" s="33">
        <v>1</v>
      </c>
      <c r="F243" s="33" t="s">
        <v>161</v>
      </c>
      <c r="G243" s="89">
        <v>12</v>
      </c>
      <c r="H243" s="89">
        <v>300</v>
      </c>
      <c r="I243" s="82">
        <v>12.75</v>
      </c>
      <c r="J243" s="31"/>
      <c r="K243" s="31"/>
      <c r="L243" s="31"/>
      <c r="M243" s="79"/>
      <c r="N243" s="80"/>
      <c r="O243" s="81">
        <v>1.25</v>
      </c>
      <c r="P243" s="82"/>
      <c r="Q243" s="32"/>
      <c r="R243" s="32"/>
      <c r="S243" s="32"/>
      <c r="T243" s="32"/>
      <c r="U243" s="31"/>
      <c r="V243" s="31"/>
      <c r="W243" s="31"/>
      <c r="X243" s="81">
        <f t="shared" si="151"/>
        <v>10.25</v>
      </c>
      <c r="Y243" s="37">
        <f t="shared" ref="Y243" si="200">PI()*X243^2/4</f>
        <v>82.515894541944405</v>
      </c>
      <c r="Z243" s="66">
        <f t="shared" ref="Z243" si="201">X243/12</f>
        <v>0.85416666666666663</v>
      </c>
      <c r="AA243" s="67">
        <f t="shared" ref="AA243" si="202">PI()*Z243^2/4</f>
        <v>0.57302704543016947</v>
      </c>
      <c r="AB243" s="68">
        <f t="shared" ref="AB243" si="203">AC243/Z243</f>
        <v>1.7560975609756096E-4</v>
      </c>
      <c r="AC243" s="68">
        <v>1.4999999999999999E-4</v>
      </c>
      <c r="AD243" s="38"/>
      <c r="AE243" s="38"/>
      <c r="AF243" s="38"/>
      <c r="AH243" s="38"/>
      <c r="AI243" s="45">
        <v>153.66999999999999</v>
      </c>
      <c r="AJ243" s="38"/>
      <c r="AK243" s="38"/>
      <c r="AL243" s="38"/>
      <c r="AM243" s="38"/>
      <c r="AN243" s="38"/>
      <c r="AO243" s="38"/>
      <c r="AP243" s="38"/>
      <c r="AQ243" s="38"/>
      <c r="AR243" s="38"/>
      <c r="AY243" s="39" t="s">
        <v>162</v>
      </c>
      <c r="AZ243" s="40" t="s">
        <v>163</v>
      </c>
      <c r="BA243" s="41" t="s">
        <v>164</v>
      </c>
    </row>
    <row r="244" spans="1:53" s="36" customFormat="1" x14ac:dyDescent="0.25">
      <c r="A244" s="36" t="s">
        <v>158</v>
      </c>
      <c r="B244" s="36" t="s">
        <v>159</v>
      </c>
      <c r="C244" s="36" t="s">
        <v>160</v>
      </c>
      <c r="D244" s="36" t="s">
        <v>11</v>
      </c>
      <c r="E244" s="36">
        <v>1</v>
      </c>
      <c r="F244" s="36" t="s">
        <v>161</v>
      </c>
      <c r="G244" s="73">
        <v>12</v>
      </c>
      <c r="H244" s="87">
        <v>300</v>
      </c>
      <c r="I244" s="73">
        <v>12.75</v>
      </c>
      <c r="J244" s="34"/>
      <c r="K244" s="34"/>
      <c r="L244" s="34"/>
      <c r="M244" s="83"/>
      <c r="N244" s="84">
        <v>160</v>
      </c>
      <c r="O244" s="85">
        <v>1.3120000000000001</v>
      </c>
      <c r="P244" s="73"/>
      <c r="Q244" s="35"/>
      <c r="R244" s="35"/>
      <c r="S244" s="35"/>
      <c r="T244" s="35"/>
      <c r="U244" s="34"/>
      <c r="V244" s="34"/>
      <c r="W244" s="34"/>
      <c r="X244" s="85">
        <f t="shared" si="151"/>
        <v>10.125999999999999</v>
      </c>
      <c r="Y244" s="42">
        <f t="shared" si="143"/>
        <v>80.531488692748482</v>
      </c>
      <c r="Z244" s="69">
        <f t="shared" si="144"/>
        <v>0.84383333333333332</v>
      </c>
      <c r="AA244" s="70">
        <f t="shared" si="145"/>
        <v>0.55924644925519795</v>
      </c>
      <c r="AB244" s="71">
        <f t="shared" si="146"/>
        <v>1.7776022121271972E-4</v>
      </c>
      <c r="AC244" s="71">
        <v>1.4999999999999999E-4</v>
      </c>
      <c r="AD244" s="43"/>
      <c r="AE244" s="43"/>
      <c r="AF244" s="43"/>
      <c r="AG244" s="43"/>
      <c r="AH244" s="43"/>
      <c r="AI244" s="46">
        <v>160.41999999999999</v>
      </c>
      <c r="AJ244" s="43"/>
      <c r="AK244" s="43"/>
      <c r="AL244" s="43"/>
      <c r="AM244" s="43"/>
      <c r="AN244" s="43"/>
      <c r="AO244" s="43"/>
      <c r="AP244" s="43"/>
      <c r="AQ244" s="43"/>
      <c r="AR244" s="43"/>
      <c r="AY244" s="39" t="s">
        <v>162</v>
      </c>
      <c r="AZ244" s="40" t="s">
        <v>163</v>
      </c>
      <c r="BA244" s="41" t="s">
        <v>164</v>
      </c>
    </row>
    <row r="245" spans="1:53" s="25" customFormat="1" x14ac:dyDescent="0.25">
      <c r="A245" s="25" t="s">
        <v>158</v>
      </c>
      <c r="B245" s="25" t="s">
        <v>159</v>
      </c>
      <c r="C245" s="25" t="s">
        <v>160</v>
      </c>
      <c r="D245" s="25" t="s">
        <v>11</v>
      </c>
      <c r="E245" s="25">
        <v>1</v>
      </c>
      <c r="F245" s="47" t="s">
        <v>161</v>
      </c>
      <c r="G245" s="88">
        <v>14</v>
      </c>
      <c r="H245" s="88">
        <v>350</v>
      </c>
      <c r="I245" s="72">
        <v>14</v>
      </c>
      <c r="J245" s="23"/>
      <c r="K245" s="23"/>
      <c r="L245" s="23"/>
      <c r="M245" s="76"/>
      <c r="N245" s="77">
        <v>5</v>
      </c>
      <c r="O245" s="78">
        <v>0.156</v>
      </c>
      <c r="P245" s="72"/>
      <c r="Q245" s="24"/>
      <c r="R245" s="24"/>
      <c r="S245" s="24"/>
      <c r="T245" s="24"/>
      <c r="U245" s="23"/>
      <c r="V245" s="23"/>
      <c r="W245" s="23"/>
      <c r="X245" s="78">
        <f t="shared" si="151"/>
        <v>13.688000000000001</v>
      </c>
      <c r="Y245" s="26">
        <f t="shared" si="143"/>
        <v>147.15325546927752</v>
      </c>
      <c r="Z245" s="63">
        <f t="shared" si="144"/>
        <v>1.1406666666666667</v>
      </c>
      <c r="AA245" s="64">
        <f t="shared" si="145"/>
        <v>1.0218976074255384</v>
      </c>
      <c r="AB245" s="65">
        <f t="shared" si="146"/>
        <v>1.3150204558737578E-4</v>
      </c>
      <c r="AC245" s="65">
        <v>1.4999999999999999E-4</v>
      </c>
      <c r="AD245" s="27"/>
      <c r="AE245" s="27"/>
      <c r="AF245" s="27"/>
      <c r="AH245" s="27"/>
      <c r="AI245" s="44">
        <v>23.09</v>
      </c>
      <c r="AJ245" s="27"/>
      <c r="AK245" s="27"/>
      <c r="AL245" s="27"/>
      <c r="AM245" s="27"/>
      <c r="AN245" s="27"/>
      <c r="AO245" s="27"/>
      <c r="AP245" s="27"/>
      <c r="AQ245" s="27"/>
      <c r="AR245" s="27"/>
      <c r="AY245" s="28" t="s">
        <v>162</v>
      </c>
      <c r="AZ245" s="29" t="s">
        <v>163</v>
      </c>
      <c r="BA245" s="25" t="s">
        <v>164</v>
      </c>
    </row>
    <row r="246" spans="1:53" s="25" customFormat="1" x14ac:dyDescent="0.25">
      <c r="A246" s="25" t="s">
        <v>158</v>
      </c>
      <c r="B246" s="25" t="s">
        <v>159</v>
      </c>
      <c r="C246" s="25" t="s">
        <v>160</v>
      </c>
      <c r="D246" s="25" t="s">
        <v>11</v>
      </c>
      <c r="E246" s="25">
        <v>1</v>
      </c>
      <c r="F246" s="47" t="s">
        <v>161</v>
      </c>
      <c r="G246" s="88">
        <v>14</v>
      </c>
      <c r="H246" s="88">
        <v>350</v>
      </c>
      <c r="I246" s="72">
        <v>14</v>
      </c>
      <c r="J246" s="23"/>
      <c r="K246" s="23"/>
      <c r="L246" s="23"/>
      <c r="M246" s="76"/>
      <c r="N246" s="77"/>
      <c r="O246" s="78">
        <v>0.188</v>
      </c>
      <c r="P246" s="72"/>
      <c r="Q246" s="24"/>
      <c r="R246" s="24"/>
      <c r="S246" s="24"/>
      <c r="T246" s="24"/>
      <c r="U246" s="23"/>
      <c r="V246" s="23"/>
      <c r="W246" s="23"/>
      <c r="X246" s="78">
        <f t="shared" si="151"/>
        <v>13.624000000000001</v>
      </c>
      <c r="Y246" s="26">
        <f t="shared" si="143"/>
        <v>145.78040461240002</v>
      </c>
      <c r="Z246" s="63">
        <f t="shared" si="144"/>
        <v>1.1353333333333333</v>
      </c>
      <c r="AA246" s="64">
        <f t="shared" si="145"/>
        <v>1.0123639209194444</v>
      </c>
      <c r="AB246" s="65">
        <f t="shared" si="146"/>
        <v>1.3211978860833823E-4</v>
      </c>
      <c r="AC246" s="65">
        <v>1.4999999999999999E-4</v>
      </c>
      <c r="AD246" s="27"/>
      <c r="AE246" s="27"/>
      <c r="AF246" s="27"/>
      <c r="AH246" s="27"/>
      <c r="AI246" s="44">
        <v>27.76</v>
      </c>
      <c r="AJ246" s="27"/>
      <c r="AK246" s="27"/>
      <c r="AL246" s="27"/>
      <c r="AM246" s="27"/>
      <c r="AN246" s="27"/>
      <c r="AO246" s="27"/>
      <c r="AP246" s="27"/>
      <c r="AQ246" s="27"/>
      <c r="AR246" s="27"/>
      <c r="AY246" s="28" t="s">
        <v>162</v>
      </c>
      <c r="AZ246" s="29" t="s">
        <v>163</v>
      </c>
      <c r="BA246" s="25" t="s">
        <v>164</v>
      </c>
    </row>
    <row r="247" spans="1:53" s="25" customFormat="1" x14ac:dyDescent="0.25">
      <c r="A247" s="25" t="s">
        <v>158</v>
      </c>
      <c r="B247" s="25" t="s">
        <v>159</v>
      </c>
      <c r="C247" s="25" t="s">
        <v>160</v>
      </c>
      <c r="D247" s="25" t="s">
        <v>11</v>
      </c>
      <c r="E247" s="25">
        <v>1</v>
      </c>
      <c r="F247" s="47" t="s">
        <v>161</v>
      </c>
      <c r="G247" s="88">
        <v>14</v>
      </c>
      <c r="H247" s="88">
        <v>350</v>
      </c>
      <c r="I247" s="72">
        <v>14</v>
      </c>
      <c r="J247" s="23"/>
      <c r="K247" s="23"/>
      <c r="L247" s="23"/>
      <c r="M247" s="76"/>
      <c r="N247" s="77"/>
      <c r="O247" s="78">
        <v>0.20300000000000001</v>
      </c>
      <c r="P247" s="72"/>
      <c r="Q247" s="24"/>
      <c r="R247" s="24"/>
      <c r="S247" s="24"/>
      <c r="T247" s="24"/>
      <c r="U247" s="23"/>
      <c r="V247" s="23"/>
      <c r="W247" s="23"/>
      <c r="X247" s="78">
        <f t="shared" si="151"/>
        <v>13.593999999999999</v>
      </c>
      <c r="Y247" s="26">
        <f t="shared" ref="Y247" si="204">PI()*X247^2/4</f>
        <v>145.13909559605943</v>
      </c>
      <c r="Z247" s="63">
        <f t="shared" ref="Z247" si="205">X247/12</f>
        <v>1.1328333333333334</v>
      </c>
      <c r="AA247" s="64">
        <f t="shared" ref="AA247" si="206">PI()*Z247^2/4</f>
        <v>1.0079103860837462</v>
      </c>
      <c r="AB247" s="65">
        <f t="shared" ref="AB247" si="207">AC247/Z247</f>
        <v>1.3241135795203764E-4</v>
      </c>
      <c r="AC247" s="65">
        <v>1.4999999999999999E-4</v>
      </c>
      <c r="AD247" s="27"/>
      <c r="AE247" s="27"/>
      <c r="AF247" s="27"/>
      <c r="AH247" s="27"/>
      <c r="AI247" s="44">
        <v>29.94</v>
      </c>
      <c r="AJ247" s="27"/>
      <c r="AK247" s="27"/>
      <c r="AL247" s="27"/>
      <c r="AM247" s="27"/>
      <c r="AN247" s="27"/>
      <c r="AO247" s="27"/>
      <c r="AP247" s="27"/>
      <c r="AQ247" s="27"/>
      <c r="AR247" s="27"/>
      <c r="AY247" s="28" t="s">
        <v>162</v>
      </c>
      <c r="AZ247" s="29" t="s">
        <v>163</v>
      </c>
      <c r="BA247" s="25" t="s">
        <v>164</v>
      </c>
    </row>
    <row r="248" spans="1:53" s="25" customFormat="1" x14ac:dyDescent="0.25">
      <c r="A248" s="25" t="s">
        <v>158</v>
      </c>
      <c r="B248" s="25" t="s">
        <v>159</v>
      </c>
      <c r="C248" s="25" t="s">
        <v>160</v>
      </c>
      <c r="D248" s="25" t="s">
        <v>11</v>
      </c>
      <c r="E248" s="25">
        <v>1</v>
      </c>
      <c r="F248" s="47" t="s">
        <v>161</v>
      </c>
      <c r="G248" s="88">
        <v>14</v>
      </c>
      <c r="H248" s="88">
        <v>350</v>
      </c>
      <c r="I248" s="72">
        <v>14</v>
      </c>
      <c r="J248" s="23"/>
      <c r="K248" s="23"/>
      <c r="L248" s="23"/>
      <c r="M248" s="76"/>
      <c r="N248" s="77"/>
      <c r="O248" s="78">
        <v>0.21</v>
      </c>
      <c r="P248" s="72"/>
      <c r="Q248" s="24"/>
      <c r="R248" s="24"/>
      <c r="S248" s="24"/>
      <c r="T248" s="24"/>
      <c r="U248" s="23"/>
      <c r="V248" s="23"/>
      <c r="W248" s="23"/>
      <c r="X248" s="78">
        <f t="shared" si="151"/>
        <v>13.58</v>
      </c>
      <c r="Y248" s="26">
        <f t="shared" ref="Y248" si="208">PI()*X248^2/4</f>
        <v>144.84030186036918</v>
      </c>
      <c r="Z248" s="63">
        <f t="shared" ref="Z248" si="209">X248/12</f>
        <v>1.1316666666666666</v>
      </c>
      <c r="AA248" s="64">
        <f t="shared" ref="AA248" si="210">PI()*Z248^2/4</f>
        <v>1.0058354295858969</v>
      </c>
      <c r="AB248" s="65">
        <f t="shared" ref="AB248" si="211">AC248/Z248</f>
        <v>1.3254786450662739E-4</v>
      </c>
      <c r="AC248" s="65">
        <v>1.4999999999999999E-4</v>
      </c>
      <c r="AD248" s="27"/>
      <c r="AE248" s="27"/>
      <c r="AF248" s="27"/>
      <c r="AH248" s="27"/>
      <c r="AI248" s="44">
        <v>30.96</v>
      </c>
      <c r="AJ248" s="27"/>
      <c r="AK248" s="27"/>
      <c r="AL248" s="27"/>
      <c r="AM248" s="27"/>
      <c r="AN248" s="27"/>
      <c r="AO248" s="27"/>
      <c r="AP248" s="27"/>
      <c r="AQ248" s="27"/>
      <c r="AR248" s="27"/>
      <c r="AY248" s="28" t="s">
        <v>162</v>
      </c>
      <c r="AZ248" s="29" t="s">
        <v>163</v>
      </c>
      <c r="BA248" s="25" t="s">
        <v>164</v>
      </c>
    </row>
    <row r="249" spans="1:53" s="25" customFormat="1" x14ac:dyDescent="0.25">
      <c r="A249" s="25" t="s">
        <v>158</v>
      </c>
      <c r="B249" s="25" t="s">
        <v>159</v>
      </c>
      <c r="C249" s="25" t="s">
        <v>160</v>
      </c>
      <c r="D249" s="25" t="s">
        <v>11</v>
      </c>
      <c r="E249" s="25">
        <v>1</v>
      </c>
      <c r="F249" s="47" t="s">
        <v>161</v>
      </c>
      <c r="G249" s="72">
        <v>14</v>
      </c>
      <c r="H249" s="86">
        <v>350</v>
      </c>
      <c r="I249" s="72">
        <v>14</v>
      </c>
      <c r="J249" s="23"/>
      <c r="K249" s="23"/>
      <c r="L249" s="23"/>
      <c r="M249" s="76"/>
      <c r="N249" s="77"/>
      <c r="O249" s="78">
        <v>0.219</v>
      </c>
      <c r="P249" s="72"/>
      <c r="Q249" s="24"/>
      <c r="R249" s="24"/>
      <c r="S249" s="24"/>
      <c r="T249" s="24"/>
      <c r="U249" s="23"/>
      <c r="V249" s="23"/>
      <c r="W249" s="23"/>
      <c r="X249" s="78">
        <f t="shared" si="151"/>
        <v>13.561999999999999</v>
      </c>
      <c r="Y249" s="26">
        <f t="shared" si="143"/>
        <v>144.45659087525237</v>
      </c>
      <c r="Z249" s="63">
        <f t="shared" si="144"/>
        <v>1.1301666666666665</v>
      </c>
      <c r="AA249" s="64">
        <f t="shared" si="145"/>
        <v>1.0031707699670303</v>
      </c>
      <c r="AB249" s="65">
        <f t="shared" si="146"/>
        <v>1.3272378705205722E-4</v>
      </c>
      <c r="AC249" s="65">
        <v>1.4999999999999999E-4</v>
      </c>
      <c r="AD249" s="27"/>
      <c r="AE249" s="27"/>
      <c r="AF249" s="27"/>
      <c r="AG249" s="27"/>
      <c r="AH249" s="27"/>
      <c r="AI249" s="44">
        <v>32.26</v>
      </c>
      <c r="AJ249" s="27"/>
      <c r="AK249" s="27"/>
      <c r="AL249" s="27"/>
      <c r="AM249" s="27"/>
      <c r="AN249" s="27"/>
      <c r="AO249" s="27"/>
      <c r="AP249" s="27"/>
      <c r="AQ249" s="27"/>
      <c r="AR249" s="27"/>
      <c r="AY249" s="28" t="s">
        <v>162</v>
      </c>
      <c r="AZ249" s="29" t="s">
        <v>163</v>
      </c>
      <c r="BA249" s="25" t="s">
        <v>164</v>
      </c>
    </row>
    <row r="250" spans="1:53" s="25" customFormat="1" x14ac:dyDescent="0.25">
      <c r="A250" s="25" t="s">
        <v>158</v>
      </c>
      <c r="B250" s="25" t="s">
        <v>159</v>
      </c>
      <c r="C250" s="25" t="s">
        <v>160</v>
      </c>
      <c r="D250" s="25" t="s">
        <v>11</v>
      </c>
      <c r="E250" s="25">
        <v>1</v>
      </c>
      <c r="F250" s="47" t="s">
        <v>161</v>
      </c>
      <c r="G250" s="72">
        <v>14</v>
      </c>
      <c r="H250" s="86">
        <v>350</v>
      </c>
      <c r="I250" s="72">
        <v>14</v>
      </c>
      <c r="J250" s="23"/>
      <c r="K250" s="23"/>
      <c r="L250" s="23"/>
      <c r="M250" s="76"/>
      <c r="N250" s="77">
        <v>10</v>
      </c>
      <c r="O250" s="78">
        <v>0.25</v>
      </c>
      <c r="P250" s="72"/>
      <c r="Q250" s="24"/>
      <c r="R250" s="24"/>
      <c r="S250" s="24"/>
      <c r="T250" s="24"/>
      <c r="U250" s="23"/>
      <c r="V250" s="23"/>
      <c r="W250" s="23"/>
      <c r="X250" s="78">
        <f t="shared" si="151"/>
        <v>13.5</v>
      </c>
      <c r="Y250" s="26">
        <f t="shared" si="143"/>
        <v>143.13881527918494</v>
      </c>
      <c r="Z250" s="63">
        <f t="shared" si="144"/>
        <v>1.125</v>
      </c>
      <c r="AA250" s="64">
        <f t="shared" si="145"/>
        <v>0.99401955054989544</v>
      </c>
      <c r="AB250" s="65">
        <f t="shared" si="146"/>
        <v>1.3333333333333331E-4</v>
      </c>
      <c r="AC250" s="65">
        <v>1.4999999999999999E-4</v>
      </c>
      <c r="AD250" s="27"/>
      <c r="AE250" s="27"/>
      <c r="AF250" s="27"/>
      <c r="AG250" s="27"/>
      <c r="AH250" s="27"/>
      <c r="AI250" s="44">
        <v>36.75</v>
      </c>
      <c r="AJ250" s="27"/>
      <c r="AK250" s="27"/>
      <c r="AL250" s="27"/>
      <c r="AM250" s="27"/>
      <c r="AN250" s="27"/>
      <c r="AO250" s="27"/>
      <c r="AP250" s="27"/>
      <c r="AQ250" s="27"/>
      <c r="AR250" s="27"/>
      <c r="AY250" s="28" t="s">
        <v>162</v>
      </c>
      <c r="AZ250" s="29" t="s">
        <v>163</v>
      </c>
      <c r="BA250" s="25" t="s">
        <v>164</v>
      </c>
    </row>
    <row r="251" spans="1:53" s="25" customFormat="1" x14ac:dyDescent="0.25">
      <c r="A251" s="25" t="s">
        <v>158</v>
      </c>
      <c r="B251" s="25" t="s">
        <v>159</v>
      </c>
      <c r="C251" s="25" t="s">
        <v>160</v>
      </c>
      <c r="D251" s="25" t="s">
        <v>11</v>
      </c>
      <c r="E251" s="25">
        <v>1</v>
      </c>
      <c r="F251" s="47" t="s">
        <v>161</v>
      </c>
      <c r="G251" s="72">
        <v>14</v>
      </c>
      <c r="H251" s="86">
        <v>350</v>
      </c>
      <c r="I251" s="72">
        <v>14</v>
      </c>
      <c r="J251" s="23"/>
      <c r="K251" s="23"/>
      <c r="L251" s="23"/>
      <c r="M251" s="76"/>
      <c r="N251" s="77"/>
      <c r="O251" s="78">
        <v>0.28100000000000003</v>
      </c>
      <c r="P251" s="72"/>
      <c r="Q251" s="24"/>
      <c r="R251" s="24"/>
      <c r="S251" s="24"/>
      <c r="T251" s="24"/>
      <c r="U251" s="23"/>
      <c r="V251" s="23"/>
      <c r="W251" s="23"/>
      <c r="X251" s="78">
        <f t="shared" si="151"/>
        <v>13.438000000000001</v>
      </c>
      <c r="Y251" s="26">
        <f t="shared" si="143"/>
        <v>141.82707782419772</v>
      </c>
      <c r="Z251" s="63">
        <f t="shared" si="144"/>
        <v>1.1198333333333335</v>
      </c>
      <c r="AA251" s="64">
        <f t="shared" si="145"/>
        <v>0.98491026266803994</v>
      </c>
      <c r="AB251" s="65">
        <f t="shared" si="146"/>
        <v>1.3394850424170262E-4</v>
      </c>
      <c r="AC251" s="65">
        <v>1.4999999999999999E-4</v>
      </c>
      <c r="AD251" s="27"/>
      <c r="AE251" s="27"/>
      <c r="AF251" s="27"/>
      <c r="AG251" s="27"/>
      <c r="AH251" s="27"/>
      <c r="AI251" s="44">
        <v>41.21</v>
      </c>
      <c r="AJ251" s="27"/>
      <c r="AK251" s="27"/>
      <c r="AL251" s="27"/>
      <c r="AM251" s="27"/>
      <c r="AN251" s="27"/>
      <c r="AO251" s="27"/>
      <c r="AP251" s="27"/>
      <c r="AQ251" s="27"/>
      <c r="AR251" s="27"/>
      <c r="AY251" s="28" t="s">
        <v>162</v>
      </c>
      <c r="AZ251" s="29" t="s">
        <v>163</v>
      </c>
      <c r="BA251" s="25" t="s">
        <v>164</v>
      </c>
    </row>
    <row r="252" spans="1:53" s="25" customFormat="1" x14ac:dyDescent="0.25">
      <c r="A252" s="25" t="s">
        <v>158</v>
      </c>
      <c r="B252" s="25" t="s">
        <v>159</v>
      </c>
      <c r="C252" s="25" t="s">
        <v>160</v>
      </c>
      <c r="D252" s="25" t="s">
        <v>11</v>
      </c>
      <c r="E252" s="25">
        <v>1</v>
      </c>
      <c r="F252" s="47" t="s">
        <v>161</v>
      </c>
      <c r="G252" s="72">
        <v>14</v>
      </c>
      <c r="H252" s="86">
        <v>350</v>
      </c>
      <c r="I252" s="72">
        <v>14</v>
      </c>
      <c r="J252" s="23"/>
      <c r="K252" s="23"/>
      <c r="L252" s="23"/>
      <c r="M252" s="76"/>
      <c r="N252" s="77">
        <v>20</v>
      </c>
      <c r="O252" s="78">
        <v>0.312</v>
      </c>
      <c r="P252" s="72"/>
      <c r="Q252" s="24"/>
      <c r="R252" s="24"/>
      <c r="S252" s="24"/>
      <c r="T252" s="24"/>
      <c r="U252" s="23"/>
      <c r="V252" s="23"/>
      <c r="W252" s="23"/>
      <c r="X252" s="78">
        <f t="shared" si="151"/>
        <v>13.375999999999999</v>
      </c>
      <c r="Y252" s="26">
        <f t="shared" si="143"/>
        <v>140.52137851029067</v>
      </c>
      <c r="Z252" s="63">
        <f t="shared" si="144"/>
        <v>1.1146666666666667</v>
      </c>
      <c r="AA252" s="64">
        <f t="shared" si="145"/>
        <v>0.9758429063214632</v>
      </c>
      <c r="AB252" s="65">
        <f t="shared" si="146"/>
        <v>1.3456937799043061E-4</v>
      </c>
      <c r="AC252" s="65">
        <v>1.4999999999999999E-4</v>
      </c>
      <c r="AD252" s="27"/>
      <c r="AE252" s="27"/>
      <c r="AF252" s="27"/>
      <c r="AG252" s="27"/>
      <c r="AH252" s="27"/>
      <c r="AI252" s="44">
        <v>45.65</v>
      </c>
      <c r="AJ252" s="27"/>
      <c r="AK252" s="27"/>
      <c r="AL252" s="27"/>
      <c r="AM252" s="27"/>
      <c r="AN252" s="27"/>
      <c r="AO252" s="27"/>
      <c r="AP252" s="27"/>
      <c r="AQ252" s="27"/>
      <c r="AR252" s="27"/>
      <c r="AY252" s="28" t="s">
        <v>162</v>
      </c>
      <c r="AZ252" s="29" t="s">
        <v>163</v>
      </c>
      <c r="BA252" s="25" t="s">
        <v>164</v>
      </c>
    </row>
    <row r="253" spans="1:53" s="25" customFormat="1" x14ac:dyDescent="0.25">
      <c r="A253" s="25" t="s">
        <v>158</v>
      </c>
      <c r="B253" s="25" t="s">
        <v>159</v>
      </c>
      <c r="C253" s="25" t="s">
        <v>160</v>
      </c>
      <c r="D253" s="25" t="s">
        <v>11</v>
      </c>
      <c r="E253" s="25">
        <v>1</v>
      </c>
      <c r="F253" s="47" t="s">
        <v>161</v>
      </c>
      <c r="G253" s="72">
        <v>14</v>
      </c>
      <c r="H253" s="86">
        <v>350</v>
      </c>
      <c r="I253" s="72">
        <v>14</v>
      </c>
      <c r="J253" s="23"/>
      <c r="K253" s="23"/>
      <c r="L253" s="23"/>
      <c r="M253" s="76"/>
      <c r="N253" s="77"/>
      <c r="O253" s="78">
        <v>0.34399999999999997</v>
      </c>
      <c r="P253" s="72"/>
      <c r="Q253" s="24"/>
      <c r="R253" s="24"/>
      <c r="S253" s="24"/>
      <c r="T253" s="24"/>
      <c r="U253" s="23"/>
      <c r="V253" s="23"/>
      <c r="W253" s="23"/>
      <c r="X253" s="78">
        <f t="shared" si="151"/>
        <v>13.311999999999999</v>
      </c>
      <c r="Y253" s="26">
        <f t="shared" si="143"/>
        <v>139.1798933144666</v>
      </c>
      <c r="Z253" s="63">
        <f t="shared" si="144"/>
        <v>1.1093333333333333</v>
      </c>
      <c r="AA253" s="64">
        <f t="shared" si="145"/>
        <v>0.96652703690601816</v>
      </c>
      <c r="AB253" s="65">
        <f t="shared" si="146"/>
        <v>1.3521634615384616E-4</v>
      </c>
      <c r="AC253" s="65">
        <v>1.4999999999999999E-4</v>
      </c>
      <c r="AD253" s="27"/>
      <c r="AE253" s="27"/>
      <c r="AF253" s="27"/>
      <c r="AG253" s="27"/>
      <c r="AH253" s="27"/>
      <c r="AI253" s="44">
        <v>50.22</v>
      </c>
      <c r="AJ253" s="27"/>
      <c r="AK253" s="27"/>
      <c r="AL253" s="27"/>
      <c r="AM253" s="27"/>
      <c r="AN253" s="27"/>
      <c r="AO253" s="27"/>
      <c r="AP253" s="27"/>
      <c r="AQ253" s="27"/>
      <c r="AR253" s="27"/>
      <c r="AY253" s="28" t="s">
        <v>162</v>
      </c>
      <c r="AZ253" s="29" t="s">
        <v>163</v>
      </c>
      <c r="BA253" s="25" t="s">
        <v>164</v>
      </c>
    </row>
    <row r="254" spans="1:53" s="25" customFormat="1" x14ac:dyDescent="0.25">
      <c r="A254" s="25" t="s">
        <v>158</v>
      </c>
      <c r="B254" s="25" t="s">
        <v>159</v>
      </c>
      <c r="C254" s="25" t="s">
        <v>160</v>
      </c>
      <c r="D254" s="25" t="s">
        <v>11</v>
      </c>
      <c r="E254" s="25">
        <v>1</v>
      </c>
      <c r="F254" s="47" t="s">
        <v>161</v>
      </c>
      <c r="G254" s="72">
        <v>14</v>
      </c>
      <c r="H254" s="86">
        <v>350</v>
      </c>
      <c r="I254" s="72">
        <v>14</v>
      </c>
      <c r="J254" s="23"/>
      <c r="K254" s="23"/>
      <c r="L254" s="23"/>
      <c r="M254" s="76" t="s">
        <v>165</v>
      </c>
      <c r="N254" s="77">
        <v>30</v>
      </c>
      <c r="O254" s="78">
        <v>0.375</v>
      </c>
      <c r="P254" s="72"/>
      <c r="Q254" s="24"/>
      <c r="R254" s="24"/>
      <c r="S254" s="24"/>
      <c r="T254" s="24"/>
      <c r="U254" s="23"/>
      <c r="V254" s="23"/>
      <c r="W254" s="23"/>
      <c r="X254" s="78">
        <f t="shared" si="151"/>
        <v>13.25</v>
      </c>
      <c r="Y254" s="26">
        <f t="shared" si="143"/>
        <v>137.88646506146452</v>
      </c>
      <c r="Z254" s="63">
        <f t="shared" si="144"/>
        <v>1.1041666666666667</v>
      </c>
      <c r="AA254" s="64">
        <f t="shared" si="145"/>
        <v>0.95754489626017036</v>
      </c>
      <c r="AB254" s="65">
        <f t="shared" si="146"/>
        <v>1.3584905660377357E-4</v>
      </c>
      <c r="AC254" s="65">
        <v>1.4999999999999999E-4</v>
      </c>
      <c r="AD254" s="27"/>
      <c r="AE254" s="27"/>
      <c r="AF254" s="27"/>
      <c r="AG254" s="27"/>
      <c r="AH254" s="27"/>
      <c r="AI254" s="44">
        <v>54.62</v>
      </c>
      <c r="AJ254" s="27"/>
      <c r="AK254" s="27"/>
      <c r="AL254" s="27"/>
      <c r="AM254" s="27"/>
      <c r="AN254" s="27"/>
      <c r="AO254" s="27"/>
      <c r="AP254" s="27"/>
      <c r="AQ254" s="27"/>
      <c r="AR254" s="27"/>
      <c r="AY254" s="28" t="s">
        <v>162</v>
      </c>
      <c r="AZ254" s="29" t="s">
        <v>163</v>
      </c>
      <c r="BA254" s="25" t="s">
        <v>164</v>
      </c>
    </row>
    <row r="255" spans="1:53" s="25" customFormat="1" x14ac:dyDescent="0.25">
      <c r="A255" s="25" t="s">
        <v>158</v>
      </c>
      <c r="B255" s="25" t="s">
        <v>159</v>
      </c>
      <c r="C255" s="25" t="s">
        <v>160</v>
      </c>
      <c r="D255" s="25" t="s">
        <v>11</v>
      </c>
      <c r="E255" s="25">
        <v>1</v>
      </c>
      <c r="F255" s="47" t="s">
        <v>161</v>
      </c>
      <c r="G255" s="88">
        <v>14</v>
      </c>
      <c r="H255" s="88">
        <v>350</v>
      </c>
      <c r="I255" s="72">
        <v>14</v>
      </c>
      <c r="J255" s="23"/>
      <c r="K255" s="23"/>
      <c r="L255" s="23"/>
      <c r="M255" s="76"/>
      <c r="N255" s="77"/>
      <c r="O255" s="78">
        <v>0.40600000000000003</v>
      </c>
      <c r="P255" s="72"/>
      <c r="Q255" s="24"/>
      <c r="R255" s="24"/>
      <c r="S255" s="24"/>
      <c r="T255" s="24"/>
      <c r="U255" s="23"/>
      <c r="V255" s="23"/>
      <c r="W255" s="23"/>
      <c r="X255" s="78">
        <f t="shared" si="151"/>
        <v>13.188000000000001</v>
      </c>
      <c r="Y255" s="26">
        <f t="shared" si="143"/>
        <v>136.59907494954263</v>
      </c>
      <c r="Z255" s="63">
        <f t="shared" si="144"/>
        <v>1.099</v>
      </c>
      <c r="AA255" s="64">
        <f t="shared" si="145"/>
        <v>0.94860468714960133</v>
      </c>
      <c r="AB255" s="65">
        <f t="shared" si="146"/>
        <v>1.3648771610555048E-4</v>
      </c>
      <c r="AC255" s="65">
        <v>1.4999999999999999E-4</v>
      </c>
      <c r="AD255" s="27"/>
      <c r="AE255" s="27"/>
      <c r="AF255" s="27"/>
      <c r="AH255" s="27"/>
      <c r="AI255" s="44">
        <v>59</v>
      </c>
      <c r="AJ255" s="27"/>
      <c r="AK255" s="27"/>
      <c r="AL255" s="27"/>
      <c r="AM255" s="27"/>
      <c r="AN255" s="27"/>
      <c r="AO255" s="27"/>
      <c r="AP255" s="27"/>
      <c r="AQ255" s="27"/>
      <c r="AR255" s="27"/>
      <c r="AY255" s="28" t="s">
        <v>162</v>
      </c>
      <c r="AZ255" s="29" t="s">
        <v>163</v>
      </c>
      <c r="BA255" s="25" t="s">
        <v>164</v>
      </c>
    </row>
    <row r="256" spans="1:53" s="25" customFormat="1" x14ac:dyDescent="0.25">
      <c r="A256" s="25" t="s">
        <v>158</v>
      </c>
      <c r="B256" s="25" t="s">
        <v>159</v>
      </c>
      <c r="C256" s="25" t="s">
        <v>160</v>
      </c>
      <c r="D256" s="25" t="s">
        <v>11</v>
      </c>
      <c r="E256" s="25">
        <v>1</v>
      </c>
      <c r="F256" s="47" t="s">
        <v>161</v>
      </c>
      <c r="G256" s="72">
        <v>14</v>
      </c>
      <c r="H256" s="86">
        <v>350</v>
      </c>
      <c r="I256" s="72">
        <v>14</v>
      </c>
      <c r="J256" s="23"/>
      <c r="K256" s="23"/>
      <c r="L256" s="23"/>
      <c r="M256" s="76"/>
      <c r="N256" s="77">
        <v>40</v>
      </c>
      <c r="O256" s="78">
        <v>0.438</v>
      </c>
      <c r="P256" s="72"/>
      <c r="Q256" s="24"/>
      <c r="R256" s="24"/>
      <c r="S256" s="24"/>
      <c r="T256" s="24"/>
      <c r="U256" s="23"/>
      <c r="V256" s="23"/>
      <c r="W256" s="23"/>
      <c r="X256" s="78">
        <f t="shared" si="151"/>
        <v>13.124000000000001</v>
      </c>
      <c r="Y256" s="26">
        <f t="shared" si="143"/>
        <v>135.27648957512255</v>
      </c>
      <c r="Z256" s="63">
        <f t="shared" si="144"/>
        <v>1.0936666666666668</v>
      </c>
      <c r="AA256" s="64">
        <f t="shared" si="145"/>
        <v>0.93942006649390675</v>
      </c>
      <c r="AB256" s="65">
        <f t="shared" si="146"/>
        <v>1.3715330691862235E-4</v>
      </c>
      <c r="AC256" s="65">
        <v>1.4999999999999999E-4</v>
      </c>
      <c r="AD256" s="27"/>
      <c r="AE256" s="27"/>
      <c r="AF256" s="27"/>
      <c r="AG256" s="27"/>
      <c r="AH256" s="27"/>
      <c r="AI256" s="44">
        <v>63.5</v>
      </c>
      <c r="AJ256" s="27"/>
      <c r="AK256" s="27"/>
      <c r="AL256" s="27"/>
      <c r="AM256" s="27"/>
      <c r="AN256" s="27"/>
      <c r="AO256" s="27"/>
      <c r="AP256" s="27"/>
      <c r="AQ256" s="27"/>
      <c r="AR256" s="27"/>
      <c r="AY256" s="28" t="s">
        <v>162</v>
      </c>
      <c r="AZ256" s="29" t="s">
        <v>163</v>
      </c>
      <c r="BA256" s="25" t="s">
        <v>164</v>
      </c>
    </row>
    <row r="257" spans="1:53" s="25" customFormat="1" x14ac:dyDescent="0.25">
      <c r="A257" s="25" t="s">
        <v>158</v>
      </c>
      <c r="B257" s="25" t="s">
        <v>159</v>
      </c>
      <c r="C257" s="25" t="s">
        <v>160</v>
      </c>
      <c r="D257" s="25" t="s">
        <v>11</v>
      </c>
      <c r="E257" s="25">
        <v>1</v>
      </c>
      <c r="F257" s="47" t="s">
        <v>161</v>
      </c>
      <c r="G257" s="72">
        <v>14</v>
      </c>
      <c r="H257" s="86">
        <v>350</v>
      </c>
      <c r="I257" s="72">
        <v>14</v>
      </c>
      <c r="J257" s="23"/>
      <c r="K257" s="23"/>
      <c r="L257" s="23"/>
      <c r="M257" s="76"/>
      <c r="N257" s="77"/>
      <c r="O257" s="78">
        <v>0.46899999999999997</v>
      </c>
      <c r="P257" s="72"/>
      <c r="Q257" s="24"/>
      <c r="R257" s="24"/>
      <c r="S257" s="24"/>
      <c r="T257" s="24"/>
      <c r="U257" s="23"/>
      <c r="V257" s="23"/>
      <c r="W257" s="23"/>
      <c r="X257" s="78">
        <f t="shared" si="151"/>
        <v>13.061999999999999</v>
      </c>
      <c r="Y257" s="26">
        <f t="shared" si="143"/>
        <v>134.00137052410554</v>
      </c>
      <c r="Z257" s="63">
        <f t="shared" si="144"/>
        <v>1.0885</v>
      </c>
      <c r="AA257" s="64">
        <f t="shared" si="145"/>
        <v>0.93056507308406644</v>
      </c>
      <c r="AB257" s="65">
        <f t="shared" si="146"/>
        <v>1.3780431786862655E-4</v>
      </c>
      <c r="AC257" s="65">
        <v>1.4999999999999999E-4</v>
      </c>
      <c r="AD257" s="27"/>
      <c r="AE257" s="27"/>
      <c r="AF257" s="27"/>
      <c r="AG257" s="27"/>
      <c r="AH257" s="27"/>
      <c r="AI257" s="44">
        <v>67.84</v>
      </c>
      <c r="AJ257" s="27"/>
      <c r="AK257" s="27"/>
      <c r="AL257" s="27"/>
      <c r="AM257" s="27"/>
      <c r="AN257" s="27"/>
      <c r="AO257" s="27"/>
      <c r="AP257" s="27"/>
      <c r="AQ257" s="27"/>
      <c r="AR257" s="27"/>
      <c r="AY257" s="28" t="s">
        <v>162</v>
      </c>
      <c r="AZ257" s="29" t="s">
        <v>163</v>
      </c>
      <c r="BA257" s="25" t="s">
        <v>164</v>
      </c>
    </row>
    <row r="258" spans="1:53" s="25" customFormat="1" x14ac:dyDescent="0.25">
      <c r="A258" s="25" t="s">
        <v>158</v>
      </c>
      <c r="B258" s="25" t="s">
        <v>159</v>
      </c>
      <c r="C258" s="25" t="s">
        <v>160</v>
      </c>
      <c r="D258" s="25" t="s">
        <v>11</v>
      </c>
      <c r="E258" s="25">
        <v>1</v>
      </c>
      <c r="F258" s="47" t="s">
        <v>161</v>
      </c>
      <c r="G258" s="72">
        <v>14</v>
      </c>
      <c r="H258" s="86">
        <v>350</v>
      </c>
      <c r="I258" s="72">
        <v>14</v>
      </c>
      <c r="J258" s="23"/>
      <c r="K258" s="23"/>
      <c r="L258" s="23"/>
      <c r="M258" s="76" t="s">
        <v>166</v>
      </c>
      <c r="N258" s="77"/>
      <c r="O258" s="78">
        <v>0.5</v>
      </c>
      <c r="P258" s="72"/>
      <c r="Q258" s="24"/>
      <c r="R258" s="24"/>
      <c r="S258" s="24"/>
      <c r="T258" s="24"/>
      <c r="U258" s="23"/>
      <c r="V258" s="23"/>
      <c r="W258" s="23"/>
      <c r="X258" s="78">
        <f t="shared" si="151"/>
        <v>13</v>
      </c>
      <c r="Y258" s="26">
        <f t="shared" si="143"/>
        <v>132.73228961416876</v>
      </c>
      <c r="Z258" s="63">
        <f t="shared" si="144"/>
        <v>1.0833333333333333</v>
      </c>
      <c r="AA258" s="64">
        <f t="shared" si="145"/>
        <v>0.92175201120950512</v>
      </c>
      <c r="AB258" s="65">
        <f t="shared" si="146"/>
        <v>1.3846153846153845E-4</v>
      </c>
      <c r="AC258" s="65">
        <v>1.4999999999999999E-4</v>
      </c>
      <c r="AD258" s="27"/>
      <c r="AE258" s="27"/>
      <c r="AF258" s="27"/>
      <c r="AG258" s="27"/>
      <c r="AH258" s="27"/>
      <c r="AI258" s="44">
        <v>72.16</v>
      </c>
      <c r="AJ258" s="27"/>
      <c r="AK258" s="27"/>
      <c r="AL258" s="27"/>
      <c r="AM258" s="27"/>
      <c r="AN258" s="27"/>
      <c r="AO258" s="27"/>
      <c r="AP258" s="27"/>
      <c r="AQ258" s="27"/>
      <c r="AR258" s="27"/>
      <c r="AY258" s="28" t="s">
        <v>162</v>
      </c>
      <c r="AZ258" s="29" t="s">
        <v>163</v>
      </c>
      <c r="BA258" s="25" t="s">
        <v>164</v>
      </c>
    </row>
    <row r="259" spans="1:53" s="25" customFormat="1" x14ac:dyDescent="0.25">
      <c r="A259" s="25" t="s">
        <v>158</v>
      </c>
      <c r="B259" s="25" t="s">
        <v>159</v>
      </c>
      <c r="C259" s="25" t="s">
        <v>160</v>
      </c>
      <c r="D259" s="25" t="s">
        <v>11</v>
      </c>
      <c r="E259" s="25">
        <v>1</v>
      </c>
      <c r="F259" s="47" t="s">
        <v>161</v>
      </c>
      <c r="G259" s="88">
        <v>14</v>
      </c>
      <c r="H259" s="88">
        <v>350</v>
      </c>
      <c r="I259" s="72">
        <v>14</v>
      </c>
      <c r="J259" s="23"/>
      <c r="K259" s="23"/>
      <c r="L259" s="23"/>
      <c r="M259" s="76"/>
      <c r="N259" s="77"/>
      <c r="O259" s="78">
        <v>0.56200000000000006</v>
      </c>
      <c r="P259" s="72"/>
      <c r="Q259" s="24"/>
      <c r="R259" s="24"/>
      <c r="S259" s="24"/>
      <c r="T259" s="24"/>
      <c r="U259" s="23"/>
      <c r="V259" s="23"/>
      <c r="W259" s="23"/>
      <c r="X259" s="78">
        <f t="shared" si="151"/>
        <v>12.875999999999999</v>
      </c>
      <c r="Y259" s="26">
        <f t="shared" ref="Y259" si="212">PI()*X259^2/4</f>
        <v>130.21224221753576</v>
      </c>
      <c r="Z259" s="63">
        <f t="shared" ref="Z259" si="213">X259/12</f>
        <v>1.073</v>
      </c>
      <c r="AA259" s="64">
        <f t="shared" ref="AA259" si="214">PI()*Z259^2/4</f>
        <v>0.90425168206622064</v>
      </c>
      <c r="AB259" s="65">
        <f t="shared" ref="AB259" si="215">AC259/Z259</f>
        <v>1.3979496738117427E-4</v>
      </c>
      <c r="AC259" s="65">
        <v>1.4999999999999999E-4</v>
      </c>
      <c r="AD259" s="27"/>
      <c r="AE259" s="27"/>
      <c r="AF259" s="27"/>
      <c r="AH259" s="27"/>
      <c r="AI259" s="44">
        <v>80.73</v>
      </c>
      <c r="AJ259" s="27"/>
      <c r="AK259" s="27"/>
      <c r="AL259" s="27"/>
      <c r="AM259" s="27"/>
      <c r="AN259" s="27"/>
      <c r="AO259" s="27"/>
      <c r="AP259" s="27"/>
      <c r="AQ259" s="27"/>
      <c r="AR259" s="27"/>
      <c r="AY259" s="28" t="s">
        <v>162</v>
      </c>
      <c r="AZ259" s="29" t="s">
        <v>163</v>
      </c>
      <c r="BA259" s="25" t="s">
        <v>164</v>
      </c>
    </row>
    <row r="260" spans="1:53" s="25" customFormat="1" x14ac:dyDescent="0.25">
      <c r="A260" s="25" t="s">
        <v>158</v>
      </c>
      <c r="B260" s="25" t="s">
        <v>159</v>
      </c>
      <c r="C260" s="25" t="s">
        <v>160</v>
      </c>
      <c r="D260" s="25" t="s">
        <v>11</v>
      </c>
      <c r="E260" s="25">
        <v>1</v>
      </c>
      <c r="F260" s="47" t="s">
        <v>161</v>
      </c>
      <c r="G260" s="72">
        <v>14</v>
      </c>
      <c r="H260" s="86">
        <v>350</v>
      </c>
      <c r="I260" s="72">
        <v>14</v>
      </c>
      <c r="J260" s="23"/>
      <c r="K260" s="23"/>
      <c r="L260" s="23"/>
      <c r="M260" s="76"/>
      <c r="N260" s="77">
        <v>60</v>
      </c>
      <c r="O260" s="78">
        <v>0.59399999999999997</v>
      </c>
      <c r="P260" s="72"/>
      <c r="Q260" s="24"/>
      <c r="R260" s="24"/>
      <c r="S260" s="24"/>
      <c r="T260" s="24"/>
      <c r="U260" s="23"/>
      <c r="V260" s="23"/>
      <c r="W260" s="23"/>
      <c r="X260" s="78">
        <f t="shared" si="151"/>
        <v>12.811999999999999</v>
      </c>
      <c r="Y260" s="26">
        <f t="shared" si="143"/>
        <v>128.92102250416914</v>
      </c>
      <c r="Z260" s="63">
        <f t="shared" si="144"/>
        <v>1.0676666666666665</v>
      </c>
      <c r="AA260" s="64">
        <f t="shared" si="145"/>
        <v>0.89528487850117444</v>
      </c>
      <c r="AB260" s="65">
        <f t="shared" si="146"/>
        <v>1.4049328754292851E-4</v>
      </c>
      <c r="AC260" s="65">
        <v>1.4999999999999999E-4</v>
      </c>
      <c r="AD260" s="27"/>
      <c r="AE260" s="27"/>
      <c r="AF260" s="27"/>
      <c r="AG260" s="27"/>
      <c r="AH260" s="27"/>
      <c r="AI260" s="44">
        <v>85.13</v>
      </c>
      <c r="AJ260" s="27"/>
      <c r="AK260" s="27"/>
      <c r="AL260" s="27"/>
      <c r="AM260" s="27"/>
      <c r="AN260" s="27"/>
      <c r="AO260" s="27"/>
      <c r="AP260" s="27"/>
      <c r="AQ260" s="27"/>
      <c r="AR260" s="27"/>
      <c r="AY260" s="28" t="s">
        <v>162</v>
      </c>
      <c r="AZ260" s="29" t="s">
        <v>163</v>
      </c>
      <c r="BA260" s="25" t="s">
        <v>164</v>
      </c>
    </row>
    <row r="261" spans="1:53" s="25" customFormat="1" x14ac:dyDescent="0.25">
      <c r="A261" s="25" t="s">
        <v>158</v>
      </c>
      <c r="B261" s="25" t="s">
        <v>159</v>
      </c>
      <c r="C261" s="25" t="s">
        <v>160</v>
      </c>
      <c r="D261" s="25" t="s">
        <v>11</v>
      </c>
      <c r="E261" s="25">
        <v>1</v>
      </c>
      <c r="F261" s="47" t="s">
        <v>161</v>
      </c>
      <c r="G261" s="88">
        <v>14</v>
      </c>
      <c r="H261" s="88">
        <v>350</v>
      </c>
      <c r="I261" s="72">
        <v>14</v>
      </c>
      <c r="J261" s="23"/>
      <c r="K261" s="23"/>
      <c r="L261" s="23"/>
      <c r="M261" s="76"/>
      <c r="N261" s="77"/>
      <c r="O261" s="78">
        <v>0.625</v>
      </c>
      <c r="P261" s="72"/>
      <c r="Q261" s="24"/>
      <c r="R261" s="24"/>
      <c r="S261" s="24"/>
      <c r="T261" s="24"/>
      <c r="U261" s="23"/>
      <c r="V261" s="23"/>
      <c r="W261" s="23"/>
      <c r="X261" s="78">
        <f t="shared" ref="X261:X324" si="216">(I261-O261*2)</f>
        <v>12.75</v>
      </c>
      <c r="Y261" s="26">
        <f t="shared" si="143"/>
        <v>127.67628893729768</v>
      </c>
      <c r="Z261" s="63">
        <f t="shared" si="144"/>
        <v>1.0625</v>
      </c>
      <c r="AA261" s="64">
        <f t="shared" si="145"/>
        <v>0.88664089539790059</v>
      </c>
      <c r="AB261" s="65">
        <f t="shared" si="146"/>
        <v>1.4117647058823528E-4</v>
      </c>
      <c r="AC261" s="65">
        <v>1.4999999999999999E-4</v>
      </c>
      <c r="AD261" s="27"/>
      <c r="AE261" s="27"/>
      <c r="AF261" s="27"/>
      <c r="AH261" s="27"/>
      <c r="AI261" s="44">
        <v>89.36</v>
      </c>
      <c r="AJ261" s="27"/>
      <c r="AK261" s="27"/>
      <c r="AL261" s="27"/>
      <c r="AM261" s="27"/>
      <c r="AN261" s="27"/>
      <c r="AO261" s="27"/>
      <c r="AP261" s="27"/>
      <c r="AQ261" s="27"/>
      <c r="AR261" s="27"/>
      <c r="AY261" s="28" t="s">
        <v>162</v>
      </c>
      <c r="AZ261" s="29" t="s">
        <v>163</v>
      </c>
      <c r="BA261" s="25" t="s">
        <v>164</v>
      </c>
    </row>
    <row r="262" spans="1:53" s="25" customFormat="1" x14ac:dyDescent="0.25">
      <c r="A262" s="25" t="s">
        <v>158</v>
      </c>
      <c r="B262" s="25" t="s">
        <v>159</v>
      </c>
      <c r="C262" s="25" t="s">
        <v>160</v>
      </c>
      <c r="D262" s="25" t="s">
        <v>11</v>
      </c>
      <c r="E262" s="25">
        <v>1</v>
      </c>
      <c r="F262" s="47" t="s">
        <v>161</v>
      </c>
      <c r="G262" s="88">
        <v>14</v>
      </c>
      <c r="H262" s="88">
        <v>350</v>
      </c>
      <c r="I262" s="72">
        <v>14</v>
      </c>
      <c r="J262" s="23"/>
      <c r="K262" s="23"/>
      <c r="L262" s="23"/>
      <c r="M262" s="76"/>
      <c r="N262" s="77"/>
      <c r="O262" s="78">
        <v>0.68799999999999994</v>
      </c>
      <c r="P262" s="72"/>
      <c r="Q262" s="24"/>
      <c r="R262" s="24"/>
      <c r="S262" s="24"/>
      <c r="T262" s="24"/>
      <c r="U262" s="23"/>
      <c r="V262" s="23"/>
      <c r="W262" s="23"/>
      <c r="X262" s="78">
        <f t="shared" si="216"/>
        <v>12.624000000000001</v>
      </c>
      <c r="Y262" s="26">
        <f t="shared" si="143"/>
        <v>125.1652736195438</v>
      </c>
      <c r="Z262" s="63">
        <f t="shared" si="144"/>
        <v>1.052</v>
      </c>
      <c r="AA262" s="64">
        <f t="shared" si="145"/>
        <v>0.86920328902460975</v>
      </c>
      <c r="AB262" s="65">
        <f t="shared" si="146"/>
        <v>1.4258555133079846E-4</v>
      </c>
      <c r="AC262" s="65">
        <v>1.4999999999999999E-4</v>
      </c>
      <c r="AD262" s="27"/>
      <c r="AE262" s="27"/>
      <c r="AF262" s="27"/>
      <c r="AH262" s="27"/>
      <c r="AI262" s="44">
        <v>97.91</v>
      </c>
      <c r="AJ262" s="27"/>
      <c r="AK262" s="27"/>
      <c r="AL262" s="27"/>
      <c r="AM262" s="27"/>
      <c r="AN262" s="27"/>
      <c r="AO262" s="27"/>
      <c r="AP262" s="27"/>
      <c r="AQ262" s="27"/>
      <c r="AR262" s="27"/>
      <c r="AY262" s="28" t="s">
        <v>162</v>
      </c>
      <c r="AZ262" s="29" t="s">
        <v>163</v>
      </c>
      <c r="BA262" s="25" t="s">
        <v>164</v>
      </c>
    </row>
    <row r="263" spans="1:53" s="25" customFormat="1" x14ac:dyDescent="0.25">
      <c r="A263" s="25" t="s">
        <v>158</v>
      </c>
      <c r="B263" s="25" t="s">
        <v>159</v>
      </c>
      <c r="C263" s="25" t="s">
        <v>160</v>
      </c>
      <c r="D263" s="25" t="s">
        <v>11</v>
      </c>
      <c r="E263" s="25">
        <v>1</v>
      </c>
      <c r="F263" s="47" t="s">
        <v>161</v>
      </c>
      <c r="G263" s="72">
        <v>14</v>
      </c>
      <c r="H263" s="86">
        <v>350</v>
      </c>
      <c r="I263" s="72">
        <v>14</v>
      </c>
      <c r="J263" s="23"/>
      <c r="K263" s="23"/>
      <c r="L263" s="23"/>
      <c r="M263" s="76"/>
      <c r="N263" s="77">
        <v>80</v>
      </c>
      <c r="O263" s="78">
        <v>0.75</v>
      </c>
      <c r="P263" s="72"/>
      <c r="Q263" s="24"/>
      <c r="R263" s="24"/>
      <c r="S263" s="24"/>
      <c r="T263" s="24"/>
      <c r="U263" s="23"/>
      <c r="V263" s="23"/>
      <c r="W263" s="23"/>
      <c r="X263" s="78">
        <f t="shared" si="216"/>
        <v>12.5</v>
      </c>
      <c r="Y263" s="26">
        <f t="shared" si="143"/>
        <v>122.7184630308513</v>
      </c>
      <c r="Z263" s="63">
        <f t="shared" si="144"/>
        <v>1.0416666666666667</v>
      </c>
      <c r="AA263" s="64">
        <f t="shared" si="145"/>
        <v>0.85221154882535632</v>
      </c>
      <c r="AB263" s="65">
        <f t="shared" si="146"/>
        <v>1.4399999999999998E-4</v>
      </c>
      <c r="AC263" s="65">
        <v>1.4999999999999999E-4</v>
      </c>
      <c r="AD263" s="27"/>
      <c r="AE263" s="27"/>
      <c r="AF263" s="27"/>
      <c r="AG263" s="27"/>
      <c r="AH263" s="27"/>
      <c r="AI263" s="44">
        <v>106.23</v>
      </c>
      <c r="AJ263" s="27"/>
      <c r="AK263" s="27"/>
      <c r="AL263" s="27"/>
      <c r="AM263" s="27"/>
      <c r="AN263" s="27"/>
      <c r="AO263" s="27"/>
      <c r="AP263" s="27"/>
      <c r="AQ263" s="27"/>
      <c r="AR263" s="27"/>
      <c r="AY263" s="28" t="s">
        <v>162</v>
      </c>
      <c r="AZ263" s="29" t="s">
        <v>163</v>
      </c>
      <c r="BA263" s="25" t="s">
        <v>164</v>
      </c>
    </row>
    <row r="264" spans="1:53" s="25" customFormat="1" x14ac:dyDescent="0.25">
      <c r="A264" s="25" t="s">
        <v>158</v>
      </c>
      <c r="B264" s="25" t="s">
        <v>159</v>
      </c>
      <c r="C264" s="25" t="s">
        <v>160</v>
      </c>
      <c r="D264" s="25" t="s">
        <v>11</v>
      </c>
      <c r="E264" s="25">
        <v>1</v>
      </c>
      <c r="F264" s="47" t="s">
        <v>161</v>
      </c>
      <c r="G264" s="88">
        <v>14</v>
      </c>
      <c r="H264" s="88">
        <v>350</v>
      </c>
      <c r="I264" s="72">
        <v>14</v>
      </c>
      <c r="J264" s="23"/>
      <c r="K264" s="23"/>
      <c r="L264" s="23"/>
      <c r="M264" s="76"/>
      <c r="N264" s="77"/>
      <c r="O264" s="78">
        <v>0.81200000000000006</v>
      </c>
      <c r="P264" s="72"/>
      <c r="Q264" s="24"/>
      <c r="R264" s="24"/>
      <c r="S264" s="24"/>
      <c r="T264" s="24"/>
      <c r="U264" s="23"/>
      <c r="V264" s="23"/>
      <c r="W264" s="23"/>
      <c r="X264" s="78">
        <f t="shared" si="216"/>
        <v>12.375999999999999</v>
      </c>
      <c r="Y264" s="26">
        <f t="shared" ref="Y264:Y265" si="217">PI()*X264^2/4</f>
        <v>120.29580500647958</v>
      </c>
      <c r="Z264" s="63">
        <f t="shared" ref="Z264:Z265" si="218">X264/12</f>
        <v>1.0313333333333332</v>
      </c>
      <c r="AA264" s="64">
        <f t="shared" ref="AA264:AA265" si="219">PI()*Z264^2/4</f>
        <v>0.83538753476721939</v>
      </c>
      <c r="AB264" s="65">
        <f t="shared" ref="AB264:AB265" si="220">AC264/Z264</f>
        <v>1.4544279250161603E-4</v>
      </c>
      <c r="AC264" s="65">
        <v>1.4999999999999999E-4</v>
      </c>
      <c r="AD264" s="27"/>
      <c r="AE264" s="27"/>
      <c r="AF264" s="27"/>
      <c r="AH264" s="27"/>
      <c r="AI264" s="44">
        <v>114.48</v>
      </c>
      <c r="AJ264" s="27"/>
      <c r="AK264" s="27"/>
      <c r="AL264" s="27"/>
      <c r="AM264" s="27"/>
      <c r="AN264" s="27"/>
      <c r="AO264" s="27"/>
      <c r="AP264" s="27"/>
      <c r="AQ264" s="27"/>
      <c r="AR264" s="27"/>
      <c r="AY264" s="28" t="s">
        <v>162</v>
      </c>
      <c r="AZ264" s="29" t="s">
        <v>163</v>
      </c>
      <c r="BA264" s="25" t="s">
        <v>164</v>
      </c>
    </row>
    <row r="265" spans="1:53" s="25" customFormat="1" x14ac:dyDescent="0.25">
      <c r="A265" s="25" t="s">
        <v>158</v>
      </c>
      <c r="B265" s="25" t="s">
        <v>159</v>
      </c>
      <c r="C265" s="25" t="s">
        <v>160</v>
      </c>
      <c r="D265" s="25" t="s">
        <v>11</v>
      </c>
      <c r="E265" s="25">
        <v>1</v>
      </c>
      <c r="F265" s="47" t="s">
        <v>161</v>
      </c>
      <c r="G265" s="88">
        <v>14</v>
      </c>
      <c r="H265" s="88">
        <v>350</v>
      </c>
      <c r="I265" s="72">
        <v>14</v>
      </c>
      <c r="J265" s="23"/>
      <c r="K265" s="23"/>
      <c r="L265" s="23"/>
      <c r="M265" s="76"/>
      <c r="N265" s="77"/>
      <c r="O265" s="78">
        <v>0.875</v>
      </c>
      <c r="P265" s="72"/>
      <c r="Q265" s="24"/>
      <c r="R265" s="24"/>
      <c r="S265" s="24"/>
      <c r="T265" s="24"/>
      <c r="U265" s="23"/>
      <c r="V265" s="23"/>
      <c r="W265" s="23"/>
      <c r="X265" s="78">
        <f t="shared" si="216"/>
        <v>12.25</v>
      </c>
      <c r="Y265" s="26">
        <f t="shared" si="217"/>
        <v>117.85881189482959</v>
      </c>
      <c r="Z265" s="63">
        <f t="shared" si="218"/>
        <v>1.0208333333333333</v>
      </c>
      <c r="AA265" s="64">
        <f t="shared" si="219"/>
        <v>0.81846397149187189</v>
      </c>
      <c r="AB265" s="65">
        <f t="shared" si="220"/>
        <v>1.4693877551020409E-4</v>
      </c>
      <c r="AC265" s="65">
        <v>1.4999999999999999E-4</v>
      </c>
      <c r="AD265" s="27"/>
      <c r="AE265" s="27"/>
      <c r="AF265" s="27"/>
      <c r="AH265" s="27"/>
      <c r="AI265" s="44">
        <v>122.77</v>
      </c>
      <c r="AJ265" s="27"/>
      <c r="AK265" s="27"/>
      <c r="AL265" s="27"/>
      <c r="AM265" s="27"/>
      <c r="AN265" s="27"/>
      <c r="AO265" s="27"/>
      <c r="AP265" s="27"/>
      <c r="AQ265" s="27"/>
      <c r="AR265" s="27"/>
      <c r="AY265" s="28" t="s">
        <v>162</v>
      </c>
      <c r="AZ265" s="29" t="s">
        <v>163</v>
      </c>
      <c r="BA265" s="25" t="s">
        <v>164</v>
      </c>
    </row>
    <row r="266" spans="1:53" s="25" customFormat="1" x14ac:dyDescent="0.25">
      <c r="A266" s="25" t="s">
        <v>158</v>
      </c>
      <c r="B266" s="25" t="s">
        <v>159</v>
      </c>
      <c r="C266" s="25" t="s">
        <v>160</v>
      </c>
      <c r="D266" s="25" t="s">
        <v>11</v>
      </c>
      <c r="E266" s="25">
        <v>1</v>
      </c>
      <c r="F266" s="47" t="s">
        <v>161</v>
      </c>
      <c r="G266" s="72">
        <v>14</v>
      </c>
      <c r="H266" s="86">
        <v>350</v>
      </c>
      <c r="I266" s="72">
        <v>14</v>
      </c>
      <c r="J266" s="23"/>
      <c r="K266" s="23"/>
      <c r="L266" s="23"/>
      <c r="M266" s="76"/>
      <c r="N266" s="77">
        <v>100</v>
      </c>
      <c r="O266" s="78">
        <v>0.93799999999999994</v>
      </c>
      <c r="P266" s="72"/>
      <c r="Q266" s="24"/>
      <c r="R266" s="24"/>
      <c r="S266" s="24"/>
      <c r="T266" s="24"/>
      <c r="U266" s="23"/>
      <c r="V266" s="23"/>
      <c r="W266" s="23"/>
      <c r="X266" s="78">
        <f t="shared" si="216"/>
        <v>12.124000000000001</v>
      </c>
      <c r="Y266" s="26">
        <f t="shared" si="143"/>
        <v>115.44675674566376</v>
      </c>
      <c r="Z266" s="63">
        <f t="shared" si="144"/>
        <v>1.0103333333333333</v>
      </c>
      <c r="AA266" s="64">
        <f t="shared" si="145"/>
        <v>0.80171358851155372</v>
      </c>
      <c r="AB266" s="65">
        <f t="shared" si="146"/>
        <v>1.4846585285384361E-4</v>
      </c>
      <c r="AC266" s="65">
        <v>1.4999999999999999E-4</v>
      </c>
      <c r="AD266" s="27"/>
      <c r="AE266" s="27"/>
      <c r="AF266" s="27"/>
      <c r="AG266" s="27"/>
      <c r="AH266" s="27"/>
      <c r="AI266" s="44">
        <v>130.97999999999999</v>
      </c>
      <c r="AJ266" s="27"/>
      <c r="AK266" s="27"/>
      <c r="AL266" s="27"/>
      <c r="AM266" s="27"/>
      <c r="AN266" s="27"/>
      <c r="AO266" s="27"/>
      <c r="AP266" s="27"/>
      <c r="AQ266" s="27"/>
      <c r="AR266" s="27"/>
      <c r="AY266" s="28" t="s">
        <v>162</v>
      </c>
      <c r="AZ266" s="29" t="s">
        <v>163</v>
      </c>
      <c r="BA266" s="25" t="s">
        <v>164</v>
      </c>
    </row>
    <row r="267" spans="1:53" s="25" customFormat="1" x14ac:dyDescent="0.25">
      <c r="A267" s="25" t="s">
        <v>158</v>
      </c>
      <c r="B267" s="25" t="s">
        <v>159</v>
      </c>
      <c r="C267" s="25" t="s">
        <v>160</v>
      </c>
      <c r="D267" s="25" t="s">
        <v>11</v>
      </c>
      <c r="E267" s="25">
        <v>1</v>
      </c>
      <c r="F267" s="47" t="s">
        <v>161</v>
      </c>
      <c r="G267" s="88">
        <v>14</v>
      </c>
      <c r="H267" s="88">
        <v>350</v>
      </c>
      <c r="I267" s="72">
        <v>14</v>
      </c>
      <c r="J267" s="23"/>
      <c r="K267" s="23"/>
      <c r="L267" s="23"/>
      <c r="M267" s="76"/>
      <c r="N267" s="77"/>
      <c r="O267" s="78">
        <v>1</v>
      </c>
      <c r="P267" s="72"/>
      <c r="Q267" s="24"/>
      <c r="R267" s="24"/>
      <c r="S267" s="24"/>
      <c r="T267" s="24"/>
      <c r="U267" s="23"/>
      <c r="V267" s="23"/>
      <c r="W267" s="23"/>
      <c r="X267" s="78">
        <f t="shared" si="216"/>
        <v>12</v>
      </c>
      <c r="Y267" s="26">
        <f t="shared" ref="Y267:Y268" si="221">PI()*X267^2/4</f>
        <v>113.09733552923255</v>
      </c>
      <c r="Z267" s="63">
        <f t="shared" ref="Z267:Z268" si="222">X267/12</f>
        <v>1</v>
      </c>
      <c r="AA267" s="64">
        <f t="shared" ref="AA267:AA268" si="223">PI()*Z267^2/4</f>
        <v>0.78539816339744828</v>
      </c>
      <c r="AB267" s="65">
        <f t="shared" ref="AB267:AB268" si="224">AC267/Z267</f>
        <v>1.4999999999999999E-4</v>
      </c>
      <c r="AC267" s="65">
        <v>1.4999999999999999E-4</v>
      </c>
      <c r="AD267" s="27"/>
      <c r="AE267" s="27"/>
      <c r="AF267" s="27"/>
      <c r="AH267" s="27"/>
      <c r="AI267" s="44">
        <v>138.97</v>
      </c>
      <c r="AJ267" s="27"/>
      <c r="AK267" s="27"/>
      <c r="AL267" s="27"/>
      <c r="AM267" s="27"/>
      <c r="AN267" s="27"/>
      <c r="AO267" s="27"/>
      <c r="AP267" s="27"/>
      <c r="AQ267" s="27"/>
      <c r="AR267" s="27"/>
      <c r="AY267" s="28" t="s">
        <v>162</v>
      </c>
      <c r="AZ267" s="29" t="s">
        <v>163</v>
      </c>
      <c r="BA267" s="25" t="s">
        <v>164</v>
      </c>
    </row>
    <row r="268" spans="1:53" s="25" customFormat="1" x14ac:dyDescent="0.25">
      <c r="A268" s="25" t="s">
        <v>158</v>
      </c>
      <c r="B268" s="25" t="s">
        <v>159</v>
      </c>
      <c r="C268" s="25" t="s">
        <v>160</v>
      </c>
      <c r="D268" s="25" t="s">
        <v>11</v>
      </c>
      <c r="E268" s="25">
        <v>1</v>
      </c>
      <c r="F268" s="47" t="s">
        <v>161</v>
      </c>
      <c r="G268" s="88">
        <v>14</v>
      </c>
      <c r="H268" s="88">
        <v>350</v>
      </c>
      <c r="I268" s="72">
        <v>14</v>
      </c>
      <c r="J268" s="23"/>
      <c r="K268" s="23"/>
      <c r="L268" s="23"/>
      <c r="M268" s="76"/>
      <c r="N268" s="77"/>
      <c r="O268" s="78">
        <v>1.0620000000000001</v>
      </c>
      <c r="P268" s="72"/>
      <c r="Q268" s="24"/>
      <c r="R268" s="24"/>
      <c r="S268" s="24"/>
      <c r="T268" s="24"/>
      <c r="U268" s="23"/>
      <c r="V268" s="23"/>
      <c r="W268" s="23"/>
      <c r="X268" s="78">
        <f t="shared" si="216"/>
        <v>11.875999999999999</v>
      </c>
      <c r="Y268" s="26">
        <f t="shared" si="221"/>
        <v>110.77206687712213</v>
      </c>
      <c r="Z268" s="63">
        <f t="shared" si="222"/>
        <v>0.98966666666666658</v>
      </c>
      <c r="AA268" s="64">
        <f t="shared" si="223"/>
        <v>0.76925046442445921</v>
      </c>
      <c r="AB268" s="65">
        <f t="shared" si="224"/>
        <v>1.5156618390030314E-4</v>
      </c>
      <c r="AC268" s="65">
        <v>1.4999999999999999E-4</v>
      </c>
      <c r="AD268" s="27"/>
      <c r="AE268" s="27"/>
      <c r="AF268" s="27"/>
      <c r="AH268" s="27"/>
      <c r="AI268" s="44">
        <v>146.88</v>
      </c>
      <c r="AJ268" s="27"/>
      <c r="AK268" s="27"/>
      <c r="AL268" s="27"/>
      <c r="AM268" s="27"/>
      <c r="AN268" s="27"/>
      <c r="AO268" s="27"/>
      <c r="AP268" s="27"/>
      <c r="AQ268" s="27"/>
      <c r="AR268" s="27"/>
      <c r="AY268" s="28" t="s">
        <v>162</v>
      </c>
      <c r="AZ268" s="29" t="s">
        <v>163</v>
      </c>
      <c r="BA268" s="25" t="s">
        <v>164</v>
      </c>
    </row>
    <row r="269" spans="1:53" s="25" customFormat="1" x14ac:dyDescent="0.25">
      <c r="A269" s="25" t="s">
        <v>158</v>
      </c>
      <c r="B269" s="25" t="s">
        <v>159</v>
      </c>
      <c r="C269" s="25" t="s">
        <v>160</v>
      </c>
      <c r="D269" s="25" t="s">
        <v>11</v>
      </c>
      <c r="E269" s="25">
        <v>1</v>
      </c>
      <c r="F269" s="47" t="s">
        <v>161</v>
      </c>
      <c r="G269" s="72">
        <v>14</v>
      </c>
      <c r="H269" s="86">
        <v>350</v>
      </c>
      <c r="I269" s="72">
        <v>14</v>
      </c>
      <c r="J269" s="23"/>
      <c r="K269" s="23"/>
      <c r="L269" s="23"/>
      <c r="M269" s="76"/>
      <c r="N269" s="77">
        <v>120</v>
      </c>
      <c r="O269" s="78">
        <v>1.0940000000000001</v>
      </c>
      <c r="P269" s="72"/>
      <c r="Q269" s="24"/>
      <c r="R269" s="24"/>
      <c r="S269" s="24"/>
      <c r="T269" s="24"/>
      <c r="U269" s="23"/>
      <c r="V269" s="23"/>
      <c r="W269" s="23"/>
      <c r="X269" s="78">
        <f t="shared" si="216"/>
        <v>11.811999999999999</v>
      </c>
      <c r="Y269" s="26">
        <f t="shared" si="143"/>
        <v>109.58137812867037</v>
      </c>
      <c r="Z269" s="63">
        <f t="shared" si="144"/>
        <v>0.98433333333333328</v>
      </c>
      <c r="AA269" s="64">
        <f t="shared" si="145"/>
        <v>0.76098179256021092</v>
      </c>
      <c r="AB269" s="65">
        <f t="shared" si="146"/>
        <v>1.5238740264138164E-4</v>
      </c>
      <c r="AC269" s="65">
        <v>1.4999999999999999E-4</v>
      </c>
      <c r="AD269" s="27"/>
      <c r="AE269" s="27"/>
      <c r="AF269" s="27"/>
      <c r="AG269" s="27"/>
      <c r="AH269" s="27"/>
      <c r="AI269" s="44">
        <v>150.93</v>
      </c>
      <c r="AJ269" s="27"/>
      <c r="AK269" s="27"/>
      <c r="AL269" s="27"/>
      <c r="AM269" s="27"/>
      <c r="AN269" s="27"/>
      <c r="AO269" s="27"/>
      <c r="AP269" s="27"/>
      <c r="AQ269" s="27"/>
      <c r="AR269" s="27"/>
      <c r="AY269" s="28" t="s">
        <v>162</v>
      </c>
      <c r="AZ269" s="29" t="s">
        <v>163</v>
      </c>
      <c r="BA269" s="25" t="s">
        <v>164</v>
      </c>
    </row>
    <row r="270" spans="1:53" s="25" customFormat="1" x14ac:dyDescent="0.25">
      <c r="A270" s="25" t="s">
        <v>158</v>
      </c>
      <c r="B270" s="25" t="s">
        <v>159</v>
      </c>
      <c r="C270" s="25" t="s">
        <v>160</v>
      </c>
      <c r="D270" s="25" t="s">
        <v>11</v>
      </c>
      <c r="E270" s="25">
        <v>1</v>
      </c>
      <c r="F270" s="47" t="s">
        <v>161</v>
      </c>
      <c r="G270" s="88">
        <v>14</v>
      </c>
      <c r="H270" s="88">
        <v>350</v>
      </c>
      <c r="I270" s="72">
        <v>14</v>
      </c>
      <c r="J270" s="23"/>
      <c r="K270" s="23"/>
      <c r="L270" s="23"/>
      <c r="M270" s="76"/>
      <c r="N270" s="77"/>
      <c r="O270" s="78">
        <v>1.125</v>
      </c>
      <c r="P270" s="72"/>
      <c r="Q270" s="24"/>
      <c r="R270" s="24"/>
      <c r="S270" s="24"/>
      <c r="T270" s="24"/>
      <c r="U270" s="23"/>
      <c r="V270" s="23"/>
      <c r="W270" s="23"/>
      <c r="X270" s="78">
        <f t="shared" si="216"/>
        <v>11.75</v>
      </c>
      <c r="Y270" s="26">
        <f t="shared" si="143"/>
        <v>108.43403393406021</v>
      </c>
      <c r="Z270" s="63">
        <f t="shared" si="144"/>
        <v>0.97916666666666663</v>
      </c>
      <c r="AA270" s="64">
        <f t="shared" si="145"/>
        <v>0.75301412454208472</v>
      </c>
      <c r="AB270" s="65">
        <f t="shared" si="146"/>
        <v>1.5319148936170213E-4</v>
      </c>
      <c r="AC270" s="65">
        <v>1.4999999999999999E-4</v>
      </c>
      <c r="AD270" s="27"/>
      <c r="AE270" s="27"/>
      <c r="AF270" s="27"/>
      <c r="AH270" s="27"/>
      <c r="AI270" s="44">
        <v>154.84</v>
      </c>
      <c r="AJ270" s="27"/>
      <c r="AK270" s="27"/>
      <c r="AL270" s="27"/>
      <c r="AM270" s="27"/>
      <c r="AN270" s="27"/>
      <c r="AO270" s="27"/>
      <c r="AP270" s="27"/>
      <c r="AQ270" s="27"/>
      <c r="AR270" s="27"/>
      <c r="AY270" s="28" t="s">
        <v>162</v>
      </c>
      <c r="AZ270" s="29" t="s">
        <v>163</v>
      </c>
      <c r="BA270" s="25" t="s">
        <v>164</v>
      </c>
    </row>
    <row r="271" spans="1:53" s="25" customFormat="1" x14ac:dyDescent="0.25">
      <c r="A271" s="25" t="s">
        <v>158</v>
      </c>
      <c r="B271" s="25" t="s">
        <v>159</v>
      </c>
      <c r="C271" s="25" t="s">
        <v>160</v>
      </c>
      <c r="D271" s="25" t="s">
        <v>11</v>
      </c>
      <c r="E271" s="25">
        <v>1</v>
      </c>
      <c r="F271" s="47" t="s">
        <v>161</v>
      </c>
      <c r="G271" s="72">
        <v>14</v>
      </c>
      <c r="H271" s="86">
        <v>350</v>
      </c>
      <c r="I271" s="72">
        <v>14</v>
      </c>
      <c r="J271" s="23"/>
      <c r="K271" s="23"/>
      <c r="L271" s="23"/>
      <c r="M271" s="76"/>
      <c r="N271" s="77">
        <v>140</v>
      </c>
      <c r="O271" s="78">
        <v>1.25</v>
      </c>
      <c r="P271" s="72"/>
      <c r="Q271" s="24"/>
      <c r="R271" s="24"/>
      <c r="S271" s="24"/>
      <c r="T271" s="24"/>
      <c r="U271" s="23"/>
      <c r="V271" s="23"/>
      <c r="W271" s="23"/>
      <c r="X271" s="78">
        <f t="shared" si="216"/>
        <v>11.5</v>
      </c>
      <c r="Y271" s="26">
        <f t="shared" si="143"/>
        <v>103.86890710931253</v>
      </c>
      <c r="Z271" s="63">
        <f t="shared" si="144"/>
        <v>0.95833333333333337</v>
      </c>
      <c r="AA271" s="64">
        <f t="shared" si="145"/>
        <v>0.72131185492578154</v>
      </c>
      <c r="AB271" s="65">
        <f t="shared" si="146"/>
        <v>1.5652173913043477E-4</v>
      </c>
      <c r="AC271" s="65">
        <v>1.4999999999999999E-4</v>
      </c>
      <c r="AD271" s="27"/>
      <c r="AE271" s="27"/>
      <c r="AF271" s="27"/>
      <c r="AG271" s="27"/>
      <c r="AH271" s="27"/>
      <c r="AI271" s="44">
        <v>170.37</v>
      </c>
      <c r="AJ271" s="27"/>
      <c r="AK271" s="27"/>
      <c r="AL271" s="27"/>
      <c r="AM271" s="27"/>
      <c r="AN271" s="27"/>
      <c r="AO271" s="27"/>
      <c r="AP271" s="27"/>
      <c r="AQ271" s="27"/>
      <c r="AR271" s="27"/>
      <c r="AY271" s="28" t="s">
        <v>162</v>
      </c>
      <c r="AZ271" s="29" t="s">
        <v>163</v>
      </c>
      <c r="BA271" s="25" t="s">
        <v>164</v>
      </c>
    </row>
    <row r="272" spans="1:53" s="25" customFormat="1" x14ac:dyDescent="0.25">
      <c r="A272" s="25" t="s">
        <v>158</v>
      </c>
      <c r="B272" s="25" t="s">
        <v>159</v>
      </c>
      <c r="C272" s="25" t="s">
        <v>160</v>
      </c>
      <c r="D272" s="25" t="s">
        <v>11</v>
      </c>
      <c r="E272" s="25">
        <v>1</v>
      </c>
      <c r="F272" s="47" t="s">
        <v>161</v>
      </c>
      <c r="G272" s="72">
        <v>14</v>
      </c>
      <c r="H272" s="86">
        <v>350</v>
      </c>
      <c r="I272" s="72">
        <v>14</v>
      </c>
      <c r="J272" s="23"/>
      <c r="K272" s="23"/>
      <c r="L272" s="23"/>
      <c r="M272" s="76"/>
      <c r="N272" s="77">
        <v>160</v>
      </c>
      <c r="O272" s="78">
        <v>1.4059999999999999</v>
      </c>
      <c r="P272" s="72"/>
      <c r="Q272" s="24"/>
      <c r="R272" s="24"/>
      <c r="S272" s="24"/>
      <c r="T272" s="24"/>
      <c r="U272" s="23"/>
      <c r="V272" s="23"/>
      <c r="W272" s="23"/>
      <c r="X272" s="78">
        <f t="shared" si="216"/>
        <v>11.188000000000001</v>
      </c>
      <c r="Y272" s="26">
        <f t="shared" si="143"/>
        <v>98.309343687590228</v>
      </c>
      <c r="Z272" s="63">
        <f t="shared" si="144"/>
        <v>0.93233333333333335</v>
      </c>
      <c r="AA272" s="64">
        <f t="shared" si="145"/>
        <v>0.68270377560826534</v>
      </c>
      <c r="AB272" s="65">
        <f t="shared" si="146"/>
        <v>1.6088666428316052E-4</v>
      </c>
      <c r="AC272" s="65">
        <v>1.4999999999999999E-4</v>
      </c>
      <c r="AD272" s="27"/>
      <c r="AE272" s="27"/>
      <c r="AF272" s="27"/>
      <c r="AG272" s="27"/>
      <c r="AH272" s="27"/>
      <c r="AI272" s="44">
        <v>189.29</v>
      </c>
      <c r="AJ272" s="27"/>
      <c r="AK272" s="27"/>
      <c r="AL272" s="27"/>
      <c r="AM272" s="27"/>
      <c r="AN272" s="27"/>
      <c r="AO272" s="27"/>
      <c r="AP272" s="27"/>
      <c r="AQ272" s="27"/>
      <c r="AR272" s="27"/>
      <c r="AY272" s="28" t="s">
        <v>162</v>
      </c>
      <c r="AZ272" s="29" t="s">
        <v>163</v>
      </c>
      <c r="BA272" s="25" t="s">
        <v>164</v>
      </c>
    </row>
    <row r="273" spans="1:53" s="25" customFormat="1" x14ac:dyDescent="0.25">
      <c r="A273" s="25" t="s">
        <v>158</v>
      </c>
      <c r="B273" s="25" t="s">
        <v>159</v>
      </c>
      <c r="C273" s="25" t="s">
        <v>160</v>
      </c>
      <c r="D273" s="25" t="s">
        <v>11</v>
      </c>
      <c r="E273" s="25">
        <v>1</v>
      </c>
      <c r="F273" s="47" t="s">
        <v>161</v>
      </c>
      <c r="G273" s="72">
        <v>14</v>
      </c>
      <c r="H273" s="86">
        <v>350</v>
      </c>
      <c r="I273" s="72">
        <v>14</v>
      </c>
      <c r="J273" s="23"/>
      <c r="K273" s="23"/>
      <c r="L273" s="23"/>
      <c r="M273" s="76"/>
      <c r="N273" s="77"/>
      <c r="O273" s="78">
        <v>2</v>
      </c>
      <c r="P273" s="72"/>
      <c r="Q273" s="24"/>
      <c r="R273" s="24"/>
      <c r="S273" s="24"/>
      <c r="T273" s="24"/>
      <c r="U273" s="23"/>
      <c r="V273" s="23"/>
      <c r="W273" s="23"/>
      <c r="X273" s="78">
        <f t="shared" si="216"/>
        <v>10</v>
      </c>
      <c r="Y273" s="26">
        <f t="shared" si="143"/>
        <v>78.539816339744831</v>
      </c>
      <c r="Z273" s="63">
        <f t="shared" si="144"/>
        <v>0.83333333333333337</v>
      </c>
      <c r="AA273" s="64">
        <f t="shared" si="145"/>
        <v>0.54541539124822802</v>
      </c>
      <c r="AB273" s="65">
        <f t="shared" si="146"/>
        <v>1.7999999999999998E-4</v>
      </c>
      <c r="AC273" s="65">
        <v>1.4999999999999999E-4</v>
      </c>
      <c r="AD273" s="27"/>
      <c r="AE273" s="27"/>
      <c r="AF273" s="27"/>
      <c r="AG273" s="27"/>
      <c r="AH273" s="27"/>
      <c r="AI273" s="44">
        <v>256.56</v>
      </c>
      <c r="AJ273" s="27"/>
      <c r="AK273" s="27"/>
      <c r="AL273" s="27"/>
      <c r="AM273" s="27"/>
      <c r="AN273" s="27"/>
      <c r="AO273" s="27"/>
      <c r="AP273" s="27"/>
      <c r="AQ273" s="27"/>
      <c r="AR273" s="27"/>
      <c r="AY273" s="28" t="s">
        <v>162</v>
      </c>
      <c r="AZ273" s="29" t="s">
        <v>163</v>
      </c>
      <c r="BA273" s="25" t="s">
        <v>164</v>
      </c>
    </row>
    <row r="274" spans="1:53" s="25" customFormat="1" x14ac:dyDescent="0.25">
      <c r="A274" s="25" t="s">
        <v>158</v>
      </c>
      <c r="B274" s="25" t="s">
        <v>159</v>
      </c>
      <c r="C274" s="25" t="s">
        <v>160</v>
      </c>
      <c r="D274" s="25" t="s">
        <v>11</v>
      </c>
      <c r="E274" s="25">
        <v>1</v>
      </c>
      <c r="F274" s="47" t="s">
        <v>161</v>
      </c>
      <c r="G274" s="72">
        <v>14</v>
      </c>
      <c r="H274" s="86">
        <v>350</v>
      </c>
      <c r="I274" s="72">
        <v>14</v>
      </c>
      <c r="J274" s="23"/>
      <c r="K274" s="23"/>
      <c r="L274" s="23"/>
      <c r="M274" s="76"/>
      <c r="N274" s="77"/>
      <c r="O274" s="78">
        <v>2.125</v>
      </c>
      <c r="P274" s="72"/>
      <c r="Q274" s="24"/>
      <c r="R274" s="24"/>
      <c r="S274" s="24"/>
      <c r="T274" s="24"/>
      <c r="U274" s="23"/>
      <c r="V274" s="23"/>
      <c r="W274" s="23"/>
      <c r="X274" s="78">
        <f t="shared" si="216"/>
        <v>9.75</v>
      </c>
      <c r="Y274" s="26">
        <f t="shared" si="143"/>
        <v>74.661912907969921</v>
      </c>
      <c r="Z274" s="63">
        <f t="shared" si="144"/>
        <v>0.8125</v>
      </c>
      <c r="AA274" s="64">
        <f t="shared" si="145"/>
        <v>0.51848550630534673</v>
      </c>
      <c r="AB274" s="65">
        <f t="shared" si="146"/>
        <v>1.8461538461538461E-4</v>
      </c>
      <c r="AC274" s="65">
        <v>1.4999999999999999E-4</v>
      </c>
      <c r="AD274" s="27"/>
      <c r="AE274" s="27"/>
      <c r="AF274" s="27"/>
      <c r="AG274" s="27"/>
      <c r="AH274" s="27"/>
      <c r="AI274" s="44">
        <v>269.76</v>
      </c>
      <c r="AJ274" s="27"/>
      <c r="AK274" s="27"/>
      <c r="AL274" s="27"/>
      <c r="AM274" s="27"/>
      <c r="AN274" s="27"/>
      <c r="AO274" s="27"/>
      <c r="AP274" s="27"/>
      <c r="AQ274" s="27"/>
      <c r="AR274" s="27"/>
      <c r="AY274" s="28" t="s">
        <v>162</v>
      </c>
      <c r="AZ274" s="29" t="s">
        <v>163</v>
      </c>
      <c r="BA274" s="25" t="s">
        <v>164</v>
      </c>
    </row>
    <row r="275" spans="1:53" s="25" customFormat="1" x14ac:dyDescent="0.25">
      <c r="A275" s="25" t="s">
        <v>158</v>
      </c>
      <c r="B275" s="25" t="s">
        <v>159</v>
      </c>
      <c r="C275" s="25" t="s">
        <v>160</v>
      </c>
      <c r="D275" s="25" t="s">
        <v>11</v>
      </c>
      <c r="E275" s="25">
        <v>1</v>
      </c>
      <c r="F275" s="47" t="s">
        <v>161</v>
      </c>
      <c r="G275" s="72">
        <v>14</v>
      </c>
      <c r="H275" s="86">
        <v>350</v>
      </c>
      <c r="I275" s="72">
        <v>14</v>
      </c>
      <c r="J275" s="23"/>
      <c r="K275" s="23"/>
      <c r="L275" s="23"/>
      <c r="M275" s="76"/>
      <c r="N275" s="77"/>
      <c r="O275" s="78">
        <v>2.2000000000000002</v>
      </c>
      <c r="P275" s="72"/>
      <c r="Q275" s="24"/>
      <c r="R275" s="24"/>
      <c r="S275" s="24"/>
      <c r="T275" s="24"/>
      <c r="U275" s="23"/>
      <c r="V275" s="23"/>
      <c r="W275" s="23"/>
      <c r="X275" s="78">
        <f t="shared" si="216"/>
        <v>9.6</v>
      </c>
      <c r="Y275" s="26">
        <f t="shared" si="143"/>
        <v>72.382294738708836</v>
      </c>
      <c r="Z275" s="63">
        <f t="shared" si="144"/>
        <v>0.79999999999999993</v>
      </c>
      <c r="AA275" s="64">
        <f t="shared" si="145"/>
        <v>0.50265482457436683</v>
      </c>
      <c r="AB275" s="65">
        <f t="shared" si="146"/>
        <v>1.875E-4</v>
      </c>
      <c r="AC275" s="65">
        <v>1.4999999999999999E-4</v>
      </c>
      <c r="AD275" s="27"/>
      <c r="AE275" s="27"/>
      <c r="AF275" s="27"/>
      <c r="AG275" s="27"/>
      <c r="AH275" s="27"/>
      <c r="AI275" s="44">
        <v>277.51</v>
      </c>
      <c r="AJ275" s="27"/>
      <c r="AK275" s="27"/>
      <c r="AL275" s="27"/>
      <c r="AM275" s="27"/>
      <c r="AN275" s="27"/>
      <c r="AO275" s="27"/>
      <c r="AP275" s="27"/>
      <c r="AQ275" s="27"/>
      <c r="AR275" s="27"/>
      <c r="AY275" s="28" t="s">
        <v>162</v>
      </c>
      <c r="AZ275" s="29" t="s">
        <v>163</v>
      </c>
      <c r="BA275" s="25" t="s">
        <v>164</v>
      </c>
    </row>
    <row r="276" spans="1:53" s="25" customFormat="1" x14ac:dyDescent="0.25">
      <c r="A276" s="25" t="s">
        <v>158</v>
      </c>
      <c r="B276" s="25" t="s">
        <v>159</v>
      </c>
      <c r="C276" s="25" t="s">
        <v>160</v>
      </c>
      <c r="D276" s="25" t="s">
        <v>11</v>
      </c>
      <c r="E276" s="25">
        <v>1</v>
      </c>
      <c r="F276" s="47" t="s">
        <v>161</v>
      </c>
      <c r="G276" s="72">
        <v>14</v>
      </c>
      <c r="H276" s="86">
        <v>350</v>
      </c>
      <c r="I276" s="72">
        <v>14</v>
      </c>
      <c r="J276" s="23"/>
      <c r="K276" s="23"/>
      <c r="L276" s="23"/>
      <c r="M276" s="76"/>
      <c r="N276" s="77"/>
      <c r="O276" s="78">
        <v>2.5</v>
      </c>
      <c r="P276" s="72"/>
      <c r="Q276" s="24"/>
      <c r="R276" s="24"/>
      <c r="S276" s="24"/>
      <c r="T276" s="24"/>
      <c r="U276" s="23"/>
      <c r="V276" s="23"/>
      <c r="W276" s="23"/>
      <c r="X276" s="78">
        <f t="shared" si="216"/>
        <v>9</v>
      </c>
      <c r="Y276" s="26">
        <f t="shared" si="143"/>
        <v>63.617251235193308</v>
      </c>
      <c r="Z276" s="63">
        <f t="shared" si="144"/>
        <v>0.75</v>
      </c>
      <c r="AA276" s="64">
        <f t="shared" si="145"/>
        <v>0.44178646691106466</v>
      </c>
      <c r="AB276" s="65">
        <f t="shared" si="146"/>
        <v>1.9999999999999998E-4</v>
      </c>
      <c r="AC276" s="65">
        <v>1.4999999999999999E-4</v>
      </c>
      <c r="AD276" s="27"/>
      <c r="AE276" s="27"/>
      <c r="AF276" s="27"/>
      <c r="AG276" s="27"/>
      <c r="AH276" s="27"/>
      <c r="AI276" s="44">
        <v>307.33999999999997</v>
      </c>
      <c r="AJ276" s="27"/>
      <c r="AK276" s="27"/>
      <c r="AL276" s="27"/>
      <c r="AM276" s="27"/>
      <c r="AN276" s="27"/>
      <c r="AO276" s="27"/>
      <c r="AP276" s="27"/>
      <c r="AQ276" s="27"/>
      <c r="AR276" s="27"/>
      <c r="AY276" s="28" t="s">
        <v>162</v>
      </c>
      <c r="AZ276" s="29" t="s">
        <v>163</v>
      </c>
      <c r="BA276" s="25" t="s">
        <v>164</v>
      </c>
    </row>
    <row r="277" spans="1:53" s="33" customFormat="1" x14ac:dyDescent="0.25">
      <c r="A277" s="33" t="s">
        <v>158</v>
      </c>
      <c r="B277" s="33" t="s">
        <v>159</v>
      </c>
      <c r="C277" s="33" t="s">
        <v>160</v>
      </c>
      <c r="D277" s="33" t="s">
        <v>11</v>
      </c>
      <c r="E277" s="33">
        <v>1</v>
      </c>
      <c r="F277" s="33" t="s">
        <v>161</v>
      </c>
      <c r="G277" s="89">
        <v>16</v>
      </c>
      <c r="H277" s="89">
        <v>400</v>
      </c>
      <c r="I277" s="82">
        <v>16</v>
      </c>
      <c r="J277" s="31"/>
      <c r="K277" s="31"/>
      <c r="L277" s="31"/>
      <c r="M277" s="79"/>
      <c r="N277" s="79">
        <v>5</v>
      </c>
      <c r="O277" s="81">
        <v>0.16500000000000001</v>
      </c>
      <c r="P277" s="82"/>
      <c r="Q277" s="32"/>
      <c r="R277" s="32"/>
      <c r="S277" s="32"/>
      <c r="T277" s="32"/>
      <c r="U277" s="31"/>
      <c r="V277" s="31"/>
      <c r="W277" s="31"/>
      <c r="X277" s="81">
        <f t="shared" si="216"/>
        <v>15.67</v>
      </c>
      <c r="Y277" s="37">
        <f t="shared" si="143"/>
        <v>192.85365508426369</v>
      </c>
      <c r="Z277" s="66">
        <f t="shared" si="144"/>
        <v>1.3058333333333334</v>
      </c>
      <c r="AA277" s="67">
        <f t="shared" si="145"/>
        <v>1.3392614936407203</v>
      </c>
      <c r="AB277" s="68">
        <f t="shared" si="146"/>
        <v>1.148691767708998E-4</v>
      </c>
      <c r="AC277" s="68">
        <v>1.4999999999999999E-4</v>
      </c>
      <c r="AD277" s="38"/>
      <c r="AE277" s="38"/>
      <c r="AF277" s="38"/>
      <c r="AH277" s="38"/>
      <c r="AI277" s="45">
        <v>27.93</v>
      </c>
      <c r="AJ277" s="38"/>
      <c r="AK277" s="38"/>
      <c r="AL277" s="38"/>
      <c r="AM277" s="38"/>
      <c r="AN277" s="38"/>
      <c r="AO277" s="38"/>
      <c r="AP277" s="38"/>
      <c r="AQ277" s="38"/>
      <c r="AR277" s="38"/>
      <c r="AY277" s="39" t="s">
        <v>162</v>
      </c>
      <c r="AZ277" s="40" t="s">
        <v>163</v>
      </c>
      <c r="BA277" s="41" t="s">
        <v>164</v>
      </c>
    </row>
    <row r="278" spans="1:53" s="33" customFormat="1" x14ac:dyDescent="0.25">
      <c r="A278" s="33" t="s">
        <v>158</v>
      </c>
      <c r="B278" s="33" t="s">
        <v>159</v>
      </c>
      <c r="C278" s="33" t="s">
        <v>160</v>
      </c>
      <c r="D278" s="33" t="s">
        <v>11</v>
      </c>
      <c r="E278" s="33">
        <v>1</v>
      </c>
      <c r="F278" s="33" t="s">
        <v>161</v>
      </c>
      <c r="G278" s="89">
        <v>16</v>
      </c>
      <c r="H278" s="89">
        <v>400</v>
      </c>
      <c r="I278" s="82">
        <v>16</v>
      </c>
      <c r="J278" s="31"/>
      <c r="K278" s="31"/>
      <c r="L278" s="31"/>
      <c r="M278" s="79"/>
      <c r="N278" s="79"/>
      <c r="O278" s="81">
        <v>0.188</v>
      </c>
      <c r="P278" s="82"/>
      <c r="Q278" s="32"/>
      <c r="R278" s="32"/>
      <c r="S278" s="32"/>
      <c r="T278" s="32"/>
      <c r="U278" s="31"/>
      <c r="V278" s="31"/>
      <c r="W278" s="31"/>
      <c r="X278" s="81">
        <f t="shared" si="216"/>
        <v>15.624000000000001</v>
      </c>
      <c r="Y278" s="37">
        <f t="shared" ref="Y278" si="225">PI()*X278^2/4</f>
        <v>191.72305557849717</v>
      </c>
      <c r="Z278" s="66">
        <f t="shared" ref="Z278" si="226">X278/12</f>
        <v>1.302</v>
      </c>
      <c r="AA278" s="67">
        <f t="shared" ref="AA278" si="227">PI()*Z278^2/4</f>
        <v>1.331410108184008</v>
      </c>
      <c r="AB278" s="68">
        <f t="shared" ref="AB278" si="228">AC278/Z278</f>
        <v>1.1520737327188939E-4</v>
      </c>
      <c r="AC278" s="68">
        <v>1.4999999999999999E-4</v>
      </c>
      <c r="AD278" s="38"/>
      <c r="AE278" s="38"/>
      <c r="AF278" s="38"/>
      <c r="AH278" s="38"/>
      <c r="AI278" s="45">
        <v>31.78</v>
      </c>
      <c r="AJ278" s="38"/>
      <c r="AK278" s="38"/>
      <c r="AL278" s="38"/>
      <c r="AM278" s="38"/>
      <c r="AN278" s="38"/>
      <c r="AO278" s="38"/>
      <c r="AP278" s="38"/>
      <c r="AQ278" s="38"/>
      <c r="AR278" s="38"/>
      <c r="AY278" s="39" t="s">
        <v>162</v>
      </c>
      <c r="AZ278" s="40" t="s">
        <v>163</v>
      </c>
      <c r="BA278" s="41" t="s">
        <v>164</v>
      </c>
    </row>
    <row r="279" spans="1:53" s="33" customFormat="1" x14ac:dyDescent="0.25">
      <c r="A279" s="33" t="s">
        <v>158</v>
      </c>
      <c r="B279" s="33" t="s">
        <v>159</v>
      </c>
      <c r="C279" s="33" t="s">
        <v>160</v>
      </c>
      <c r="D279" s="33" t="s">
        <v>11</v>
      </c>
      <c r="E279" s="33">
        <v>1</v>
      </c>
      <c r="F279" s="33" t="s">
        <v>161</v>
      </c>
      <c r="G279" s="89">
        <v>16</v>
      </c>
      <c r="H279" s="89">
        <v>400</v>
      </c>
      <c r="I279" s="82">
        <v>16</v>
      </c>
      <c r="J279" s="31"/>
      <c r="K279" s="31"/>
      <c r="L279" s="31"/>
      <c r="M279" s="79"/>
      <c r="N279" s="79"/>
      <c r="O279" s="81">
        <v>0.20300000000000001</v>
      </c>
      <c r="P279" s="82"/>
      <c r="Q279" s="32"/>
      <c r="R279" s="32"/>
      <c r="S279" s="32"/>
      <c r="T279" s="32"/>
      <c r="U279" s="31"/>
      <c r="V279" s="31"/>
      <c r="W279" s="31"/>
      <c r="X279" s="81">
        <f t="shared" si="216"/>
        <v>15.593999999999999</v>
      </c>
      <c r="Y279" s="37">
        <f t="shared" ref="Y279" si="229">PI()*X279^2/4</f>
        <v>190.9874987825489</v>
      </c>
      <c r="Z279" s="66">
        <f t="shared" ref="Z279" si="230">X279/12</f>
        <v>1.2994999999999999</v>
      </c>
      <c r="AA279" s="67">
        <f t="shared" ref="AA279" si="231">PI()*Z279^2/4</f>
        <v>1.3263020748788115</v>
      </c>
      <c r="AB279" s="68">
        <f t="shared" ref="AB279" si="232">AC279/Z279</f>
        <v>1.1542901115813775E-4</v>
      </c>
      <c r="AC279" s="68">
        <v>1.4999999999999999E-4</v>
      </c>
      <c r="AD279" s="38"/>
      <c r="AE279" s="38"/>
      <c r="AF279" s="38"/>
      <c r="AH279" s="38"/>
      <c r="AI279" s="45">
        <v>34.28</v>
      </c>
      <c r="AJ279" s="38"/>
      <c r="AK279" s="38"/>
      <c r="AL279" s="38"/>
      <c r="AM279" s="38"/>
      <c r="AN279" s="38"/>
      <c r="AO279" s="38"/>
      <c r="AP279" s="38"/>
      <c r="AQ279" s="38"/>
      <c r="AR279" s="38"/>
      <c r="AY279" s="39" t="s">
        <v>162</v>
      </c>
      <c r="AZ279" s="40" t="s">
        <v>163</v>
      </c>
      <c r="BA279" s="41" t="s">
        <v>164</v>
      </c>
    </row>
    <row r="280" spans="1:53" s="36" customFormat="1" x14ac:dyDescent="0.25">
      <c r="A280" s="36" t="s">
        <v>158</v>
      </c>
      <c r="B280" s="36" t="s">
        <v>159</v>
      </c>
      <c r="C280" s="36" t="s">
        <v>160</v>
      </c>
      <c r="D280" s="36" t="s">
        <v>11</v>
      </c>
      <c r="E280" s="36">
        <v>1</v>
      </c>
      <c r="F280" s="36" t="s">
        <v>161</v>
      </c>
      <c r="G280" s="73">
        <v>16</v>
      </c>
      <c r="H280" s="73">
        <v>400</v>
      </c>
      <c r="I280" s="73">
        <v>16</v>
      </c>
      <c r="J280" s="34"/>
      <c r="K280" s="34"/>
      <c r="L280" s="34"/>
      <c r="M280" s="83"/>
      <c r="N280" s="83"/>
      <c r="O280" s="85">
        <v>0.219</v>
      </c>
      <c r="P280" s="73"/>
      <c r="Q280" s="35"/>
      <c r="R280" s="35"/>
      <c r="S280" s="35"/>
      <c r="T280" s="35"/>
      <c r="U280" s="34"/>
      <c r="V280" s="34"/>
      <c r="W280" s="34"/>
      <c r="X280" s="85">
        <f t="shared" si="216"/>
        <v>15.561999999999999</v>
      </c>
      <c r="Y280" s="42">
        <f t="shared" ref="Y280:Y383" si="233">PI()*X280^2/4</f>
        <v>190.20446309682694</v>
      </c>
      <c r="Z280" s="69">
        <f t="shared" ref="Z280:Z383" si="234">X280/12</f>
        <v>1.2968333333333333</v>
      </c>
      <c r="AA280" s="70">
        <f t="shared" ref="AA280:AA383" si="235">PI()*Z280^2/4</f>
        <v>1.3208643270612981</v>
      </c>
      <c r="AB280" s="71">
        <f t="shared" ref="AB280:AB383" si="236">AC280/Z280</f>
        <v>1.156663667909009E-4</v>
      </c>
      <c r="AC280" s="71">
        <v>1.4999999999999999E-4</v>
      </c>
      <c r="AD280" s="43"/>
      <c r="AE280" s="43"/>
      <c r="AF280" s="43"/>
      <c r="AG280" s="43"/>
      <c r="AH280" s="43"/>
      <c r="AI280" s="46">
        <v>36.950000000000003</v>
      </c>
      <c r="AJ280" s="43"/>
      <c r="AK280" s="43"/>
      <c r="AL280" s="43"/>
      <c r="AM280" s="43"/>
      <c r="AN280" s="43"/>
      <c r="AO280" s="43"/>
      <c r="AP280" s="43"/>
      <c r="AQ280" s="43"/>
      <c r="AR280" s="43"/>
      <c r="AY280" s="39" t="s">
        <v>162</v>
      </c>
      <c r="AZ280" s="40" t="s">
        <v>163</v>
      </c>
      <c r="BA280" s="41" t="s">
        <v>164</v>
      </c>
    </row>
    <row r="281" spans="1:53" s="36" customFormat="1" x14ac:dyDescent="0.25">
      <c r="A281" s="36" t="s">
        <v>158</v>
      </c>
      <c r="B281" s="36" t="s">
        <v>159</v>
      </c>
      <c r="C281" s="36" t="s">
        <v>160</v>
      </c>
      <c r="D281" s="36" t="s">
        <v>11</v>
      </c>
      <c r="E281" s="36">
        <v>1</v>
      </c>
      <c r="F281" s="36" t="s">
        <v>161</v>
      </c>
      <c r="G281" s="73">
        <v>16</v>
      </c>
      <c r="H281" s="87">
        <v>400</v>
      </c>
      <c r="I281" s="73">
        <v>16</v>
      </c>
      <c r="J281" s="34"/>
      <c r="K281" s="34"/>
      <c r="L281" s="34"/>
      <c r="M281" s="83"/>
      <c r="N281" s="83">
        <v>10</v>
      </c>
      <c r="O281" s="85">
        <v>0.25</v>
      </c>
      <c r="P281" s="73"/>
      <c r="Q281" s="35"/>
      <c r="R281" s="35"/>
      <c r="S281" s="35"/>
      <c r="T281" s="35"/>
      <c r="U281" s="34"/>
      <c r="V281" s="34"/>
      <c r="W281" s="34"/>
      <c r="X281" s="85">
        <f t="shared" si="216"/>
        <v>15.5</v>
      </c>
      <c r="Y281" s="42">
        <f t="shared" si="233"/>
        <v>188.69190875623696</v>
      </c>
      <c r="Z281" s="69">
        <f t="shared" si="234"/>
        <v>1.2916666666666667</v>
      </c>
      <c r="AA281" s="70">
        <f t="shared" si="235"/>
        <v>1.3103604774738677</v>
      </c>
      <c r="AB281" s="71">
        <f t="shared" si="236"/>
        <v>1.161290322580645E-4</v>
      </c>
      <c r="AC281" s="71">
        <v>1.4999999999999999E-4</v>
      </c>
      <c r="AD281" s="43"/>
      <c r="AE281" s="43"/>
      <c r="AF281" s="43"/>
      <c r="AG281" s="43"/>
      <c r="AH281" s="43"/>
      <c r="AI281" s="46">
        <v>42.09</v>
      </c>
      <c r="AJ281" s="43"/>
      <c r="AK281" s="43"/>
      <c r="AL281" s="43"/>
      <c r="AM281" s="43"/>
      <c r="AN281" s="43"/>
      <c r="AO281" s="43"/>
      <c r="AP281" s="43"/>
      <c r="AQ281" s="43"/>
      <c r="AR281" s="43"/>
      <c r="AY281" s="39" t="s">
        <v>162</v>
      </c>
      <c r="AZ281" s="40" t="s">
        <v>163</v>
      </c>
      <c r="BA281" s="41" t="s">
        <v>164</v>
      </c>
    </row>
    <row r="282" spans="1:53" s="36" customFormat="1" x14ac:dyDescent="0.25">
      <c r="A282" s="36" t="s">
        <v>158</v>
      </c>
      <c r="B282" s="36" t="s">
        <v>159</v>
      </c>
      <c r="C282" s="36" t="s">
        <v>160</v>
      </c>
      <c r="D282" s="36" t="s">
        <v>11</v>
      </c>
      <c r="E282" s="36">
        <v>1</v>
      </c>
      <c r="F282" s="36" t="s">
        <v>161</v>
      </c>
      <c r="G282" s="73">
        <v>16</v>
      </c>
      <c r="H282" s="87">
        <v>400</v>
      </c>
      <c r="I282" s="73">
        <v>16</v>
      </c>
      <c r="J282" s="34"/>
      <c r="K282" s="34"/>
      <c r="L282" s="34"/>
      <c r="M282" s="83"/>
      <c r="N282" s="83"/>
      <c r="O282" s="85">
        <v>0.28100000000000003</v>
      </c>
      <c r="P282" s="73"/>
      <c r="Q282" s="35"/>
      <c r="R282" s="35"/>
      <c r="S282" s="35"/>
      <c r="T282" s="35"/>
      <c r="U282" s="34"/>
      <c r="V282" s="34"/>
      <c r="W282" s="34"/>
      <c r="X282" s="85">
        <f t="shared" si="216"/>
        <v>15.438000000000001</v>
      </c>
      <c r="Y282" s="42">
        <f t="shared" si="233"/>
        <v>187.18539255672718</v>
      </c>
      <c r="Z282" s="69">
        <f t="shared" si="234"/>
        <v>1.2865</v>
      </c>
      <c r="AA282" s="70">
        <f t="shared" si="235"/>
        <v>1.2998985594217163</v>
      </c>
      <c r="AB282" s="71">
        <f t="shared" si="236"/>
        <v>1.1659541391371938E-4</v>
      </c>
      <c r="AC282" s="71">
        <v>1.4999999999999999E-4</v>
      </c>
      <c r="AD282" s="43"/>
      <c r="AE282" s="43"/>
      <c r="AF282" s="43"/>
      <c r="AG282" s="43"/>
      <c r="AH282" s="43"/>
      <c r="AI282" s="46">
        <v>47.22</v>
      </c>
      <c r="AJ282" s="43"/>
      <c r="AK282" s="43"/>
      <c r="AL282" s="43"/>
      <c r="AM282" s="43"/>
      <c r="AN282" s="43"/>
      <c r="AO282" s="43"/>
      <c r="AP282" s="43"/>
      <c r="AQ282" s="43"/>
      <c r="AR282" s="43"/>
      <c r="AY282" s="39" t="s">
        <v>162</v>
      </c>
      <c r="AZ282" s="40" t="s">
        <v>163</v>
      </c>
      <c r="BA282" s="41" t="s">
        <v>164</v>
      </c>
    </row>
    <row r="283" spans="1:53" s="36" customFormat="1" x14ac:dyDescent="0.25">
      <c r="A283" s="36" t="s">
        <v>158</v>
      </c>
      <c r="B283" s="36" t="s">
        <v>159</v>
      </c>
      <c r="C283" s="36" t="s">
        <v>160</v>
      </c>
      <c r="D283" s="36" t="s">
        <v>11</v>
      </c>
      <c r="E283" s="36">
        <v>1</v>
      </c>
      <c r="F283" s="36" t="s">
        <v>161</v>
      </c>
      <c r="G283" s="73">
        <v>16</v>
      </c>
      <c r="H283" s="73">
        <v>400</v>
      </c>
      <c r="I283" s="73">
        <v>16</v>
      </c>
      <c r="J283" s="34"/>
      <c r="K283" s="34"/>
      <c r="L283" s="34"/>
      <c r="M283" s="83"/>
      <c r="N283" s="83">
        <v>20</v>
      </c>
      <c r="O283" s="85">
        <v>0.312</v>
      </c>
      <c r="P283" s="73"/>
      <c r="Q283" s="35"/>
      <c r="R283" s="35"/>
      <c r="S283" s="35"/>
      <c r="T283" s="35"/>
      <c r="U283" s="34"/>
      <c r="V283" s="34"/>
      <c r="W283" s="34"/>
      <c r="X283" s="85">
        <f t="shared" si="216"/>
        <v>15.375999999999999</v>
      </c>
      <c r="Y283" s="42">
        <f t="shared" si="233"/>
        <v>185.68491449829753</v>
      </c>
      <c r="Z283" s="69">
        <f t="shared" si="234"/>
        <v>1.2813333333333332</v>
      </c>
      <c r="AA283" s="70">
        <f t="shared" si="235"/>
        <v>1.2894785729048439</v>
      </c>
      <c r="AB283" s="71">
        <f t="shared" si="236"/>
        <v>1.1706555671175858E-4</v>
      </c>
      <c r="AC283" s="71">
        <v>1.4999999999999999E-4</v>
      </c>
      <c r="AD283" s="43"/>
      <c r="AE283" s="43"/>
      <c r="AF283" s="43"/>
      <c r="AG283" s="43"/>
      <c r="AH283" s="43"/>
      <c r="AI283" s="46">
        <v>52.32</v>
      </c>
      <c r="AJ283" s="43"/>
      <c r="AK283" s="43"/>
      <c r="AL283" s="43"/>
      <c r="AM283" s="43"/>
      <c r="AN283" s="43"/>
      <c r="AO283" s="43"/>
      <c r="AP283" s="43"/>
      <c r="AQ283" s="43"/>
      <c r="AR283" s="43"/>
      <c r="AY283" s="39" t="s">
        <v>162</v>
      </c>
      <c r="AZ283" s="40" t="s">
        <v>163</v>
      </c>
      <c r="BA283" s="41" t="s">
        <v>164</v>
      </c>
    </row>
    <row r="284" spans="1:53" s="36" customFormat="1" x14ac:dyDescent="0.25">
      <c r="A284" s="36" t="s">
        <v>158</v>
      </c>
      <c r="B284" s="36" t="s">
        <v>159</v>
      </c>
      <c r="C284" s="36" t="s">
        <v>160</v>
      </c>
      <c r="D284" s="36" t="s">
        <v>11</v>
      </c>
      <c r="E284" s="36">
        <v>1</v>
      </c>
      <c r="F284" s="36" t="s">
        <v>161</v>
      </c>
      <c r="G284" s="73">
        <v>16</v>
      </c>
      <c r="H284" s="87">
        <v>400</v>
      </c>
      <c r="I284" s="73">
        <v>16</v>
      </c>
      <c r="J284" s="34"/>
      <c r="K284" s="34"/>
      <c r="L284" s="34"/>
      <c r="M284" s="83"/>
      <c r="N284" s="83"/>
      <c r="O284" s="85">
        <v>0.34399999999999997</v>
      </c>
      <c r="P284" s="73"/>
      <c r="Q284" s="35"/>
      <c r="R284" s="35"/>
      <c r="S284" s="35"/>
      <c r="T284" s="35"/>
      <c r="U284" s="34"/>
      <c r="V284" s="34"/>
      <c r="W284" s="34"/>
      <c r="X284" s="85">
        <f t="shared" si="216"/>
        <v>15.311999999999999</v>
      </c>
      <c r="Y284" s="42">
        <f t="shared" si="233"/>
        <v>184.14236737264372</v>
      </c>
      <c r="Z284" s="69">
        <f t="shared" si="234"/>
        <v>1.276</v>
      </c>
      <c r="AA284" s="70">
        <f t="shared" si="235"/>
        <v>1.2787664400878038</v>
      </c>
      <c r="AB284" s="71">
        <f t="shared" si="236"/>
        <v>1.1755485893416927E-4</v>
      </c>
      <c r="AC284" s="71">
        <v>1.4999999999999999E-4</v>
      </c>
      <c r="AD284" s="43"/>
      <c r="AE284" s="43"/>
      <c r="AF284" s="43"/>
      <c r="AG284" s="43"/>
      <c r="AH284" s="43"/>
      <c r="AI284" s="46">
        <v>57.57</v>
      </c>
      <c r="AJ284" s="43"/>
      <c r="AK284" s="43"/>
      <c r="AL284" s="43"/>
      <c r="AM284" s="43"/>
      <c r="AN284" s="43"/>
      <c r="AO284" s="43"/>
      <c r="AP284" s="43"/>
      <c r="AQ284" s="43"/>
      <c r="AR284" s="43"/>
      <c r="AY284" s="39" t="s">
        <v>162</v>
      </c>
      <c r="AZ284" s="40" t="s">
        <v>163</v>
      </c>
      <c r="BA284" s="41" t="s">
        <v>164</v>
      </c>
    </row>
    <row r="285" spans="1:53" s="36" customFormat="1" x14ac:dyDescent="0.25">
      <c r="A285" s="36" t="s">
        <v>158</v>
      </c>
      <c r="B285" s="36" t="s">
        <v>159</v>
      </c>
      <c r="C285" s="36" t="s">
        <v>160</v>
      </c>
      <c r="D285" s="36" t="s">
        <v>11</v>
      </c>
      <c r="E285" s="36">
        <v>1</v>
      </c>
      <c r="F285" s="36" t="s">
        <v>161</v>
      </c>
      <c r="G285" s="73">
        <v>16</v>
      </c>
      <c r="H285" s="87">
        <v>400</v>
      </c>
      <c r="I285" s="73">
        <v>16</v>
      </c>
      <c r="J285" s="34"/>
      <c r="K285" s="34"/>
      <c r="L285" s="34"/>
      <c r="M285" s="83"/>
      <c r="N285" s="83">
        <v>30</v>
      </c>
      <c r="O285" s="85">
        <v>0.375</v>
      </c>
      <c r="P285" s="73"/>
      <c r="Q285" s="35"/>
      <c r="R285" s="35"/>
      <c r="S285" s="35"/>
      <c r="T285" s="35"/>
      <c r="U285" s="34"/>
      <c r="V285" s="34"/>
      <c r="W285" s="34"/>
      <c r="X285" s="85">
        <f t="shared" si="216"/>
        <v>15.25</v>
      </c>
      <c r="Y285" s="42">
        <f t="shared" si="233"/>
        <v>182.65416037511906</v>
      </c>
      <c r="Z285" s="69">
        <f t="shared" si="234"/>
        <v>1.2708333333333333</v>
      </c>
      <c r="AA285" s="70">
        <f t="shared" si="235"/>
        <v>1.26843166927166</v>
      </c>
      <c r="AB285" s="71">
        <f t="shared" si="236"/>
        <v>1.180327868852459E-4</v>
      </c>
      <c r="AC285" s="71">
        <v>1.4999999999999999E-4</v>
      </c>
      <c r="AD285" s="43"/>
      <c r="AE285" s="43"/>
      <c r="AF285" s="43"/>
      <c r="AG285" s="43"/>
      <c r="AH285" s="43"/>
      <c r="AI285" s="46">
        <v>62.64</v>
      </c>
      <c r="AJ285" s="43"/>
      <c r="AK285" s="43"/>
      <c r="AL285" s="43"/>
      <c r="AM285" s="43"/>
      <c r="AN285" s="43"/>
      <c r="AO285" s="43"/>
      <c r="AP285" s="43"/>
      <c r="AQ285" s="43"/>
      <c r="AR285" s="43"/>
      <c r="AY285" s="39" t="s">
        <v>162</v>
      </c>
      <c r="AZ285" s="40" t="s">
        <v>163</v>
      </c>
      <c r="BA285" s="41" t="s">
        <v>164</v>
      </c>
    </row>
    <row r="286" spans="1:53" s="33" customFormat="1" x14ac:dyDescent="0.25">
      <c r="A286" s="33" t="s">
        <v>158</v>
      </c>
      <c r="B286" s="33" t="s">
        <v>159</v>
      </c>
      <c r="C286" s="33" t="s">
        <v>160</v>
      </c>
      <c r="D286" s="33" t="s">
        <v>11</v>
      </c>
      <c r="E286" s="33">
        <v>1</v>
      </c>
      <c r="F286" s="33" t="s">
        <v>161</v>
      </c>
      <c r="G286" s="89">
        <v>16</v>
      </c>
      <c r="H286" s="82">
        <v>400</v>
      </c>
      <c r="I286" s="82">
        <v>16</v>
      </c>
      <c r="J286" s="31"/>
      <c r="K286" s="31"/>
      <c r="L286" s="31"/>
      <c r="M286" s="79"/>
      <c r="N286" s="79"/>
      <c r="O286" s="81">
        <v>0.40600000000000003</v>
      </c>
      <c r="P286" s="82"/>
      <c r="Q286" s="32"/>
      <c r="R286" s="32"/>
      <c r="S286" s="32"/>
      <c r="T286" s="32"/>
      <c r="U286" s="31"/>
      <c r="V286" s="31"/>
      <c r="W286" s="31"/>
      <c r="X286" s="81">
        <f t="shared" si="216"/>
        <v>15.188000000000001</v>
      </c>
      <c r="Y286" s="37">
        <f t="shared" si="233"/>
        <v>181.17199151867462</v>
      </c>
      <c r="Z286" s="66">
        <f t="shared" si="234"/>
        <v>1.2656666666666667</v>
      </c>
      <c r="AA286" s="67">
        <f t="shared" si="235"/>
        <v>1.2581388299907958</v>
      </c>
      <c r="AB286" s="68">
        <f t="shared" si="236"/>
        <v>1.1851461680273899E-4</v>
      </c>
      <c r="AC286" s="68">
        <v>1.4999999999999999E-4</v>
      </c>
      <c r="AD286" s="38"/>
      <c r="AE286" s="38"/>
      <c r="AF286" s="38"/>
      <c r="AH286" s="38"/>
      <c r="AI286" s="45">
        <v>67.680000000000007</v>
      </c>
      <c r="AJ286" s="38"/>
      <c r="AK286" s="38"/>
      <c r="AL286" s="38"/>
      <c r="AM286" s="38"/>
      <c r="AN286" s="38"/>
      <c r="AO286" s="38"/>
      <c r="AP286" s="38"/>
      <c r="AQ286" s="38"/>
      <c r="AR286" s="38"/>
      <c r="AY286" s="39" t="s">
        <v>162</v>
      </c>
      <c r="AZ286" s="40" t="s">
        <v>163</v>
      </c>
      <c r="BA286" s="41" t="s">
        <v>164</v>
      </c>
    </row>
    <row r="287" spans="1:53" s="36" customFormat="1" x14ac:dyDescent="0.25">
      <c r="A287" s="36" t="s">
        <v>158</v>
      </c>
      <c r="B287" s="36" t="s">
        <v>159</v>
      </c>
      <c r="C287" s="36" t="s">
        <v>160</v>
      </c>
      <c r="D287" s="36" t="s">
        <v>11</v>
      </c>
      <c r="E287" s="36">
        <v>1</v>
      </c>
      <c r="F287" s="36" t="s">
        <v>161</v>
      </c>
      <c r="G287" s="73">
        <v>16</v>
      </c>
      <c r="H287" s="87">
        <v>400</v>
      </c>
      <c r="I287" s="73">
        <v>16</v>
      </c>
      <c r="J287" s="34"/>
      <c r="K287" s="34"/>
      <c r="L287" s="34"/>
      <c r="M287" s="83"/>
      <c r="N287" s="83"/>
      <c r="O287" s="85">
        <v>0.438</v>
      </c>
      <c r="P287" s="73"/>
      <c r="Q287" s="35"/>
      <c r="R287" s="35"/>
      <c r="S287" s="35"/>
      <c r="T287" s="35"/>
      <c r="U287" s="34"/>
      <c r="V287" s="34"/>
      <c r="W287" s="34"/>
      <c r="X287" s="85">
        <f t="shared" si="216"/>
        <v>15.124000000000001</v>
      </c>
      <c r="Y287" s="42">
        <f t="shared" si="233"/>
        <v>179.64834421442478</v>
      </c>
      <c r="Z287" s="69">
        <f t="shared" si="234"/>
        <v>1.2603333333333333</v>
      </c>
      <c r="AA287" s="70">
        <f t="shared" si="235"/>
        <v>1.2475579459335053</v>
      </c>
      <c r="AB287" s="71">
        <f t="shared" si="236"/>
        <v>1.1901613329806929E-4</v>
      </c>
      <c r="AC287" s="71">
        <v>1.4999999999999999E-4</v>
      </c>
      <c r="AD287" s="43"/>
      <c r="AE287" s="43"/>
      <c r="AF287" s="43"/>
      <c r="AG287" s="43"/>
      <c r="AH287" s="43"/>
      <c r="AI287" s="46">
        <v>72.86</v>
      </c>
      <c r="AJ287" s="43"/>
      <c r="AK287" s="43"/>
      <c r="AL287" s="43"/>
      <c r="AM287" s="43"/>
      <c r="AN287" s="43"/>
      <c r="AO287" s="43"/>
      <c r="AP287" s="43"/>
      <c r="AQ287" s="43"/>
      <c r="AR287" s="43"/>
      <c r="AY287" s="39" t="s">
        <v>162</v>
      </c>
      <c r="AZ287" s="40" t="s">
        <v>163</v>
      </c>
      <c r="BA287" s="41" t="s">
        <v>164</v>
      </c>
    </row>
    <row r="288" spans="1:53" s="36" customFormat="1" x14ac:dyDescent="0.25">
      <c r="A288" s="36" t="s">
        <v>158</v>
      </c>
      <c r="B288" s="36" t="s">
        <v>159</v>
      </c>
      <c r="C288" s="36" t="s">
        <v>160</v>
      </c>
      <c r="D288" s="36" t="s">
        <v>11</v>
      </c>
      <c r="E288" s="36">
        <v>1</v>
      </c>
      <c r="F288" s="36" t="s">
        <v>161</v>
      </c>
      <c r="G288" s="73">
        <v>16</v>
      </c>
      <c r="H288" s="87">
        <v>400</v>
      </c>
      <c r="I288" s="73">
        <v>16</v>
      </c>
      <c r="J288" s="34"/>
      <c r="K288" s="34"/>
      <c r="L288" s="34"/>
      <c r="M288" s="83"/>
      <c r="N288" s="83"/>
      <c r="O288" s="85">
        <v>0.46899999999999997</v>
      </c>
      <c r="P288" s="73"/>
      <c r="Q288" s="35"/>
      <c r="R288" s="35"/>
      <c r="S288" s="35"/>
      <c r="T288" s="35"/>
      <c r="U288" s="34"/>
      <c r="V288" s="34"/>
      <c r="W288" s="34"/>
      <c r="X288" s="85">
        <f t="shared" si="216"/>
        <v>15.061999999999999</v>
      </c>
      <c r="Y288" s="42">
        <f t="shared" si="233"/>
        <v>178.17844641888519</v>
      </c>
      <c r="Z288" s="69">
        <f t="shared" si="234"/>
        <v>1.2551666666666665</v>
      </c>
      <c r="AA288" s="70">
        <f t="shared" si="235"/>
        <v>1.2373503223533693</v>
      </c>
      <c r="AB288" s="71">
        <f t="shared" si="236"/>
        <v>1.1950604169433011E-4</v>
      </c>
      <c r="AC288" s="71">
        <v>1.4999999999999999E-4</v>
      </c>
      <c r="AD288" s="43"/>
      <c r="AE288" s="43"/>
      <c r="AF288" s="43"/>
      <c r="AG288" s="43"/>
      <c r="AH288" s="43"/>
      <c r="AI288" s="46">
        <v>77.87</v>
      </c>
      <c r="AJ288" s="43"/>
      <c r="AK288" s="43"/>
      <c r="AL288" s="43"/>
      <c r="AM288" s="43"/>
      <c r="AN288" s="43"/>
      <c r="AO288" s="43"/>
      <c r="AP288" s="43"/>
      <c r="AQ288" s="43"/>
      <c r="AR288" s="43"/>
      <c r="AY288" s="39" t="s">
        <v>162</v>
      </c>
      <c r="AZ288" s="40" t="s">
        <v>163</v>
      </c>
      <c r="BA288" s="41" t="s">
        <v>164</v>
      </c>
    </row>
    <row r="289" spans="1:53" s="36" customFormat="1" x14ac:dyDescent="0.25">
      <c r="A289" s="36" t="s">
        <v>158</v>
      </c>
      <c r="B289" s="36" t="s">
        <v>159</v>
      </c>
      <c r="C289" s="36" t="s">
        <v>160</v>
      </c>
      <c r="D289" s="36" t="s">
        <v>11</v>
      </c>
      <c r="E289" s="36">
        <v>1</v>
      </c>
      <c r="F289" s="36" t="s">
        <v>161</v>
      </c>
      <c r="G289" s="73">
        <v>16</v>
      </c>
      <c r="H289" s="73">
        <v>400</v>
      </c>
      <c r="I289" s="73">
        <v>16</v>
      </c>
      <c r="J289" s="34"/>
      <c r="K289" s="34"/>
      <c r="L289" s="34"/>
      <c r="M289" s="83"/>
      <c r="N289" s="83">
        <v>40</v>
      </c>
      <c r="O289" s="85">
        <v>0.5</v>
      </c>
      <c r="P289" s="73"/>
      <c r="Q289" s="35"/>
      <c r="R289" s="35"/>
      <c r="S289" s="35"/>
      <c r="T289" s="35"/>
      <c r="U289" s="34"/>
      <c r="V289" s="34"/>
      <c r="W289" s="34"/>
      <c r="X289" s="85">
        <f t="shared" si="216"/>
        <v>15</v>
      </c>
      <c r="Y289" s="42">
        <f t="shared" si="233"/>
        <v>176.71458676442586</v>
      </c>
      <c r="Z289" s="69">
        <f t="shared" si="234"/>
        <v>1.25</v>
      </c>
      <c r="AA289" s="70">
        <f t="shared" si="235"/>
        <v>1.227184630308513</v>
      </c>
      <c r="AB289" s="71">
        <f t="shared" si="236"/>
        <v>1.1999999999999999E-4</v>
      </c>
      <c r="AC289" s="71">
        <v>1.4999999999999999E-4</v>
      </c>
      <c r="AD289" s="43"/>
      <c r="AE289" s="43"/>
      <c r="AF289" s="43"/>
      <c r="AG289" s="43"/>
      <c r="AH289" s="43"/>
      <c r="AI289" s="46">
        <v>82.85</v>
      </c>
      <c r="AJ289" s="43"/>
      <c r="AK289" s="43"/>
      <c r="AL289" s="43"/>
      <c r="AM289" s="43"/>
      <c r="AN289" s="43"/>
      <c r="AO289" s="43"/>
      <c r="AP289" s="43"/>
      <c r="AQ289" s="43"/>
      <c r="AR289" s="43"/>
      <c r="AY289" s="39" t="s">
        <v>162</v>
      </c>
      <c r="AZ289" s="40" t="s">
        <v>163</v>
      </c>
      <c r="BA289" s="41" t="s">
        <v>164</v>
      </c>
    </row>
    <row r="290" spans="1:53" s="33" customFormat="1" x14ac:dyDescent="0.25">
      <c r="A290" s="33" t="s">
        <v>158</v>
      </c>
      <c r="B290" s="33" t="s">
        <v>159</v>
      </c>
      <c r="C290" s="33" t="s">
        <v>160</v>
      </c>
      <c r="D290" s="33" t="s">
        <v>11</v>
      </c>
      <c r="E290" s="33">
        <v>1</v>
      </c>
      <c r="F290" s="33" t="s">
        <v>161</v>
      </c>
      <c r="G290" s="89">
        <v>16</v>
      </c>
      <c r="H290" s="89">
        <v>400</v>
      </c>
      <c r="I290" s="82">
        <v>16</v>
      </c>
      <c r="J290" s="31"/>
      <c r="K290" s="31"/>
      <c r="L290" s="31"/>
      <c r="M290" s="79"/>
      <c r="N290" s="79"/>
      <c r="O290" s="81">
        <v>0.56200000000000006</v>
      </c>
      <c r="P290" s="82"/>
      <c r="Q290" s="32"/>
      <c r="R290" s="32"/>
      <c r="S290" s="32"/>
      <c r="T290" s="32"/>
      <c r="U290" s="31"/>
      <c r="V290" s="31"/>
      <c r="W290" s="31"/>
      <c r="X290" s="81">
        <f t="shared" si="216"/>
        <v>14.875999999999999</v>
      </c>
      <c r="Y290" s="37">
        <f t="shared" ref="Y290" si="237">PI()*X290^2/4</f>
        <v>173.80498187874772</v>
      </c>
      <c r="Z290" s="66">
        <f t="shared" ref="Z290" si="238">X290/12</f>
        <v>1.2396666666666667</v>
      </c>
      <c r="AA290" s="67">
        <f t="shared" ref="AA290" si="239">PI()*Z290^2/4</f>
        <v>1.2069790408246373</v>
      </c>
      <c r="AB290" s="68">
        <f t="shared" ref="AB290" si="240">AC290/Z290</f>
        <v>1.210002688894864E-4</v>
      </c>
      <c r="AC290" s="68">
        <v>1.4999999999999999E-4</v>
      </c>
      <c r="AD290" s="38"/>
      <c r="AE290" s="38"/>
      <c r="AF290" s="38"/>
      <c r="AH290" s="38"/>
      <c r="AI290" s="45">
        <v>92.75</v>
      </c>
      <c r="AJ290" s="38"/>
      <c r="AK290" s="38"/>
      <c r="AL290" s="38"/>
      <c r="AM290" s="38"/>
      <c r="AN290" s="38"/>
      <c r="AO290" s="38"/>
      <c r="AP290" s="38"/>
      <c r="AQ290" s="38"/>
      <c r="AR290" s="38"/>
      <c r="AY290" s="39" t="s">
        <v>162</v>
      </c>
      <c r="AZ290" s="40" t="s">
        <v>163</v>
      </c>
      <c r="BA290" s="41" t="s">
        <v>164</v>
      </c>
    </row>
    <row r="291" spans="1:53" s="33" customFormat="1" x14ac:dyDescent="0.25">
      <c r="A291" s="33" t="s">
        <v>158</v>
      </c>
      <c r="B291" s="33" t="s">
        <v>159</v>
      </c>
      <c r="C291" s="33" t="s">
        <v>160</v>
      </c>
      <c r="D291" s="33" t="s">
        <v>11</v>
      </c>
      <c r="E291" s="33">
        <v>1</v>
      </c>
      <c r="F291" s="33" t="s">
        <v>161</v>
      </c>
      <c r="G291" s="89">
        <v>16</v>
      </c>
      <c r="H291" s="89">
        <v>400</v>
      </c>
      <c r="I291" s="82">
        <v>16</v>
      </c>
      <c r="J291" s="31"/>
      <c r="K291" s="31"/>
      <c r="L291" s="31"/>
      <c r="M291" s="79"/>
      <c r="N291" s="79"/>
      <c r="O291" s="81">
        <v>0.625</v>
      </c>
      <c r="P291" s="82"/>
      <c r="Q291" s="32"/>
      <c r="R291" s="32"/>
      <c r="S291" s="32"/>
      <c r="T291" s="32"/>
      <c r="U291" s="31"/>
      <c r="V291" s="31"/>
      <c r="W291" s="31"/>
      <c r="X291" s="81">
        <f t="shared" si="216"/>
        <v>14.75</v>
      </c>
      <c r="Y291" s="37">
        <f t="shared" ref="Y291" si="241">PI()*X291^2/4</f>
        <v>170.87318792415735</v>
      </c>
      <c r="Z291" s="66">
        <f t="shared" ref="Z291" si="242">X291/12</f>
        <v>1.2291666666666667</v>
      </c>
      <c r="AA291" s="67">
        <f t="shared" ref="AA291" si="243">PI()*Z291^2/4</f>
        <v>1.1866193605844262</v>
      </c>
      <c r="AB291" s="68">
        <f t="shared" ref="AB291" si="244">AC291/Z291</f>
        <v>1.2203389830508473E-4</v>
      </c>
      <c r="AC291" s="68">
        <v>1.4999999999999999E-4</v>
      </c>
      <c r="AD291" s="38"/>
      <c r="AE291" s="38"/>
      <c r="AF291" s="38"/>
      <c r="AH291" s="38"/>
      <c r="AI291" s="45">
        <v>102.72</v>
      </c>
      <c r="AJ291" s="38"/>
      <c r="AK291" s="38"/>
      <c r="AL291" s="38"/>
      <c r="AM291" s="38"/>
      <c r="AN291" s="38"/>
      <c r="AO291" s="38"/>
      <c r="AP291" s="38"/>
      <c r="AQ291" s="38"/>
      <c r="AR291" s="38"/>
      <c r="AY291" s="39" t="s">
        <v>162</v>
      </c>
      <c r="AZ291" s="40" t="s">
        <v>163</v>
      </c>
      <c r="BA291" s="41" t="s">
        <v>164</v>
      </c>
    </row>
    <row r="292" spans="1:53" s="36" customFormat="1" x14ac:dyDescent="0.25">
      <c r="A292" s="36" t="s">
        <v>158</v>
      </c>
      <c r="B292" s="36" t="s">
        <v>159</v>
      </c>
      <c r="C292" s="36" t="s">
        <v>160</v>
      </c>
      <c r="D292" s="36" t="s">
        <v>11</v>
      </c>
      <c r="E292" s="36">
        <v>1</v>
      </c>
      <c r="F292" s="36" t="s">
        <v>161</v>
      </c>
      <c r="G292" s="73">
        <v>16</v>
      </c>
      <c r="H292" s="73">
        <v>400</v>
      </c>
      <c r="I292" s="73">
        <v>16</v>
      </c>
      <c r="J292" s="34"/>
      <c r="K292" s="34"/>
      <c r="L292" s="34"/>
      <c r="M292" s="83"/>
      <c r="N292" s="83">
        <v>60</v>
      </c>
      <c r="O292" s="85">
        <v>0.65600000000000003</v>
      </c>
      <c r="P292" s="73"/>
      <c r="Q292" s="35"/>
      <c r="R292" s="35"/>
      <c r="S292" s="35"/>
      <c r="T292" s="35"/>
      <c r="U292" s="34"/>
      <c r="V292" s="34"/>
      <c r="W292" s="34"/>
      <c r="X292" s="85">
        <f t="shared" si="216"/>
        <v>14.688000000000001</v>
      </c>
      <c r="Y292" s="42">
        <f t="shared" si="233"/>
        <v>169.43971375384351</v>
      </c>
      <c r="Z292" s="69">
        <f t="shared" si="234"/>
        <v>1.224</v>
      </c>
      <c r="AA292" s="70">
        <f t="shared" si="235"/>
        <v>1.1766646788461355</v>
      </c>
      <c r="AB292" s="71">
        <f t="shared" si="236"/>
        <v>1.2254901960784314E-4</v>
      </c>
      <c r="AC292" s="71">
        <v>1.4999999999999999E-4</v>
      </c>
      <c r="AD292" s="43"/>
      <c r="AE292" s="43"/>
      <c r="AF292" s="43"/>
      <c r="AG292" s="43"/>
      <c r="AH292" s="43"/>
      <c r="AI292" s="46">
        <v>107.6</v>
      </c>
      <c r="AJ292" s="43"/>
      <c r="AK292" s="43"/>
      <c r="AL292" s="43"/>
      <c r="AM292" s="43"/>
      <c r="AN292" s="43"/>
      <c r="AO292" s="43"/>
      <c r="AP292" s="43"/>
      <c r="AQ292" s="43"/>
      <c r="AR292" s="43"/>
      <c r="AY292" s="39" t="s">
        <v>162</v>
      </c>
      <c r="AZ292" s="40" t="s">
        <v>163</v>
      </c>
      <c r="BA292" s="41" t="s">
        <v>164</v>
      </c>
    </row>
    <row r="293" spans="1:53" s="33" customFormat="1" x14ac:dyDescent="0.25">
      <c r="A293" s="33" t="s">
        <v>158</v>
      </c>
      <c r="B293" s="33" t="s">
        <v>159</v>
      </c>
      <c r="C293" s="33" t="s">
        <v>160</v>
      </c>
      <c r="D293" s="33" t="s">
        <v>11</v>
      </c>
      <c r="E293" s="33">
        <v>1</v>
      </c>
      <c r="F293" s="33" t="s">
        <v>161</v>
      </c>
      <c r="G293" s="89">
        <v>16</v>
      </c>
      <c r="H293" s="89">
        <v>400</v>
      </c>
      <c r="I293" s="82">
        <v>16</v>
      </c>
      <c r="J293" s="31"/>
      <c r="K293" s="31"/>
      <c r="L293" s="31"/>
      <c r="M293" s="79"/>
      <c r="N293" s="79"/>
      <c r="O293" s="81">
        <v>0.68799999999999994</v>
      </c>
      <c r="P293" s="82"/>
      <c r="Q293" s="32"/>
      <c r="R293" s="32"/>
      <c r="S293" s="32"/>
      <c r="T293" s="32"/>
      <c r="U293" s="31"/>
      <c r="V293" s="31"/>
      <c r="W293" s="31"/>
      <c r="X293" s="81">
        <f t="shared" si="216"/>
        <v>14.624000000000001</v>
      </c>
      <c r="Y293" s="37">
        <f t="shared" si="233"/>
        <v>167.96633193205113</v>
      </c>
      <c r="Z293" s="66">
        <f t="shared" si="234"/>
        <v>1.2186666666666668</v>
      </c>
      <c r="AA293" s="67">
        <f t="shared" si="235"/>
        <v>1.1664328606392442</v>
      </c>
      <c r="AB293" s="68">
        <f t="shared" si="236"/>
        <v>1.2308533916849013E-4</v>
      </c>
      <c r="AC293" s="68">
        <v>1.4999999999999999E-4</v>
      </c>
      <c r="AD293" s="38"/>
      <c r="AE293" s="38"/>
      <c r="AF293" s="38"/>
      <c r="AH293" s="38"/>
      <c r="AI293" s="45">
        <v>112.62</v>
      </c>
      <c r="AJ293" s="38"/>
      <c r="AK293" s="38"/>
      <c r="AL293" s="38"/>
      <c r="AM293" s="38"/>
      <c r="AN293" s="38"/>
      <c r="AO293" s="38"/>
      <c r="AP293" s="38"/>
      <c r="AQ293" s="38"/>
      <c r="AR293" s="38"/>
      <c r="AY293" s="39" t="s">
        <v>162</v>
      </c>
      <c r="AZ293" s="40" t="s">
        <v>163</v>
      </c>
      <c r="BA293" s="41" t="s">
        <v>164</v>
      </c>
    </row>
    <row r="294" spans="1:53" s="33" customFormat="1" x14ac:dyDescent="0.25">
      <c r="A294" s="33" t="s">
        <v>158</v>
      </c>
      <c r="B294" s="33" t="s">
        <v>159</v>
      </c>
      <c r="C294" s="33" t="s">
        <v>160</v>
      </c>
      <c r="D294" s="33" t="s">
        <v>11</v>
      </c>
      <c r="E294" s="33">
        <v>1</v>
      </c>
      <c r="F294" s="33" t="s">
        <v>161</v>
      </c>
      <c r="G294" s="89">
        <v>16</v>
      </c>
      <c r="H294" s="89">
        <v>400</v>
      </c>
      <c r="I294" s="82">
        <v>16</v>
      </c>
      <c r="J294" s="31"/>
      <c r="K294" s="31"/>
      <c r="L294" s="31"/>
      <c r="M294" s="79"/>
      <c r="N294" s="79"/>
      <c r="O294" s="81">
        <v>0.75</v>
      </c>
      <c r="P294" s="82"/>
      <c r="Q294" s="32"/>
      <c r="R294" s="32"/>
      <c r="S294" s="32"/>
      <c r="T294" s="32"/>
      <c r="U294" s="31"/>
      <c r="V294" s="31"/>
      <c r="W294" s="31"/>
      <c r="X294" s="81">
        <f t="shared" si="216"/>
        <v>14.5</v>
      </c>
      <c r="Y294" s="37">
        <f t="shared" si="233"/>
        <v>165.1299638543135</v>
      </c>
      <c r="Z294" s="66">
        <f t="shared" si="234"/>
        <v>1.2083333333333333</v>
      </c>
      <c r="AA294" s="67">
        <f t="shared" si="235"/>
        <v>1.1467358600993991</v>
      </c>
      <c r="AB294" s="68">
        <f t="shared" si="236"/>
        <v>1.2413793103448277E-4</v>
      </c>
      <c r="AC294" s="68">
        <v>1.4999999999999999E-4</v>
      </c>
      <c r="AD294" s="38"/>
      <c r="AE294" s="38"/>
      <c r="AF294" s="38"/>
      <c r="AH294" s="38"/>
      <c r="AI294" s="45">
        <v>122.27</v>
      </c>
      <c r="AJ294" s="38"/>
      <c r="AK294" s="38"/>
      <c r="AL294" s="38"/>
      <c r="AM294" s="38"/>
      <c r="AN294" s="38"/>
      <c r="AO294" s="38"/>
      <c r="AP294" s="38"/>
      <c r="AQ294" s="38"/>
      <c r="AR294" s="38"/>
      <c r="AY294" s="39" t="s">
        <v>162</v>
      </c>
      <c r="AZ294" s="40" t="s">
        <v>163</v>
      </c>
      <c r="BA294" s="41" t="s">
        <v>164</v>
      </c>
    </row>
    <row r="295" spans="1:53" s="33" customFormat="1" x14ac:dyDescent="0.25">
      <c r="A295" s="33" t="s">
        <v>158</v>
      </c>
      <c r="B295" s="33" t="s">
        <v>159</v>
      </c>
      <c r="C295" s="33" t="s">
        <v>160</v>
      </c>
      <c r="D295" s="33" t="s">
        <v>11</v>
      </c>
      <c r="E295" s="33">
        <v>1</v>
      </c>
      <c r="F295" s="33" t="s">
        <v>161</v>
      </c>
      <c r="G295" s="89">
        <v>16</v>
      </c>
      <c r="H295" s="82">
        <v>400</v>
      </c>
      <c r="I295" s="82">
        <v>16</v>
      </c>
      <c r="J295" s="31"/>
      <c r="K295" s="31"/>
      <c r="L295" s="31"/>
      <c r="M295" s="79"/>
      <c r="N295" s="79"/>
      <c r="O295" s="81">
        <v>0.81200000000000006</v>
      </c>
      <c r="P295" s="82"/>
      <c r="Q295" s="32"/>
      <c r="R295" s="32"/>
      <c r="S295" s="32"/>
      <c r="T295" s="32"/>
      <c r="U295" s="31"/>
      <c r="V295" s="31"/>
      <c r="W295" s="31"/>
      <c r="X295" s="81">
        <f t="shared" si="216"/>
        <v>14.375999999999999</v>
      </c>
      <c r="Y295" s="37">
        <f t="shared" si="233"/>
        <v>162.31774834089666</v>
      </c>
      <c r="Z295" s="66">
        <f t="shared" si="234"/>
        <v>1.198</v>
      </c>
      <c r="AA295" s="67">
        <f t="shared" si="235"/>
        <v>1.1272065857006712</v>
      </c>
      <c r="AB295" s="68">
        <f t="shared" si="236"/>
        <v>1.2520868113522537E-4</v>
      </c>
      <c r="AC295" s="68">
        <v>1.4999999999999999E-4</v>
      </c>
      <c r="AD295" s="38"/>
      <c r="AE295" s="38"/>
      <c r="AF295" s="38"/>
      <c r="AH295" s="38"/>
      <c r="AI295" s="45">
        <v>131.84</v>
      </c>
      <c r="AJ295" s="38"/>
      <c r="AK295" s="38"/>
      <c r="AL295" s="38"/>
      <c r="AM295" s="38"/>
      <c r="AN295" s="38"/>
      <c r="AO295" s="38"/>
      <c r="AP295" s="38"/>
      <c r="AQ295" s="38"/>
      <c r="AR295" s="38"/>
      <c r="AY295" s="39" t="s">
        <v>162</v>
      </c>
      <c r="AZ295" s="40" t="s">
        <v>163</v>
      </c>
      <c r="BA295" s="41" t="s">
        <v>164</v>
      </c>
    </row>
    <row r="296" spans="1:53" s="36" customFormat="1" x14ac:dyDescent="0.25">
      <c r="A296" s="36" t="s">
        <v>158</v>
      </c>
      <c r="B296" s="36" t="s">
        <v>159</v>
      </c>
      <c r="C296" s="36" t="s">
        <v>160</v>
      </c>
      <c r="D296" s="36" t="s">
        <v>11</v>
      </c>
      <c r="E296" s="36">
        <v>1</v>
      </c>
      <c r="F296" s="36" t="s">
        <v>161</v>
      </c>
      <c r="G296" s="73">
        <v>16</v>
      </c>
      <c r="H296" s="87">
        <v>400</v>
      </c>
      <c r="I296" s="73">
        <v>16</v>
      </c>
      <c r="J296" s="34"/>
      <c r="K296" s="34"/>
      <c r="L296" s="34"/>
      <c r="M296" s="83"/>
      <c r="N296" s="83">
        <v>80</v>
      </c>
      <c r="O296" s="85">
        <v>0.84399999999999997</v>
      </c>
      <c r="P296" s="73"/>
      <c r="Q296" s="35"/>
      <c r="R296" s="35"/>
      <c r="S296" s="35"/>
      <c r="T296" s="35"/>
      <c r="U296" s="34"/>
      <c r="V296" s="34"/>
      <c r="W296" s="34"/>
      <c r="X296" s="85">
        <f t="shared" si="216"/>
        <v>14.311999999999999</v>
      </c>
      <c r="Y296" s="42">
        <f t="shared" si="233"/>
        <v>160.87573218015771</v>
      </c>
      <c r="Z296" s="69">
        <f t="shared" si="234"/>
        <v>1.1926666666666665</v>
      </c>
      <c r="AA296" s="70">
        <f t="shared" si="235"/>
        <v>1.1171925845844284</v>
      </c>
      <c r="AB296" s="71">
        <f t="shared" si="236"/>
        <v>1.257685858021241E-4</v>
      </c>
      <c r="AC296" s="71">
        <v>1.4999999999999999E-4</v>
      </c>
      <c r="AD296" s="43"/>
      <c r="AE296" s="43"/>
      <c r="AF296" s="43"/>
      <c r="AG296" s="43"/>
      <c r="AH296" s="43"/>
      <c r="AI296" s="46">
        <v>136.74</v>
      </c>
      <c r="AJ296" s="43"/>
      <c r="AK296" s="43"/>
      <c r="AL296" s="43"/>
      <c r="AM296" s="43"/>
      <c r="AN296" s="43"/>
      <c r="AO296" s="43"/>
      <c r="AP296" s="43"/>
      <c r="AQ296" s="43"/>
      <c r="AR296" s="43"/>
      <c r="AY296" s="39" t="s">
        <v>162</v>
      </c>
      <c r="AZ296" s="40" t="s">
        <v>163</v>
      </c>
      <c r="BA296" s="41" t="s">
        <v>164</v>
      </c>
    </row>
    <row r="297" spans="1:53" s="33" customFormat="1" x14ac:dyDescent="0.25">
      <c r="A297" s="33" t="s">
        <v>158</v>
      </c>
      <c r="B297" s="33" t="s">
        <v>159</v>
      </c>
      <c r="C297" s="33" t="s">
        <v>160</v>
      </c>
      <c r="D297" s="33" t="s">
        <v>11</v>
      </c>
      <c r="E297" s="33">
        <v>1</v>
      </c>
      <c r="F297" s="33" t="s">
        <v>161</v>
      </c>
      <c r="G297" s="89">
        <v>16</v>
      </c>
      <c r="H297" s="89">
        <v>400</v>
      </c>
      <c r="I297" s="82">
        <v>16</v>
      </c>
      <c r="J297" s="31"/>
      <c r="K297" s="31"/>
      <c r="L297" s="31"/>
      <c r="M297" s="79"/>
      <c r="N297" s="79"/>
      <c r="O297" s="81">
        <v>0.875</v>
      </c>
      <c r="P297" s="82"/>
      <c r="Q297" s="32"/>
      <c r="R297" s="32"/>
      <c r="S297" s="32"/>
      <c r="T297" s="32"/>
      <c r="U297" s="31"/>
      <c r="V297" s="31"/>
      <c r="W297" s="31"/>
      <c r="X297" s="81">
        <f t="shared" si="216"/>
        <v>14.25</v>
      </c>
      <c r="Y297" s="37">
        <f t="shared" si="233"/>
        <v>159.48491455489435</v>
      </c>
      <c r="Z297" s="66">
        <f t="shared" si="234"/>
        <v>1.1875</v>
      </c>
      <c r="AA297" s="67">
        <f t="shared" si="235"/>
        <v>1.1075341288534328</v>
      </c>
      <c r="AB297" s="68">
        <f t="shared" si="236"/>
        <v>1.2631578947368421E-4</v>
      </c>
      <c r="AC297" s="68">
        <v>1.4999999999999999E-4</v>
      </c>
      <c r="AD297" s="38"/>
      <c r="AE297" s="38"/>
      <c r="AF297" s="38"/>
      <c r="AH297" s="38"/>
      <c r="AI297" s="45">
        <v>141.47999999999999</v>
      </c>
      <c r="AJ297" s="38"/>
      <c r="AK297" s="38"/>
      <c r="AL297" s="38"/>
      <c r="AM297" s="38"/>
      <c r="AN297" s="38"/>
      <c r="AO297" s="38"/>
      <c r="AP297" s="38"/>
      <c r="AQ297" s="38"/>
      <c r="AR297" s="38"/>
      <c r="AY297" s="39" t="s">
        <v>162</v>
      </c>
      <c r="AZ297" s="40" t="s">
        <v>163</v>
      </c>
      <c r="BA297" s="41" t="s">
        <v>164</v>
      </c>
    </row>
    <row r="298" spans="1:53" s="33" customFormat="1" x14ac:dyDescent="0.25">
      <c r="A298" s="33" t="s">
        <v>158</v>
      </c>
      <c r="B298" s="33" t="s">
        <v>159</v>
      </c>
      <c r="C298" s="33" t="s">
        <v>160</v>
      </c>
      <c r="D298" s="33" t="s">
        <v>11</v>
      </c>
      <c r="E298" s="33">
        <v>1</v>
      </c>
      <c r="F298" s="33" t="s">
        <v>161</v>
      </c>
      <c r="G298" s="89">
        <v>16</v>
      </c>
      <c r="H298" s="82">
        <v>400</v>
      </c>
      <c r="I298" s="82">
        <v>16</v>
      </c>
      <c r="J298" s="31"/>
      <c r="K298" s="31"/>
      <c r="L298" s="31"/>
      <c r="M298" s="79"/>
      <c r="N298" s="79"/>
      <c r="O298" s="81">
        <v>0.93799999999999994</v>
      </c>
      <c r="P298" s="82"/>
      <c r="Q298" s="32"/>
      <c r="R298" s="32"/>
      <c r="S298" s="32"/>
      <c r="T298" s="32"/>
      <c r="U298" s="31"/>
      <c r="V298" s="31"/>
      <c r="W298" s="31"/>
      <c r="X298" s="81">
        <f t="shared" si="216"/>
        <v>14.124000000000001</v>
      </c>
      <c r="Y298" s="37">
        <f t="shared" si="233"/>
        <v>156.67701873137622</v>
      </c>
      <c r="Z298" s="66">
        <f t="shared" si="234"/>
        <v>1.177</v>
      </c>
      <c r="AA298" s="67">
        <f t="shared" si="235"/>
        <v>1.0880348523012235</v>
      </c>
      <c r="AB298" s="68">
        <f t="shared" si="236"/>
        <v>1.2744265080713677E-4</v>
      </c>
      <c r="AC298" s="68">
        <v>1.4999999999999999E-4</v>
      </c>
      <c r="AD298" s="38"/>
      <c r="AE298" s="38"/>
      <c r="AF298" s="38"/>
      <c r="AH298" s="38"/>
      <c r="AI298" s="45">
        <v>151.03</v>
      </c>
      <c r="AJ298" s="38"/>
      <c r="AK298" s="38"/>
      <c r="AL298" s="38"/>
      <c r="AM298" s="38"/>
      <c r="AN298" s="38"/>
      <c r="AO298" s="38"/>
      <c r="AP298" s="38"/>
      <c r="AQ298" s="38"/>
      <c r="AR298" s="38"/>
      <c r="AY298" s="39" t="s">
        <v>162</v>
      </c>
      <c r="AZ298" s="40" t="s">
        <v>163</v>
      </c>
      <c r="BA298" s="41" t="s">
        <v>164</v>
      </c>
    </row>
    <row r="299" spans="1:53" s="33" customFormat="1" x14ac:dyDescent="0.25">
      <c r="A299" s="33" t="s">
        <v>158</v>
      </c>
      <c r="B299" s="33" t="s">
        <v>159</v>
      </c>
      <c r="C299" s="33" t="s">
        <v>160</v>
      </c>
      <c r="D299" s="33" t="s">
        <v>11</v>
      </c>
      <c r="E299" s="33">
        <v>1</v>
      </c>
      <c r="F299" s="33" t="s">
        <v>161</v>
      </c>
      <c r="G299" s="89">
        <v>16</v>
      </c>
      <c r="H299" s="89">
        <v>400</v>
      </c>
      <c r="I299" s="82">
        <v>16</v>
      </c>
      <c r="J299" s="31"/>
      <c r="K299" s="31"/>
      <c r="L299" s="31"/>
      <c r="M299" s="79"/>
      <c r="N299" s="79"/>
      <c r="O299" s="81">
        <v>1</v>
      </c>
      <c r="P299" s="82"/>
      <c r="Q299" s="32"/>
      <c r="R299" s="32"/>
      <c r="S299" s="32"/>
      <c r="T299" s="32"/>
      <c r="U299" s="31"/>
      <c r="V299" s="31"/>
      <c r="W299" s="31"/>
      <c r="X299" s="81">
        <f t="shared" si="216"/>
        <v>14</v>
      </c>
      <c r="Y299" s="37">
        <f t="shared" si="233"/>
        <v>153.93804002589985</v>
      </c>
      <c r="Z299" s="66">
        <f t="shared" si="234"/>
        <v>1.1666666666666667</v>
      </c>
      <c r="AA299" s="67">
        <f t="shared" si="235"/>
        <v>1.0690141668465269</v>
      </c>
      <c r="AB299" s="68">
        <f t="shared" si="236"/>
        <v>1.2857142857142855E-4</v>
      </c>
      <c r="AC299" s="68">
        <v>1.4999999999999999E-4</v>
      </c>
      <c r="AD299" s="38"/>
      <c r="AE299" s="38"/>
      <c r="AF299" s="38"/>
      <c r="AH299" s="38"/>
      <c r="AI299" s="45">
        <v>160.35</v>
      </c>
      <c r="AJ299" s="38"/>
      <c r="AK299" s="38"/>
      <c r="AL299" s="38"/>
      <c r="AM299" s="38"/>
      <c r="AN299" s="38"/>
      <c r="AO299" s="38"/>
      <c r="AP299" s="38"/>
      <c r="AQ299" s="38"/>
      <c r="AR299" s="38"/>
      <c r="AY299" s="39" t="s">
        <v>162</v>
      </c>
      <c r="AZ299" s="40" t="s">
        <v>163</v>
      </c>
      <c r="BA299" s="41" t="s">
        <v>164</v>
      </c>
    </row>
    <row r="300" spans="1:53" s="36" customFormat="1" x14ac:dyDescent="0.25">
      <c r="A300" s="36" t="s">
        <v>158</v>
      </c>
      <c r="B300" s="36" t="s">
        <v>159</v>
      </c>
      <c r="C300" s="36" t="s">
        <v>160</v>
      </c>
      <c r="D300" s="36" t="s">
        <v>11</v>
      </c>
      <c r="E300" s="36">
        <v>1</v>
      </c>
      <c r="F300" s="36" t="s">
        <v>161</v>
      </c>
      <c r="G300" s="73">
        <v>16</v>
      </c>
      <c r="H300" s="87">
        <v>400</v>
      </c>
      <c r="I300" s="73">
        <v>16</v>
      </c>
      <c r="J300" s="34"/>
      <c r="K300" s="34"/>
      <c r="L300" s="34"/>
      <c r="M300" s="83"/>
      <c r="N300" s="83">
        <v>100</v>
      </c>
      <c r="O300" s="85">
        <v>1.0309999999999999</v>
      </c>
      <c r="P300" s="73"/>
      <c r="Q300" s="35"/>
      <c r="R300" s="35"/>
      <c r="S300" s="35"/>
      <c r="T300" s="35"/>
      <c r="U300" s="34"/>
      <c r="V300" s="34"/>
      <c r="W300" s="34"/>
      <c r="X300" s="85">
        <f t="shared" si="216"/>
        <v>13.938000000000001</v>
      </c>
      <c r="Y300" s="42">
        <f t="shared" si="233"/>
        <v>152.57760788478203</v>
      </c>
      <c r="Z300" s="69">
        <f t="shared" si="234"/>
        <v>1.1615</v>
      </c>
      <c r="AA300" s="70">
        <f t="shared" si="235"/>
        <v>1.0595667214220972</v>
      </c>
      <c r="AB300" s="71">
        <f t="shared" si="236"/>
        <v>1.2914334911752045E-4</v>
      </c>
      <c r="AC300" s="71">
        <v>1.4999999999999999E-4</v>
      </c>
      <c r="AD300" s="43"/>
      <c r="AE300" s="43"/>
      <c r="AF300" s="43"/>
      <c r="AG300" s="43"/>
      <c r="AH300" s="43"/>
      <c r="AI300" s="46">
        <v>164.98</v>
      </c>
      <c r="AJ300" s="43"/>
      <c r="AK300" s="43"/>
      <c r="AL300" s="43"/>
      <c r="AM300" s="43"/>
      <c r="AN300" s="43"/>
      <c r="AO300" s="43"/>
      <c r="AP300" s="43"/>
      <c r="AQ300" s="43"/>
      <c r="AR300" s="43"/>
      <c r="AY300" s="39" t="s">
        <v>162</v>
      </c>
      <c r="AZ300" s="40" t="s">
        <v>163</v>
      </c>
      <c r="BA300" s="41" t="s">
        <v>164</v>
      </c>
    </row>
    <row r="301" spans="1:53" s="33" customFormat="1" x14ac:dyDescent="0.25">
      <c r="A301" s="33" t="s">
        <v>158</v>
      </c>
      <c r="B301" s="33" t="s">
        <v>159</v>
      </c>
      <c r="C301" s="33" t="s">
        <v>160</v>
      </c>
      <c r="D301" s="33" t="s">
        <v>11</v>
      </c>
      <c r="E301" s="33">
        <v>1</v>
      </c>
      <c r="F301" s="33" t="s">
        <v>161</v>
      </c>
      <c r="G301" s="89">
        <v>16</v>
      </c>
      <c r="H301" s="82">
        <v>400</v>
      </c>
      <c r="I301" s="82">
        <v>16</v>
      </c>
      <c r="J301" s="31"/>
      <c r="K301" s="31"/>
      <c r="L301" s="31"/>
      <c r="M301" s="79"/>
      <c r="N301" s="79"/>
      <c r="O301" s="81">
        <v>1.0620000000000001</v>
      </c>
      <c r="P301" s="82"/>
      <c r="Q301" s="32"/>
      <c r="R301" s="32"/>
      <c r="S301" s="32"/>
      <c r="T301" s="32"/>
      <c r="U301" s="31"/>
      <c r="V301" s="31"/>
      <c r="W301" s="31"/>
      <c r="X301" s="81">
        <f t="shared" si="216"/>
        <v>13.875999999999999</v>
      </c>
      <c r="Y301" s="37">
        <f t="shared" si="233"/>
        <v>151.22321388474433</v>
      </c>
      <c r="Z301" s="66">
        <f t="shared" si="234"/>
        <v>1.1563333333333332</v>
      </c>
      <c r="AA301" s="67">
        <f t="shared" si="235"/>
        <v>1.0501612075329465</v>
      </c>
      <c r="AB301" s="68">
        <f t="shared" si="236"/>
        <v>1.2972038051311619E-4</v>
      </c>
      <c r="AC301" s="68">
        <v>1.4999999999999999E-4</v>
      </c>
      <c r="AD301" s="38"/>
      <c r="AE301" s="38"/>
      <c r="AF301" s="38"/>
      <c r="AH301" s="38"/>
      <c r="AI301" s="45">
        <v>169.59</v>
      </c>
      <c r="AJ301" s="38"/>
      <c r="AK301" s="38"/>
      <c r="AL301" s="38"/>
      <c r="AM301" s="38"/>
      <c r="AN301" s="38"/>
      <c r="AO301" s="38"/>
      <c r="AP301" s="38"/>
      <c r="AQ301" s="38"/>
      <c r="AR301" s="38"/>
      <c r="AY301" s="39" t="s">
        <v>162</v>
      </c>
      <c r="AZ301" s="40" t="s">
        <v>163</v>
      </c>
      <c r="BA301" s="41" t="s">
        <v>164</v>
      </c>
    </row>
    <row r="302" spans="1:53" s="33" customFormat="1" x14ac:dyDescent="0.25">
      <c r="A302" s="33" t="s">
        <v>158</v>
      </c>
      <c r="B302" s="33" t="s">
        <v>159</v>
      </c>
      <c r="C302" s="33" t="s">
        <v>160</v>
      </c>
      <c r="D302" s="33" t="s">
        <v>11</v>
      </c>
      <c r="E302" s="33">
        <v>1</v>
      </c>
      <c r="F302" s="33" t="s">
        <v>161</v>
      </c>
      <c r="G302" s="89">
        <v>16</v>
      </c>
      <c r="H302" s="89">
        <v>400</v>
      </c>
      <c r="I302" s="82">
        <v>16</v>
      </c>
      <c r="J302" s="31"/>
      <c r="K302" s="31"/>
      <c r="L302" s="31"/>
      <c r="M302" s="79"/>
      <c r="N302" s="79"/>
      <c r="O302" s="81">
        <v>1.125</v>
      </c>
      <c r="P302" s="82"/>
      <c r="Q302" s="32"/>
      <c r="R302" s="32"/>
      <c r="S302" s="32"/>
      <c r="T302" s="32"/>
      <c r="U302" s="31"/>
      <c r="V302" s="31"/>
      <c r="W302" s="31"/>
      <c r="X302" s="81">
        <f t="shared" si="216"/>
        <v>13.75</v>
      </c>
      <c r="Y302" s="37">
        <f t="shared" si="233"/>
        <v>148.48934026733008</v>
      </c>
      <c r="Z302" s="66">
        <f t="shared" si="234"/>
        <v>1.1458333333333333</v>
      </c>
      <c r="AA302" s="67">
        <f t="shared" si="235"/>
        <v>1.031175974078681</v>
      </c>
      <c r="AB302" s="68">
        <f t="shared" si="236"/>
        <v>1.309090909090909E-4</v>
      </c>
      <c r="AC302" s="68">
        <v>1.4999999999999999E-4</v>
      </c>
      <c r="AD302" s="38"/>
      <c r="AE302" s="38"/>
      <c r="AF302" s="38"/>
      <c r="AH302" s="38"/>
      <c r="AI302" s="45">
        <v>178.89</v>
      </c>
      <c r="AJ302" s="38"/>
      <c r="AK302" s="38"/>
      <c r="AL302" s="38"/>
      <c r="AM302" s="38"/>
      <c r="AN302" s="38"/>
      <c r="AO302" s="38"/>
      <c r="AP302" s="38"/>
      <c r="AQ302" s="38"/>
      <c r="AR302" s="38"/>
      <c r="AY302" s="39" t="s">
        <v>162</v>
      </c>
      <c r="AZ302" s="40" t="s">
        <v>163</v>
      </c>
      <c r="BA302" s="41" t="s">
        <v>164</v>
      </c>
    </row>
    <row r="303" spans="1:53" s="33" customFormat="1" x14ac:dyDescent="0.25">
      <c r="A303" s="33" t="s">
        <v>158</v>
      </c>
      <c r="B303" s="33" t="s">
        <v>159</v>
      </c>
      <c r="C303" s="33" t="s">
        <v>160</v>
      </c>
      <c r="D303" s="33" t="s">
        <v>11</v>
      </c>
      <c r="E303" s="33">
        <v>1</v>
      </c>
      <c r="F303" s="33" t="s">
        <v>161</v>
      </c>
      <c r="G303" s="89">
        <v>16</v>
      </c>
      <c r="H303" s="89">
        <v>400</v>
      </c>
      <c r="I303" s="82">
        <v>16</v>
      </c>
      <c r="J303" s="31"/>
      <c r="K303" s="31"/>
      <c r="L303" s="31"/>
      <c r="M303" s="79"/>
      <c r="N303" s="79"/>
      <c r="O303" s="81">
        <v>1.1879999999999999</v>
      </c>
      <c r="P303" s="82"/>
      <c r="Q303" s="32"/>
      <c r="R303" s="32"/>
      <c r="S303" s="32"/>
      <c r="T303" s="32"/>
      <c r="U303" s="31"/>
      <c r="V303" s="31"/>
      <c r="W303" s="31"/>
      <c r="X303" s="81">
        <f t="shared" si="216"/>
        <v>13.624000000000001</v>
      </c>
      <c r="Y303" s="37">
        <f t="shared" si="233"/>
        <v>145.78040461240002</v>
      </c>
      <c r="Z303" s="66">
        <f t="shared" si="234"/>
        <v>1.1353333333333333</v>
      </c>
      <c r="AA303" s="67">
        <f t="shared" si="235"/>
        <v>1.0123639209194444</v>
      </c>
      <c r="AB303" s="68">
        <f t="shared" si="236"/>
        <v>1.3211978860833823E-4</v>
      </c>
      <c r="AC303" s="68">
        <v>1.4999999999999999E-4</v>
      </c>
      <c r="AD303" s="38"/>
      <c r="AE303" s="38"/>
      <c r="AF303" s="38"/>
      <c r="AH303" s="38"/>
      <c r="AI303" s="45">
        <v>188.11</v>
      </c>
      <c r="AJ303" s="38"/>
      <c r="AK303" s="38"/>
      <c r="AL303" s="38"/>
      <c r="AM303" s="38"/>
      <c r="AN303" s="38"/>
      <c r="AO303" s="38"/>
      <c r="AP303" s="38"/>
      <c r="AQ303" s="38"/>
      <c r="AR303" s="38"/>
      <c r="AY303" s="39" t="s">
        <v>162</v>
      </c>
      <c r="AZ303" s="40" t="s">
        <v>163</v>
      </c>
      <c r="BA303" s="41" t="s">
        <v>164</v>
      </c>
    </row>
    <row r="304" spans="1:53" s="36" customFormat="1" x14ac:dyDescent="0.25">
      <c r="A304" s="36" t="s">
        <v>158</v>
      </c>
      <c r="B304" s="36" t="s">
        <v>159</v>
      </c>
      <c r="C304" s="36" t="s">
        <v>160</v>
      </c>
      <c r="D304" s="36" t="s">
        <v>11</v>
      </c>
      <c r="E304" s="36">
        <v>1</v>
      </c>
      <c r="F304" s="36" t="s">
        <v>161</v>
      </c>
      <c r="G304" s="73">
        <v>16</v>
      </c>
      <c r="H304" s="73">
        <v>400</v>
      </c>
      <c r="I304" s="73">
        <v>16</v>
      </c>
      <c r="J304" s="34"/>
      <c r="K304" s="34"/>
      <c r="L304" s="34"/>
      <c r="M304" s="83"/>
      <c r="N304" s="83">
        <v>120</v>
      </c>
      <c r="O304" s="85">
        <v>1.2190000000000001</v>
      </c>
      <c r="P304" s="73"/>
      <c r="Q304" s="35"/>
      <c r="R304" s="35"/>
      <c r="S304" s="35"/>
      <c r="T304" s="35"/>
      <c r="U304" s="34"/>
      <c r="V304" s="34"/>
      <c r="W304" s="34"/>
      <c r="X304" s="85">
        <f t="shared" si="216"/>
        <v>13.561999999999999</v>
      </c>
      <c r="Y304" s="42">
        <f t="shared" si="233"/>
        <v>144.45659087525237</v>
      </c>
      <c r="Z304" s="69">
        <f t="shared" si="234"/>
        <v>1.1301666666666665</v>
      </c>
      <c r="AA304" s="70">
        <f t="shared" si="235"/>
        <v>1.0031707699670303</v>
      </c>
      <c r="AB304" s="71">
        <f t="shared" si="236"/>
        <v>1.3272378705205722E-4</v>
      </c>
      <c r="AC304" s="71">
        <v>1.4999999999999999E-4</v>
      </c>
      <c r="AD304" s="43"/>
      <c r="AE304" s="43"/>
      <c r="AF304" s="43"/>
      <c r="AG304" s="43"/>
      <c r="AH304" s="43"/>
      <c r="AI304" s="46">
        <v>192.61</v>
      </c>
      <c r="AJ304" s="43"/>
      <c r="AK304" s="43"/>
      <c r="AL304" s="43"/>
      <c r="AM304" s="43"/>
      <c r="AN304" s="43"/>
      <c r="AO304" s="43"/>
      <c r="AP304" s="43"/>
      <c r="AQ304" s="43"/>
      <c r="AR304" s="43"/>
      <c r="AY304" s="39" t="s">
        <v>162</v>
      </c>
      <c r="AZ304" s="40" t="s">
        <v>163</v>
      </c>
      <c r="BA304" s="41" t="s">
        <v>164</v>
      </c>
    </row>
    <row r="305" spans="1:53" s="33" customFormat="1" x14ac:dyDescent="0.25">
      <c r="A305" s="33" t="s">
        <v>158</v>
      </c>
      <c r="B305" s="33" t="s">
        <v>159</v>
      </c>
      <c r="C305" s="33" t="s">
        <v>160</v>
      </c>
      <c r="D305" s="33" t="s">
        <v>11</v>
      </c>
      <c r="E305" s="33">
        <v>1</v>
      </c>
      <c r="F305" s="33" t="s">
        <v>161</v>
      </c>
      <c r="G305" s="89">
        <v>16</v>
      </c>
      <c r="H305" s="89">
        <v>400</v>
      </c>
      <c r="I305" s="82">
        <v>16</v>
      </c>
      <c r="J305" s="31"/>
      <c r="K305" s="31"/>
      <c r="L305" s="31"/>
      <c r="M305" s="79"/>
      <c r="N305" s="79"/>
      <c r="O305" s="81">
        <v>1.25</v>
      </c>
      <c r="P305" s="82"/>
      <c r="Q305" s="32"/>
      <c r="R305" s="32"/>
      <c r="S305" s="32"/>
      <c r="T305" s="32"/>
      <c r="U305" s="31"/>
      <c r="V305" s="31"/>
      <c r="W305" s="31"/>
      <c r="X305" s="81">
        <f t="shared" si="216"/>
        <v>13.5</v>
      </c>
      <c r="Y305" s="37">
        <f t="shared" si="233"/>
        <v>143.13881527918494</v>
      </c>
      <c r="Z305" s="66">
        <f t="shared" si="234"/>
        <v>1.125</v>
      </c>
      <c r="AA305" s="67">
        <f t="shared" si="235"/>
        <v>0.99401955054989544</v>
      </c>
      <c r="AB305" s="68">
        <f t="shared" si="236"/>
        <v>1.3333333333333331E-4</v>
      </c>
      <c r="AC305" s="68">
        <v>1.4999999999999999E-4</v>
      </c>
      <c r="AD305" s="38"/>
      <c r="AE305" s="38"/>
      <c r="AF305" s="38"/>
      <c r="AH305" s="38"/>
      <c r="AI305" s="45">
        <v>197.1</v>
      </c>
      <c r="AJ305" s="38"/>
      <c r="AK305" s="38"/>
      <c r="AL305" s="38"/>
      <c r="AM305" s="38"/>
      <c r="AN305" s="38"/>
      <c r="AO305" s="38"/>
      <c r="AP305" s="38"/>
      <c r="AQ305" s="38"/>
      <c r="AR305" s="38"/>
      <c r="AY305" s="39" t="s">
        <v>162</v>
      </c>
      <c r="AZ305" s="40" t="s">
        <v>163</v>
      </c>
      <c r="BA305" s="41" t="s">
        <v>164</v>
      </c>
    </row>
    <row r="306" spans="1:53" s="36" customFormat="1" x14ac:dyDescent="0.25">
      <c r="A306" s="36" t="s">
        <v>158</v>
      </c>
      <c r="B306" s="36" t="s">
        <v>159</v>
      </c>
      <c r="C306" s="36" t="s">
        <v>160</v>
      </c>
      <c r="D306" s="36" t="s">
        <v>11</v>
      </c>
      <c r="E306" s="36">
        <v>1</v>
      </c>
      <c r="F306" s="36" t="s">
        <v>161</v>
      </c>
      <c r="G306" s="73">
        <v>16</v>
      </c>
      <c r="H306" s="87">
        <v>400</v>
      </c>
      <c r="I306" s="73">
        <v>16</v>
      </c>
      <c r="J306" s="34"/>
      <c r="K306" s="34"/>
      <c r="L306" s="34"/>
      <c r="M306" s="83"/>
      <c r="N306" s="83">
        <v>140</v>
      </c>
      <c r="O306" s="85">
        <v>1.4379999999999999</v>
      </c>
      <c r="P306" s="73"/>
      <c r="Q306" s="35"/>
      <c r="R306" s="35"/>
      <c r="S306" s="35"/>
      <c r="T306" s="35"/>
      <c r="U306" s="34"/>
      <c r="V306" s="34"/>
      <c r="W306" s="34"/>
      <c r="X306" s="85">
        <f t="shared" si="216"/>
        <v>13.124000000000001</v>
      </c>
      <c r="Y306" s="42">
        <f t="shared" si="233"/>
        <v>135.27648957512255</v>
      </c>
      <c r="Z306" s="69">
        <f t="shared" si="234"/>
        <v>1.0936666666666668</v>
      </c>
      <c r="AA306" s="70">
        <f t="shared" si="235"/>
        <v>0.93942006649390675</v>
      </c>
      <c r="AB306" s="71">
        <f t="shared" si="236"/>
        <v>1.3715330691862235E-4</v>
      </c>
      <c r="AC306" s="71">
        <v>1.4999999999999999E-4</v>
      </c>
      <c r="AD306" s="43"/>
      <c r="AE306" s="43"/>
      <c r="AF306" s="43"/>
      <c r="AG306" s="43"/>
      <c r="AH306" s="43"/>
      <c r="AI306" s="46">
        <v>223.85</v>
      </c>
      <c r="AJ306" s="43"/>
      <c r="AK306" s="43"/>
      <c r="AL306" s="43"/>
      <c r="AM306" s="43"/>
      <c r="AN306" s="43"/>
      <c r="AO306" s="43"/>
      <c r="AP306" s="43"/>
      <c r="AQ306" s="43"/>
      <c r="AR306" s="43"/>
      <c r="AY306" s="39" t="s">
        <v>162</v>
      </c>
      <c r="AZ306" s="40" t="s">
        <v>163</v>
      </c>
      <c r="BA306" s="41" t="s">
        <v>164</v>
      </c>
    </row>
    <row r="307" spans="1:53" s="36" customFormat="1" x14ac:dyDescent="0.25">
      <c r="A307" s="36" t="s">
        <v>158</v>
      </c>
      <c r="B307" s="36" t="s">
        <v>159</v>
      </c>
      <c r="C307" s="36" t="s">
        <v>160</v>
      </c>
      <c r="D307" s="36" t="s">
        <v>11</v>
      </c>
      <c r="E307" s="36">
        <v>1</v>
      </c>
      <c r="F307" s="36" t="s">
        <v>161</v>
      </c>
      <c r="G307" s="73">
        <v>16</v>
      </c>
      <c r="H307" s="73">
        <v>400</v>
      </c>
      <c r="I307" s="73">
        <v>16</v>
      </c>
      <c r="J307" s="34"/>
      <c r="K307" s="34"/>
      <c r="L307" s="34"/>
      <c r="M307" s="83"/>
      <c r="N307" s="83">
        <v>160</v>
      </c>
      <c r="O307" s="85">
        <v>1.5940000000000001</v>
      </c>
      <c r="P307" s="73"/>
      <c r="Q307" s="35"/>
      <c r="R307" s="35"/>
      <c r="S307" s="35"/>
      <c r="T307" s="35"/>
      <c r="U307" s="34"/>
      <c r="V307" s="34"/>
      <c r="W307" s="34"/>
      <c r="X307" s="85">
        <f t="shared" si="216"/>
        <v>12.811999999999999</v>
      </c>
      <c r="Y307" s="42">
        <f t="shared" si="233"/>
        <v>128.92102250416914</v>
      </c>
      <c r="Z307" s="69">
        <f t="shared" si="234"/>
        <v>1.0676666666666665</v>
      </c>
      <c r="AA307" s="70">
        <f t="shared" si="235"/>
        <v>0.89528487850117444</v>
      </c>
      <c r="AB307" s="71">
        <f t="shared" si="236"/>
        <v>1.4049328754292851E-4</v>
      </c>
      <c r="AC307" s="71">
        <v>1.4999999999999999E-4</v>
      </c>
      <c r="AD307" s="43"/>
      <c r="AE307" s="43"/>
      <c r="AF307" s="43"/>
      <c r="AG307" s="43"/>
      <c r="AH307" s="43"/>
      <c r="AI307" s="46">
        <v>245.48</v>
      </c>
      <c r="AJ307" s="43"/>
      <c r="AK307" s="43"/>
      <c r="AL307" s="43"/>
      <c r="AM307" s="43"/>
      <c r="AN307" s="43"/>
      <c r="AO307" s="43"/>
      <c r="AP307" s="43"/>
      <c r="AQ307" s="43"/>
      <c r="AR307" s="43"/>
      <c r="AY307" s="39" t="s">
        <v>162</v>
      </c>
      <c r="AZ307" s="40" t="s">
        <v>163</v>
      </c>
      <c r="BA307" s="41" t="s">
        <v>164</v>
      </c>
    </row>
    <row r="308" spans="1:53" s="25" customFormat="1" x14ac:dyDescent="0.25">
      <c r="A308" s="25" t="s">
        <v>158</v>
      </c>
      <c r="B308" s="25" t="s">
        <v>159</v>
      </c>
      <c r="C308" s="25" t="s">
        <v>160</v>
      </c>
      <c r="D308" s="25" t="s">
        <v>11</v>
      </c>
      <c r="E308" s="25">
        <v>1</v>
      </c>
      <c r="F308" s="47" t="s">
        <v>161</v>
      </c>
      <c r="G308" s="88">
        <v>18</v>
      </c>
      <c r="H308" s="88">
        <v>450</v>
      </c>
      <c r="I308" s="72">
        <v>18</v>
      </c>
      <c r="J308" s="23"/>
      <c r="K308" s="23"/>
      <c r="L308" s="23"/>
      <c r="M308" s="76"/>
      <c r="N308" s="76">
        <v>5</v>
      </c>
      <c r="O308" s="78">
        <v>0.16500000000000001</v>
      </c>
      <c r="P308" s="72"/>
      <c r="Q308" s="24"/>
      <c r="R308" s="24"/>
      <c r="S308" s="24"/>
      <c r="T308" s="24"/>
      <c r="U308" s="23"/>
      <c r="V308" s="23"/>
      <c r="W308" s="23"/>
      <c r="X308" s="78">
        <f t="shared" si="216"/>
        <v>17.670000000000002</v>
      </c>
      <c r="Y308" s="26">
        <f t="shared" si="233"/>
        <v>245.22400461960558</v>
      </c>
      <c r="Z308" s="63">
        <f t="shared" si="234"/>
        <v>1.4725000000000001</v>
      </c>
      <c r="AA308" s="64">
        <f t="shared" si="235"/>
        <v>1.7029444765250386</v>
      </c>
      <c r="AB308" s="65">
        <f t="shared" si="236"/>
        <v>1.0186757215619692E-4</v>
      </c>
      <c r="AC308" s="65">
        <v>1.4999999999999999E-4</v>
      </c>
      <c r="AD308" s="27"/>
      <c r="AE308" s="27"/>
      <c r="AF308" s="27"/>
      <c r="AH308" s="27"/>
      <c r="AI308" s="44">
        <v>31.46</v>
      </c>
      <c r="AJ308" s="27"/>
      <c r="AK308" s="27"/>
      <c r="AL308" s="27"/>
      <c r="AM308" s="27"/>
      <c r="AN308" s="27"/>
      <c r="AO308" s="27"/>
      <c r="AP308" s="27"/>
      <c r="AQ308" s="27"/>
      <c r="AR308" s="27"/>
      <c r="AY308" s="28" t="s">
        <v>162</v>
      </c>
      <c r="AZ308" s="29" t="s">
        <v>163</v>
      </c>
      <c r="BA308" s="25" t="s">
        <v>164</v>
      </c>
    </row>
    <row r="309" spans="1:53" s="25" customFormat="1" x14ac:dyDescent="0.25">
      <c r="A309" s="25" t="s">
        <v>158</v>
      </c>
      <c r="B309" s="25" t="s">
        <v>159</v>
      </c>
      <c r="C309" s="25" t="s">
        <v>160</v>
      </c>
      <c r="D309" s="25" t="s">
        <v>11</v>
      </c>
      <c r="E309" s="25">
        <v>1</v>
      </c>
      <c r="F309" s="47" t="s">
        <v>161</v>
      </c>
      <c r="G309" s="88">
        <v>18</v>
      </c>
      <c r="H309" s="88">
        <v>450</v>
      </c>
      <c r="I309" s="72">
        <v>18</v>
      </c>
      <c r="J309" s="23"/>
      <c r="K309" s="23"/>
      <c r="L309" s="23"/>
      <c r="M309" s="76"/>
      <c r="N309" s="76"/>
      <c r="O309" s="78">
        <v>0.188</v>
      </c>
      <c r="P309" s="72"/>
      <c r="Q309" s="24"/>
      <c r="R309" s="24"/>
      <c r="S309" s="24"/>
      <c r="T309" s="24"/>
      <c r="U309" s="23"/>
      <c r="V309" s="23"/>
      <c r="W309" s="23"/>
      <c r="X309" s="78">
        <f t="shared" si="216"/>
        <v>17.623999999999999</v>
      </c>
      <c r="Y309" s="26">
        <f t="shared" ref="Y309:Y310" si="245">PI()*X309^2/4</f>
        <v>243.94889185177385</v>
      </c>
      <c r="Z309" s="63">
        <f t="shared" ref="Z309:Z310" si="246">X309/12</f>
        <v>1.4686666666666666</v>
      </c>
      <c r="AA309" s="64">
        <f t="shared" ref="AA309:AA310" si="247">PI()*Z309^2/4</f>
        <v>1.6940895267484293</v>
      </c>
      <c r="AB309" s="65">
        <f t="shared" ref="AB309:AB310" si="248">AC309/Z309</f>
        <v>1.0213345438039038E-4</v>
      </c>
      <c r="AC309" s="65">
        <v>1.4999999999999999E-4</v>
      </c>
      <c r="AD309" s="27"/>
      <c r="AE309" s="27"/>
      <c r="AF309" s="27"/>
      <c r="AH309" s="27"/>
      <c r="AI309" s="44">
        <v>35.799999999999997</v>
      </c>
      <c r="AJ309" s="27"/>
      <c r="AK309" s="27"/>
      <c r="AL309" s="27"/>
      <c r="AM309" s="27"/>
      <c r="AN309" s="27"/>
      <c r="AO309" s="27"/>
      <c r="AP309" s="27"/>
      <c r="AQ309" s="27"/>
      <c r="AR309" s="27"/>
      <c r="AY309" s="28" t="s">
        <v>162</v>
      </c>
      <c r="AZ309" s="29" t="s">
        <v>163</v>
      </c>
      <c r="BA309" s="25" t="s">
        <v>164</v>
      </c>
    </row>
    <row r="310" spans="1:53" s="25" customFormat="1" x14ac:dyDescent="0.25">
      <c r="A310" s="25" t="s">
        <v>158</v>
      </c>
      <c r="B310" s="25" t="s">
        <v>159</v>
      </c>
      <c r="C310" s="25" t="s">
        <v>160</v>
      </c>
      <c r="D310" s="25" t="s">
        <v>11</v>
      </c>
      <c r="E310" s="25">
        <v>1</v>
      </c>
      <c r="F310" s="47" t="s">
        <v>161</v>
      </c>
      <c r="G310" s="88">
        <v>18</v>
      </c>
      <c r="H310" s="88">
        <v>450</v>
      </c>
      <c r="I310" s="72">
        <v>18</v>
      </c>
      <c r="J310" s="23"/>
      <c r="K310" s="23"/>
      <c r="L310" s="23"/>
      <c r="M310" s="76"/>
      <c r="N310" s="76"/>
      <c r="O310" s="78">
        <v>0.219</v>
      </c>
      <c r="P310" s="72"/>
      <c r="Q310" s="24"/>
      <c r="R310" s="24"/>
      <c r="S310" s="24"/>
      <c r="T310" s="24"/>
      <c r="U310" s="23"/>
      <c r="V310" s="23"/>
      <c r="W310" s="23"/>
      <c r="X310" s="78">
        <f t="shared" si="216"/>
        <v>17.562000000000001</v>
      </c>
      <c r="Y310" s="26">
        <f t="shared" si="245"/>
        <v>242.23552062558113</v>
      </c>
      <c r="Z310" s="63">
        <f t="shared" si="246"/>
        <v>1.4635</v>
      </c>
      <c r="AA310" s="64">
        <f t="shared" si="247"/>
        <v>1.6821911154554245</v>
      </c>
      <c r="AB310" s="65">
        <f t="shared" si="248"/>
        <v>1.024940211820977E-4</v>
      </c>
      <c r="AC310" s="65">
        <v>1.4999999999999999E-4</v>
      </c>
      <c r="AD310" s="27"/>
      <c r="AE310" s="27"/>
      <c r="AF310" s="27"/>
      <c r="AH310" s="27"/>
      <c r="AI310" s="44">
        <v>41.63</v>
      </c>
      <c r="AJ310" s="27"/>
      <c r="AK310" s="27"/>
      <c r="AL310" s="27"/>
      <c r="AM310" s="27"/>
      <c r="AN310" s="27"/>
      <c r="AO310" s="27"/>
      <c r="AP310" s="27"/>
      <c r="AQ310" s="27"/>
      <c r="AR310" s="27"/>
      <c r="AY310" s="28" t="s">
        <v>162</v>
      </c>
      <c r="AZ310" s="29" t="s">
        <v>163</v>
      </c>
      <c r="BA310" s="25" t="s">
        <v>164</v>
      </c>
    </row>
    <row r="311" spans="1:53" s="25" customFormat="1" x14ac:dyDescent="0.25">
      <c r="A311" s="25" t="s">
        <v>158</v>
      </c>
      <c r="B311" s="25" t="s">
        <v>159</v>
      </c>
      <c r="C311" s="25" t="s">
        <v>160</v>
      </c>
      <c r="D311" s="25" t="s">
        <v>11</v>
      </c>
      <c r="E311" s="25">
        <v>1</v>
      </c>
      <c r="F311" s="47" t="s">
        <v>161</v>
      </c>
      <c r="G311" s="72">
        <v>18</v>
      </c>
      <c r="H311" s="72">
        <v>450</v>
      </c>
      <c r="I311" s="72">
        <v>18</v>
      </c>
      <c r="J311" s="23"/>
      <c r="K311" s="23"/>
      <c r="L311" s="23"/>
      <c r="M311" s="76"/>
      <c r="N311" s="76">
        <v>10</v>
      </c>
      <c r="O311" s="78">
        <v>0.25</v>
      </c>
      <c r="P311" s="72"/>
      <c r="Q311" s="24"/>
      <c r="R311" s="24"/>
      <c r="S311" s="24"/>
      <c r="T311" s="24"/>
      <c r="U311" s="23"/>
      <c r="V311" s="23"/>
      <c r="W311" s="23"/>
      <c r="X311" s="78">
        <f t="shared" si="216"/>
        <v>17.5</v>
      </c>
      <c r="Y311" s="26">
        <f t="shared" si="233"/>
        <v>240.52818754046854</v>
      </c>
      <c r="Z311" s="63">
        <f t="shared" si="234"/>
        <v>1.4583333333333333</v>
      </c>
      <c r="AA311" s="64">
        <f t="shared" si="235"/>
        <v>1.6703346356976978</v>
      </c>
      <c r="AB311" s="65">
        <f t="shared" si="236"/>
        <v>1.0285714285714286E-4</v>
      </c>
      <c r="AC311" s="65">
        <v>1.4999999999999999E-4</v>
      </c>
      <c r="AD311" s="27"/>
      <c r="AE311" s="27"/>
      <c r="AF311" s="27"/>
      <c r="AG311" s="27"/>
      <c r="AH311" s="27"/>
      <c r="AI311" s="44">
        <v>47.44</v>
      </c>
      <c r="AJ311" s="27"/>
      <c r="AK311" s="27"/>
      <c r="AL311" s="27"/>
      <c r="AM311" s="27"/>
      <c r="AN311" s="27"/>
      <c r="AO311" s="27"/>
      <c r="AP311" s="27"/>
      <c r="AQ311" s="27"/>
      <c r="AR311" s="27"/>
      <c r="AY311" s="28" t="s">
        <v>162</v>
      </c>
      <c r="AZ311" s="29" t="s">
        <v>163</v>
      </c>
      <c r="BA311" s="25" t="s">
        <v>164</v>
      </c>
    </row>
    <row r="312" spans="1:53" s="25" customFormat="1" x14ac:dyDescent="0.25">
      <c r="A312" s="25" t="s">
        <v>158</v>
      </c>
      <c r="B312" s="25" t="s">
        <v>159</v>
      </c>
      <c r="C312" s="25" t="s">
        <v>160</v>
      </c>
      <c r="D312" s="25" t="s">
        <v>11</v>
      </c>
      <c r="E312" s="25">
        <v>1</v>
      </c>
      <c r="F312" s="47" t="s">
        <v>161</v>
      </c>
      <c r="G312" s="72">
        <v>18</v>
      </c>
      <c r="H312" s="72">
        <v>450</v>
      </c>
      <c r="I312" s="72">
        <v>18</v>
      </c>
      <c r="J312" s="23"/>
      <c r="K312" s="23"/>
      <c r="L312" s="23"/>
      <c r="M312" s="76"/>
      <c r="N312" s="76"/>
      <c r="O312" s="78">
        <v>0.28100000000000003</v>
      </c>
      <c r="P312" s="72"/>
      <c r="Q312" s="24"/>
      <c r="R312" s="24"/>
      <c r="S312" s="24"/>
      <c r="T312" s="24"/>
      <c r="U312" s="23"/>
      <c r="V312" s="23"/>
      <c r="W312" s="23"/>
      <c r="X312" s="78">
        <f t="shared" si="216"/>
        <v>17.437999999999999</v>
      </c>
      <c r="Y312" s="26">
        <f t="shared" si="233"/>
        <v>238.82689259643612</v>
      </c>
      <c r="Z312" s="63">
        <f t="shared" si="234"/>
        <v>1.4531666666666665</v>
      </c>
      <c r="AA312" s="64">
        <f t="shared" si="235"/>
        <v>1.6585200874752508</v>
      </c>
      <c r="AB312" s="65">
        <f t="shared" si="236"/>
        <v>1.032228466567267E-4</v>
      </c>
      <c r="AC312" s="65">
        <v>1.4999999999999999E-4</v>
      </c>
      <c r="AD312" s="27"/>
      <c r="AE312" s="27"/>
      <c r="AF312" s="27"/>
      <c r="AG312" s="27"/>
      <c r="AH312" s="27"/>
      <c r="AI312" s="44">
        <v>53.23</v>
      </c>
      <c r="AJ312" s="27"/>
      <c r="AK312" s="27"/>
      <c r="AL312" s="27"/>
      <c r="AM312" s="27"/>
      <c r="AN312" s="27"/>
      <c r="AO312" s="27"/>
      <c r="AP312" s="27"/>
      <c r="AQ312" s="27"/>
      <c r="AR312" s="27"/>
      <c r="AY312" s="28" t="s">
        <v>162</v>
      </c>
      <c r="AZ312" s="29" t="s">
        <v>163</v>
      </c>
      <c r="BA312" s="25" t="s">
        <v>164</v>
      </c>
    </row>
    <row r="313" spans="1:53" s="25" customFormat="1" x14ac:dyDescent="0.25">
      <c r="A313" s="25" t="s">
        <v>158</v>
      </c>
      <c r="B313" s="25" t="s">
        <v>159</v>
      </c>
      <c r="C313" s="25" t="s">
        <v>160</v>
      </c>
      <c r="D313" s="25" t="s">
        <v>11</v>
      </c>
      <c r="E313" s="25">
        <v>1</v>
      </c>
      <c r="F313" s="47" t="s">
        <v>161</v>
      </c>
      <c r="G313" s="72">
        <v>18</v>
      </c>
      <c r="H313" s="86">
        <v>450</v>
      </c>
      <c r="I313" s="72">
        <v>18</v>
      </c>
      <c r="J313" s="23"/>
      <c r="K313" s="23"/>
      <c r="L313" s="23"/>
      <c r="M313" s="76"/>
      <c r="N313" s="76">
        <v>20</v>
      </c>
      <c r="O313" s="78">
        <v>0.312</v>
      </c>
      <c r="P313" s="72"/>
      <c r="Q313" s="24"/>
      <c r="R313" s="24"/>
      <c r="S313" s="24"/>
      <c r="T313" s="24"/>
      <c r="U313" s="23"/>
      <c r="V313" s="23"/>
      <c r="W313" s="23"/>
      <c r="X313" s="78">
        <f t="shared" si="216"/>
        <v>17.376000000000001</v>
      </c>
      <c r="Y313" s="26">
        <f t="shared" si="233"/>
        <v>237.13163579348404</v>
      </c>
      <c r="Z313" s="63">
        <f t="shared" si="234"/>
        <v>1.4480000000000002</v>
      </c>
      <c r="AA313" s="64">
        <f t="shared" si="235"/>
        <v>1.6467474707880836</v>
      </c>
      <c r="AB313" s="65">
        <f t="shared" si="236"/>
        <v>1.0359116022099445E-4</v>
      </c>
      <c r="AC313" s="65">
        <v>1.4999999999999999E-4</v>
      </c>
      <c r="AD313" s="27"/>
      <c r="AE313" s="27"/>
      <c r="AF313" s="27"/>
      <c r="AG313" s="27"/>
      <c r="AH313" s="27"/>
      <c r="AI313" s="44">
        <v>58.99</v>
      </c>
      <c r="AJ313" s="27"/>
      <c r="AK313" s="27"/>
      <c r="AL313" s="27"/>
      <c r="AM313" s="27"/>
      <c r="AN313" s="27"/>
      <c r="AO313" s="27"/>
      <c r="AP313" s="27"/>
      <c r="AQ313" s="27"/>
      <c r="AR313" s="27"/>
      <c r="AY313" s="28" t="s">
        <v>162</v>
      </c>
      <c r="AZ313" s="29" t="s">
        <v>163</v>
      </c>
      <c r="BA313" s="25" t="s">
        <v>164</v>
      </c>
    </row>
    <row r="314" spans="1:53" s="25" customFormat="1" x14ac:dyDescent="0.25">
      <c r="A314" s="25" t="s">
        <v>158</v>
      </c>
      <c r="B314" s="25" t="s">
        <v>159</v>
      </c>
      <c r="C314" s="25" t="s">
        <v>160</v>
      </c>
      <c r="D314" s="25" t="s">
        <v>11</v>
      </c>
      <c r="E314" s="25">
        <v>1</v>
      </c>
      <c r="F314" s="47" t="s">
        <v>161</v>
      </c>
      <c r="G314" s="72">
        <v>18</v>
      </c>
      <c r="H314" s="86">
        <v>450</v>
      </c>
      <c r="I314" s="72">
        <v>18</v>
      </c>
      <c r="J314" s="23"/>
      <c r="K314" s="23"/>
      <c r="L314" s="23"/>
      <c r="M314" s="76"/>
      <c r="N314" s="76"/>
      <c r="O314" s="78">
        <v>0.34399999999999997</v>
      </c>
      <c r="P314" s="72"/>
      <c r="Q314" s="24"/>
      <c r="R314" s="24"/>
      <c r="S314" s="24"/>
      <c r="T314" s="24"/>
      <c r="U314" s="23"/>
      <c r="V314" s="23"/>
      <c r="W314" s="23"/>
      <c r="X314" s="78">
        <f t="shared" si="216"/>
        <v>17.312000000000001</v>
      </c>
      <c r="Y314" s="26">
        <f t="shared" si="233"/>
        <v>235.38802673800046</v>
      </c>
      <c r="Z314" s="63">
        <f t="shared" si="234"/>
        <v>1.4426666666666668</v>
      </c>
      <c r="AA314" s="64">
        <f t="shared" si="235"/>
        <v>1.6346390745694479</v>
      </c>
      <c r="AB314" s="65">
        <f t="shared" si="236"/>
        <v>1.0397412199630313E-4</v>
      </c>
      <c r="AC314" s="65">
        <v>1.4999999999999999E-4</v>
      </c>
      <c r="AD314" s="27"/>
      <c r="AE314" s="27"/>
      <c r="AF314" s="27"/>
      <c r="AG314" s="27"/>
      <c r="AH314" s="27"/>
      <c r="AI314" s="44">
        <v>64.930000000000007</v>
      </c>
      <c r="AJ314" s="27"/>
      <c r="AK314" s="27"/>
      <c r="AL314" s="27"/>
      <c r="AM314" s="27"/>
      <c r="AN314" s="27"/>
      <c r="AO314" s="27"/>
      <c r="AP314" s="27"/>
      <c r="AQ314" s="27"/>
      <c r="AR314" s="27"/>
      <c r="AY314" s="28" t="s">
        <v>162</v>
      </c>
      <c r="AZ314" s="29" t="s">
        <v>163</v>
      </c>
      <c r="BA314" s="25" t="s">
        <v>164</v>
      </c>
    </row>
    <row r="315" spans="1:53" s="25" customFormat="1" x14ac:dyDescent="0.25">
      <c r="A315" s="25" t="s">
        <v>158</v>
      </c>
      <c r="B315" s="25" t="s">
        <v>159</v>
      </c>
      <c r="C315" s="25" t="s">
        <v>160</v>
      </c>
      <c r="D315" s="25" t="s">
        <v>11</v>
      </c>
      <c r="E315" s="25">
        <v>1</v>
      </c>
      <c r="F315" s="47" t="s">
        <v>161</v>
      </c>
      <c r="G315" s="72">
        <v>18</v>
      </c>
      <c r="H315" s="72">
        <v>450</v>
      </c>
      <c r="I315" s="72">
        <v>18</v>
      </c>
      <c r="J315" s="23"/>
      <c r="K315" s="23"/>
      <c r="L315" s="23"/>
      <c r="M315" s="76" t="s">
        <v>165</v>
      </c>
      <c r="N315" s="76"/>
      <c r="O315" s="78">
        <v>0.375</v>
      </c>
      <c r="P315" s="72"/>
      <c r="Q315" s="24"/>
      <c r="R315" s="24"/>
      <c r="S315" s="24"/>
      <c r="T315" s="24"/>
      <c r="U315" s="23"/>
      <c r="V315" s="23"/>
      <c r="W315" s="23"/>
      <c r="X315" s="78">
        <f t="shared" si="216"/>
        <v>17.25</v>
      </c>
      <c r="Y315" s="26">
        <f t="shared" si="233"/>
        <v>233.7050409959532</v>
      </c>
      <c r="Z315" s="63">
        <f t="shared" si="234"/>
        <v>1.4375</v>
      </c>
      <c r="AA315" s="64">
        <f t="shared" si="235"/>
        <v>1.6229516735830083</v>
      </c>
      <c r="AB315" s="65">
        <f t="shared" si="236"/>
        <v>1.0434782608695651E-4</v>
      </c>
      <c r="AC315" s="65">
        <v>1.4999999999999999E-4</v>
      </c>
      <c r="AD315" s="27"/>
      <c r="AE315" s="27"/>
      <c r="AF315" s="27"/>
      <c r="AG315" s="27"/>
      <c r="AH315" s="27"/>
      <c r="AI315" s="44">
        <v>70.650000000000006</v>
      </c>
      <c r="AJ315" s="27"/>
      <c r="AK315" s="27"/>
      <c r="AL315" s="27"/>
      <c r="AM315" s="27"/>
      <c r="AN315" s="27"/>
      <c r="AO315" s="27"/>
      <c r="AP315" s="27"/>
      <c r="AQ315" s="27"/>
      <c r="AR315" s="27"/>
      <c r="AY315" s="28" t="s">
        <v>162</v>
      </c>
      <c r="AZ315" s="29" t="s">
        <v>163</v>
      </c>
      <c r="BA315" s="25" t="s">
        <v>164</v>
      </c>
    </row>
    <row r="316" spans="1:53" s="25" customFormat="1" x14ac:dyDescent="0.25">
      <c r="A316" s="25" t="s">
        <v>158</v>
      </c>
      <c r="B316" s="25" t="s">
        <v>159</v>
      </c>
      <c r="C316" s="25" t="s">
        <v>160</v>
      </c>
      <c r="D316" s="25" t="s">
        <v>11</v>
      </c>
      <c r="E316" s="25">
        <v>1</v>
      </c>
      <c r="F316" s="47" t="s">
        <v>161</v>
      </c>
      <c r="G316" s="72">
        <v>18</v>
      </c>
      <c r="H316" s="72">
        <v>450</v>
      </c>
      <c r="I316" s="72">
        <v>18</v>
      </c>
      <c r="J316" s="23"/>
      <c r="K316" s="23"/>
      <c r="L316" s="23"/>
      <c r="M316" s="76"/>
      <c r="N316" s="76"/>
      <c r="O316" s="78">
        <v>0.40600000000000003</v>
      </c>
      <c r="P316" s="72"/>
      <c r="Q316" s="24"/>
      <c r="R316" s="24"/>
      <c r="S316" s="24"/>
      <c r="T316" s="24"/>
      <c r="U316" s="23"/>
      <c r="V316" s="23"/>
      <c r="W316" s="23"/>
      <c r="X316" s="78">
        <f t="shared" si="216"/>
        <v>17.187999999999999</v>
      </c>
      <c r="Y316" s="26">
        <f t="shared" si="233"/>
        <v>232.02809339498612</v>
      </c>
      <c r="Z316" s="63">
        <f t="shared" si="234"/>
        <v>1.4323333333333332</v>
      </c>
      <c r="AA316" s="64">
        <f t="shared" si="235"/>
        <v>1.611306204131848</v>
      </c>
      <c r="AB316" s="65">
        <f t="shared" si="236"/>
        <v>1.0472422620432859E-4</v>
      </c>
      <c r="AC316" s="65">
        <v>1.4999999999999999E-4</v>
      </c>
      <c r="AD316" s="27"/>
      <c r="AE316" s="27"/>
      <c r="AF316" s="27"/>
      <c r="AG316" s="27"/>
      <c r="AH316" s="27"/>
      <c r="AI316" s="44">
        <v>76.36</v>
      </c>
      <c r="AJ316" s="27"/>
      <c r="AK316" s="27"/>
      <c r="AL316" s="27"/>
      <c r="AM316" s="27"/>
      <c r="AN316" s="27"/>
      <c r="AO316" s="27"/>
      <c r="AP316" s="27"/>
      <c r="AQ316" s="27"/>
      <c r="AR316" s="27"/>
      <c r="AY316" s="28" t="s">
        <v>162</v>
      </c>
      <c r="AZ316" s="29" t="s">
        <v>163</v>
      </c>
      <c r="BA316" s="25" t="s">
        <v>164</v>
      </c>
    </row>
    <row r="317" spans="1:53" s="25" customFormat="1" x14ac:dyDescent="0.25">
      <c r="A317" s="25" t="s">
        <v>158</v>
      </c>
      <c r="B317" s="25" t="s">
        <v>159</v>
      </c>
      <c r="C317" s="25" t="s">
        <v>160</v>
      </c>
      <c r="D317" s="25" t="s">
        <v>11</v>
      </c>
      <c r="E317" s="25">
        <v>1</v>
      </c>
      <c r="F317" s="47" t="s">
        <v>161</v>
      </c>
      <c r="G317" s="72">
        <v>18</v>
      </c>
      <c r="H317" s="86">
        <v>450</v>
      </c>
      <c r="I317" s="72">
        <v>18</v>
      </c>
      <c r="J317" s="23"/>
      <c r="K317" s="23"/>
      <c r="L317" s="23"/>
      <c r="M317" s="76"/>
      <c r="N317" s="76">
        <v>30</v>
      </c>
      <c r="O317" s="78">
        <v>0.438</v>
      </c>
      <c r="P317" s="72"/>
      <c r="Q317" s="24"/>
      <c r="R317" s="24"/>
      <c r="S317" s="24"/>
      <c r="T317" s="24"/>
      <c r="U317" s="23"/>
      <c r="V317" s="23"/>
      <c r="W317" s="23"/>
      <c r="X317" s="78">
        <f t="shared" si="216"/>
        <v>17.123999999999999</v>
      </c>
      <c r="Y317" s="26">
        <f t="shared" si="233"/>
        <v>230.30338416090655</v>
      </c>
      <c r="Z317" s="63">
        <f t="shared" si="234"/>
        <v>1.4269999999999998</v>
      </c>
      <c r="AA317" s="64">
        <f t="shared" si="235"/>
        <v>1.5993290566729619</v>
      </c>
      <c r="AB317" s="65">
        <f t="shared" si="236"/>
        <v>1.0511562718990891E-4</v>
      </c>
      <c r="AC317" s="65">
        <v>1.4999999999999999E-4</v>
      </c>
      <c r="AD317" s="27"/>
      <c r="AE317" s="27"/>
      <c r="AF317" s="27"/>
      <c r="AG317" s="27"/>
      <c r="AH317" s="27"/>
      <c r="AI317" s="44">
        <v>82.23</v>
      </c>
      <c r="AJ317" s="27"/>
      <c r="AK317" s="27"/>
      <c r="AL317" s="27"/>
      <c r="AM317" s="27"/>
      <c r="AN317" s="27"/>
      <c r="AO317" s="27"/>
      <c r="AP317" s="27"/>
      <c r="AQ317" s="27"/>
      <c r="AR317" s="27"/>
      <c r="AY317" s="28" t="s">
        <v>162</v>
      </c>
      <c r="AZ317" s="29" t="s">
        <v>163</v>
      </c>
      <c r="BA317" s="25" t="s">
        <v>164</v>
      </c>
    </row>
    <row r="318" spans="1:53" s="25" customFormat="1" x14ac:dyDescent="0.25">
      <c r="A318" s="25" t="s">
        <v>158</v>
      </c>
      <c r="B318" s="25" t="s">
        <v>159</v>
      </c>
      <c r="C318" s="25" t="s">
        <v>160</v>
      </c>
      <c r="D318" s="25" t="s">
        <v>11</v>
      </c>
      <c r="E318" s="25">
        <v>1</v>
      </c>
      <c r="F318" s="47" t="s">
        <v>161</v>
      </c>
      <c r="G318" s="72">
        <v>18</v>
      </c>
      <c r="H318" s="86">
        <v>450</v>
      </c>
      <c r="I318" s="72">
        <v>18</v>
      </c>
      <c r="J318" s="23"/>
      <c r="K318" s="23"/>
      <c r="L318" s="23"/>
      <c r="M318" s="76"/>
      <c r="N318" s="76"/>
      <c r="O318" s="78">
        <v>0.46899999999999997</v>
      </c>
      <c r="P318" s="72"/>
      <c r="Q318" s="24"/>
      <c r="R318" s="24"/>
      <c r="S318" s="24"/>
      <c r="T318" s="24"/>
      <c r="U318" s="23"/>
      <c r="V318" s="23"/>
      <c r="W318" s="23"/>
      <c r="X318" s="78">
        <f t="shared" si="216"/>
        <v>17.062000000000001</v>
      </c>
      <c r="Y318" s="26">
        <f t="shared" si="233"/>
        <v>228.63870762084449</v>
      </c>
      <c r="Z318" s="63">
        <f t="shared" si="234"/>
        <v>1.4218333333333335</v>
      </c>
      <c r="AA318" s="64">
        <f t="shared" si="235"/>
        <v>1.5877688029225314</v>
      </c>
      <c r="AB318" s="65">
        <f t="shared" si="236"/>
        <v>1.0549759699917944E-4</v>
      </c>
      <c r="AC318" s="65">
        <v>1.4999999999999999E-4</v>
      </c>
      <c r="AD318" s="27"/>
      <c r="AE318" s="27"/>
      <c r="AF318" s="27"/>
      <c r="AG318" s="27"/>
      <c r="AH318" s="27"/>
      <c r="AI318" s="44">
        <v>87.89</v>
      </c>
      <c r="AJ318" s="27"/>
      <c r="AK318" s="27"/>
      <c r="AL318" s="27"/>
      <c r="AM318" s="27"/>
      <c r="AN318" s="27"/>
      <c r="AO318" s="27"/>
      <c r="AP318" s="27"/>
      <c r="AQ318" s="27"/>
      <c r="AR318" s="27"/>
      <c r="AY318" s="28" t="s">
        <v>162</v>
      </c>
      <c r="AZ318" s="29" t="s">
        <v>163</v>
      </c>
      <c r="BA318" s="25" t="s">
        <v>164</v>
      </c>
    </row>
    <row r="319" spans="1:53" s="25" customFormat="1" x14ac:dyDescent="0.25">
      <c r="A319" s="25" t="s">
        <v>158</v>
      </c>
      <c r="B319" s="25" t="s">
        <v>159</v>
      </c>
      <c r="C319" s="25" t="s">
        <v>160</v>
      </c>
      <c r="D319" s="25" t="s">
        <v>11</v>
      </c>
      <c r="E319" s="25">
        <v>1</v>
      </c>
      <c r="F319" s="47" t="s">
        <v>161</v>
      </c>
      <c r="G319" s="72">
        <v>18</v>
      </c>
      <c r="H319" s="72">
        <v>450</v>
      </c>
      <c r="I319" s="72">
        <v>18</v>
      </c>
      <c r="J319" s="23"/>
      <c r="K319" s="23"/>
      <c r="L319" s="23"/>
      <c r="M319" s="76" t="s">
        <v>166</v>
      </c>
      <c r="N319" s="76"/>
      <c r="O319" s="78">
        <v>0.5</v>
      </c>
      <c r="P319" s="72"/>
      <c r="Q319" s="24"/>
      <c r="R319" s="24"/>
      <c r="S319" s="24"/>
      <c r="T319" s="24"/>
      <c r="U319" s="23"/>
      <c r="V319" s="23"/>
      <c r="W319" s="23"/>
      <c r="X319" s="78">
        <f t="shared" si="216"/>
        <v>17</v>
      </c>
      <c r="Y319" s="26">
        <f t="shared" si="233"/>
        <v>226.98006922186255</v>
      </c>
      <c r="Z319" s="63">
        <f t="shared" si="234"/>
        <v>1.4166666666666667</v>
      </c>
      <c r="AA319" s="64">
        <f t="shared" si="235"/>
        <v>1.5762504807073789</v>
      </c>
      <c r="AB319" s="65">
        <f t="shared" si="236"/>
        <v>1.0588235294117646E-4</v>
      </c>
      <c r="AC319" s="65">
        <v>1.4999999999999999E-4</v>
      </c>
      <c r="AD319" s="27"/>
      <c r="AE319" s="27"/>
      <c r="AF319" s="27"/>
      <c r="AG319" s="27"/>
      <c r="AH319" s="27"/>
      <c r="AI319" s="44">
        <v>93.54</v>
      </c>
      <c r="AJ319" s="27"/>
      <c r="AK319" s="27"/>
      <c r="AL319" s="27"/>
      <c r="AM319" s="27"/>
      <c r="AN319" s="27"/>
      <c r="AO319" s="27"/>
      <c r="AP319" s="27"/>
      <c r="AQ319" s="27"/>
      <c r="AR319" s="27"/>
      <c r="AY319" s="28" t="s">
        <v>162</v>
      </c>
      <c r="AZ319" s="29" t="s">
        <v>163</v>
      </c>
      <c r="BA319" s="25" t="s">
        <v>164</v>
      </c>
    </row>
    <row r="320" spans="1:53" s="25" customFormat="1" x14ac:dyDescent="0.25">
      <c r="A320" s="25" t="s">
        <v>158</v>
      </c>
      <c r="B320" s="25" t="s">
        <v>159</v>
      </c>
      <c r="C320" s="25" t="s">
        <v>160</v>
      </c>
      <c r="D320" s="25" t="s">
        <v>11</v>
      </c>
      <c r="E320" s="25">
        <v>1</v>
      </c>
      <c r="F320" s="47" t="s">
        <v>161</v>
      </c>
      <c r="G320" s="72">
        <v>18</v>
      </c>
      <c r="H320" s="72">
        <v>450</v>
      </c>
      <c r="I320" s="72">
        <v>18</v>
      </c>
      <c r="J320" s="23"/>
      <c r="K320" s="23"/>
      <c r="L320" s="23"/>
      <c r="M320" s="76"/>
      <c r="N320" s="76">
        <v>40</v>
      </c>
      <c r="O320" s="78">
        <v>0.56200000000000006</v>
      </c>
      <c r="P320" s="72"/>
      <c r="Q320" s="24"/>
      <c r="R320" s="24"/>
      <c r="S320" s="24"/>
      <c r="T320" s="24"/>
      <c r="U320" s="23"/>
      <c r="V320" s="23"/>
      <c r="W320" s="23"/>
      <c r="X320" s="78">
        <f t="shared" si="216"/>
        <v>16.876000000000001</v>
      </c>
      <c r="Y320" s="26">
        <f t="shared" si="233"/>
        <v>223.68090684713934</v>
      </c>
      <c r="Z320" s="63">
        <f t="shared" si="234"/>
        <v>1.4063333333333334</v>
      </c>
      <c r="AA320" s="64">
        <f t="shared" si="235"/>
        <v>1.5533396308829122</v>
      </c>
      <c r="AB320" s="65">
        <f t="shared" si="236"/>
        <v>1.0666034605356718E-4</v>
      </c>
      <c r="AC320" s="65">
        <v>1.4999999999999999E-4</v>
      </c>
      <c r="AD320" s="27"/>
      <c r="AE320" s="27"/>
      <c r="AF320" s="27"/>
      <c r="AG320" s="27"/>
      <c r="AH320" s="27"/>
      <c r="AI320" s="44">
        <v>104.76</v>
      </c>
      <c r="AJ320" s="27"/>
      <c r="AK320" s="27"/>
      <c r="AL320" s="27"/>
      <c r="AM320" s="27"/>
      <c r="AN320" s="27"/>
      <c r="AO320" s="27"/>
      <c r="AP320" s="27"/>
      <c r="AQ320" s="27"/>
      <c r="AR320" s="27"/>
      <c r="AY320" s="28" t="s">
        <v>162</v>
      </c>
      <c r="AZ320" s="29" t="s">
        <v>163</v>
      </c>
      <c r="BA320" s="25" t="s">
        <v>164</v>
      </c>
    </row>
    <row r="321" spans="1:53" s="25" customFormat="1" x14ac:dyDescent="0.25">
      <c r="A321" s="25" t="s">
        <v>158</v>
      </c>
      <c r="B321" s="25" t="s">
        <v>159</v>
      </c>
      <c r="C321" s="25" t="s">
        <v>160</v>
      </c>
      <c r="D321" s="25" t="s">
        <v>11</v>
      </c>
      <c r="E321" s="25">
        <v>1</v>
      </c>
      <c r="F321" s="47" t="s">
        <v>161</v>
      </c>
      <c r="G321" s="88">
        <v>18</v>
      </c>
      <c r="H321" s="88">
        <v>450</v>
      </c>
      <c r="I321" s="72">
        <v>18</v>
      </c>
      <c r="J321" s="23"/>
      <c r="K321" s="23"/>
      <c r="L321" s="23"/>
      <c r="M321" s="76"/>
      <c r="N321" s="76"/>
      <c r="O321" s="78">
        <v>0.625</v>
      </c>
      <c r="P321" s="72"/>
      <c r="Q321" s="24"/>
      <c r="R321" s="24"/>
      <c r="S321" s="24"/>
      <c r="T321" s="24"/>
      <c r="U321" s="23"/>
      <c r="V321" s="23"/>
      <c r="W321" s="23"/>
      <c r="X321" s="78">
        <f t="shared" si="216"/>
        <v>16.75</v>
      </c>
      <c r="Y321" s="26">
        <f t="shared" si="233"/>
        <v>220.35327221819659</v>
      </c>
      <c r="Z321" s="63">
        <f t="shared" si="234"/>
        <v>1.3958333333333333</v>
      </c>
      <c r="AA321" s="64">
        <f t="shared" si="235"/>
        <v>1.5302310570708093</v>
      </c>
      <c r="AB321" s="65">
        <f t="shared" si="236"/>
        <v>1.0746268656716417E-4</v>
      </c>
      <c r="AC321" s="65">
        <v>1.4999999999999999E-4</v>
      </c>
      <c r="AD321" s="27"/>
      <c r="AE321" s="27"/>
      <c r="AF321" s="27"/>
      <c r="AH321" s="27"/>
      <c r="AI321" s="44">
        <v>116.09</v>
      </c>
      <c r="AJ321" s="27"/>
      <c r="AK321" s="27"/>
      <c r="AL321" s="27"/>
      <c r="AM321" s="27"/>
      <c r="AN321" s="27"/>
      <c r="AO321" s="27"/>
      <c r="AP321" s="27"/>
      <c r="AQ321" s="27"/>
      <c r="AR321" s="27"/>
      <c r="AY321" s="28" t="s">
        <v>162</v>
      </c>
      <c r="AZ321" s="29" t="s">
        <v>163</v>
      </c>
      <c r="BA321" s="25" t="s">
        <v>164</v>
      </c>
    </row>
    <row r="322" spans="1:53" s="25" customFormat="1" x14ac:dyDescent="0.25">
      <c r="A322" s="25" t="s">
        <v>158</v>
      </c>
      <c r="B322" s="25" t="s">
        <v>159</v>
      </c>
      <c r="C322" s="25" t="s">
        <v>160</v>
      </c>
      <c r="D322" s="25" t="s">
        <v>11</v>
      </c>
      <c r="E322" s="25">
        <v>1</v>
      </c>
      <c r="F322" s="47" t="s">
        <v>161</v>
      </c>
      <c r="G322" s="88">
        <v>18</v>
      </c>
      <c r="H322" s="88">
        <v>450</v>
      </c>
      <c r="I322" s="72">
        <v>18</v>
      </c>
      <c r="J322" s="23"/>
      <c r="K322" s="23"/>
      <c r="L322" s="23"/>
      <c r="M322" s="76"/>
      <c r="N322" s="76"/>
      <c r="O322" s="78">
        <v>0.68799999999999994</v>
      </c>
      <c r="P322" s="72"/>
      <c r="Q322" s="24"/>
      <c r="R322" s="24"/>
      <c r="S322" s="24"/>
      <c r="T322" s="24"/>
      <c r="U322" s="23"/>
      <c r="V322" s="23"/>
      <c r="W322" s="23"/>
      <c r="X322" s="78">
        <f t="shared" si="216"/>
        <v>16.623999999999999</v>
      </c>
      <c r="Y322" s="26">
        <f t="shared" si="233"/>
        <v>217.05057555173801</v>
      </c>
      <c r="Z322" s="63">
        <f t="shared" si="234"/>
        <v>1.3853333333333333</v>
      </c>
      <c r="AA322" s="64">
        <f t="shared" si="235"/>
        <v>1.5072956635537365</v>
      </c>
      <c r="AB322" s="65">
        <f t="shared" si="236"/>
        <v>1.0827718960538979E-4</v>
      </c>
      <c r="AC322" s="65">
        <v>1.4999999999999999E-4</v>
      </c>
      <c r="AD322" s="27"/>
      <c r="AE322" s="27"/>
      <c r="AF322" s="27"/>
      <c r="AH322" s="27"/>
      <c r="AI322" s="44">
        <v>127.32</v>
      </c>
      <c r="AJ322" s="27"/>
      <c r="AK322" s="27"/>
      <c r="AL322" s="27"/>
      <c r="AM322" s="27"/>
      <c r="AN322" s="27"/>
      <c r="AO322" s="27"/>
      <c r="AP322" s="27"/>
      <c r="AQ322" s="27"/>
      <c r="AR322" s="27"/>
      <c r="AY322" s="28" t="s">
        <v>162</v>
      </c>
      <c r="AZ322" s="29" t="s">
        <v>163</v>
      </c>
      <c r="BA322" s="25" t="s">
        <v>164</v>
      </c>
    </row>
    <row r="323" spans="1:53" s="25" customFormat="1" x14ac:dyDescent="0.25">
      <c r="A323" s="25" t="s">
        <v>158</v>
      </c>
      <c r="B323" s="25" t="s">
        <v>159</v>
      </c>
      <c r="C323" s="25" t="s">
        <v>160</v>
      </c>
      <c r="D323" s="25" t="s">
        <v>11</v>
      </c>
      <c r="E323" s="25">
        <v>1</v>
      </c>
      <c r="F323" s="47" t="s">
        <v>161</v>
      </c>
      <c r="G323" s="72">
        <v>18</v>
      </c>
      <c r="H323" s="72">
        <v>450</v>
      </c>
      <c r="I323" s="72">
        <v>18</v>
      </c>
      <c r="J323" s="23"/>
      <c r="K323" s="23"/>
      <c r="L323" s="23"/>
      <c r="M323" s="76"/>
      <c r="N323" s="76">
        <v>60</v>
      </c>
      <c r="O323" s="78">
        <v>0.75</v>
      </c>
      <c r="P323" s="72"/>
      <c r="Q323" s="24"/>
      <c r="R323" s="24"/>
      <c r="S323" s="24"/>
      <c r="T323" s="24"/>
      <c r="U323" s="23"/>
      <c r="V323" s="23"/>
      <c r="W323" s="23"/>
      <c r="X323" s="78">
        <f t="shared" si="216"/>
        <v>16.5</v>
      </c>
      <c r="Y323" s="26">
        <f t="shared" si="233"/>
        <v>213.8246499849553</v>
      </c>
      <c r="Z323" s="63">
        <f t="shared" si="234"/>
        <v>1.375</v>
      </c>
      <c r="AA323" s="64">
        <f t="shared" si="235"/>
        <v>1.4848934026733007</v>
      </c>
      <c r="AB323" s="65">
        <f t="shared" si="236"/>
        <v>1.0909090909090908E-4</v>
      </c>
      <c r="AC323" s="65">
        <v>1.4999999999999999E-4</v>
      </c>
      <c r="AD323" s="27"/>
      <c r="AE323" s="27"/>
      <c r="AF323" s="27"/>
      <c r="AG323" s="27"/>
      <c r="AH323" s="27"/>
      <c r="AI323" s="44">
        <v>138.30000000000001</v>
      </c>
      <c r="AJ323" s="27"/>
      <c r="AK323" s="27"/>
      <c r="AL323" s="27"/>
      <c r="AM323" s="27"/>
      <c r="AN323" s="27"/>
      <c r="AO323" s="27"/>
      <c r="AP323" s="27"/>
      <c r="AQ323" s="27"/>
      <c r="AR323" s="27"/>
      <c r="AY323" s="28" t="s">
        <v>162</v>
      </c>
      <c r="AZ323" s="29" t="s">
        <v>163</v>
      </c>
      <c r="BA323" s="25" t="s">
        <v>164</v>
      </c>
    </row>
    <row r="324" spans="1:53" s="25" customFormat="1" x14ac:dyDescent="0.25">
      <c r="A324" s="25" t="s">
        <v>158</v>
      </c>
      <c r="B324" s="25" t="s">
        <v>159</v>
      </c>
      <c r="C324" s="25" t="s">
        <v>160</v>
      </c>
      <c r="D324" s="25" t="s">
        <v>11</v>
      </c>
      <c r="E324" s="25">
        <v>1</v>
      </c>
      <c r="F324" s="47" t="s">
        <v>161</v>
      </c>
      <c r="G324" s="88">
        <v>18</v>
      </c>
      <c r="H324" s="88">
        <v>450</v>
      </c>
      <c r="I324" s="72">
        <v>18</v>
      </c>
      <c r="J324" s="23"/>
      <c r="K324" s="23"/>
      <c r="L324" s="23"/>
      <c r="M324" s="76"/>
      <c r="N324" s="76"/>
      <c r="O324" s="78">
        <v>0.81200000000000006</v>
      </c>
      <c r="P324" s="72"/>
      <c r="Q324" s="24"/>
      <c r="R324" s="24"/>
      <c r="S324" s="24"/>
      <c r="T324" s="24"/>
      <c r="U324" s="23"/>
      <c r="V324" s="23"/>
      <c r="W324" s="23"/>
      <c r="X324" s="78">
        <f t="shared" si="216"/>
        <v>16.376000000000001</v>
      </c>
      <c r="Y324" s="26">
        <f t="shared" si="233"/>
        <v>210.62287698249335</v>
      </c>
      <c r="Z324" s="63">
        <f t="shared" si="234"/>
        <v>1.3646666666666667</v>
      </c>
      <c r="AA324" s="64">
        <f t="shared" si="235"/>
        <v>1.4626588679339816</v>
      </c>
      <c r="AB324" s="65">
        <f t="shared" si="236"/>
        <v>1.0991695163654127E-4</v>
      </c>
      <c r="AC324" s="65">
        <v>1.4999999999999999E-4</v>
      </c>
      <c r="AD324" s="27"/>
      <c r="AE324" s="27"/>
      <c r="AF324" s="27"/>
      <c r="AH324" s="27"/>
      <c r="AI324" s="44">
        <v>149.19999999999999</v>
      </c>
      <c r="AJ324" s="27"/>
      <c r="AK324" s="27"/>
      <c r="AL324" s="27"/>
      <c r="AM324" s="27"/>
      <c r="AN324" s="27"/>
      <c r="AO324" s="27"/>
      <c r="AP324" s="27"/>
      <c r="AQ324" s="27"/>
      <c r="AR324" s="27"/>
      <c r="AY324" s="28" t="s">
        <v>162</v>
      </c>
      <c r="AZ324" s="29" t="s">
        <v>163</v>
      </c>
      <c r="BA324" s="25" t="s">
        <v>164</v>
      </c>
    </row>
    <row r="325" spans="1:53" s="25" customFormat="1" x14ac:dyDescent="0.25">
      <c r="A325" s="25" t="s">
        <v>158</v>
      </c>
      <c r="B325" s="25" t="s">
        <v>159</v>
      </c>
      <c r="C325" s="25" t="s">
        <v>160</v>
      </c>
      <c r="D325" s="25" t="s">
        <v>11</v>
      </c>
      <c r="E325" s="25">
        <v>1</v>
      </c>
      <c r="F325" s="47" t="s">
        <v>161</v>
      </c>
      <c r="G325" s="88">
        <v>18</v>
      </c>
      <c r="H325" s="88">
        <v>450</v>
      </c>
      <c r="I325" s="72">
        <v>18</v>
      </c>
      <c r="J325" s="23"/>
      <c r="K325" s="23"/>
      <c r="L325" s="23"/>
      <c r="M325" s="76"/>
      <c r="N325" s="76"/>
      <c r="O325" s="78">
        <v>0.875</v>
      </c>
      <c r="P325" s="72"/>
      <c r="Q325" s="24"/>
      <c r="R325" s="24"/>
      <c r="S325" s="24"/>
      <c r="T325" s="24"/>
      <c r="U325" s="23"/>
      <c r="V325" s="23"/>
      <c r="W325" s="23"/>
      <c r="X325" s="78">
        <f t="shared" ref="X325:X388" si="249">(I325-O325*2)</f>
        <v>16.25</v>
      </c>
      <c r="Y325" s="26">
        <f t="shared" si="233"/>
        <v>207.3942025221387</v>
      </c>
      <c r="Z325" s="63">
        <f t="shared" si="234"/>
        <v>1.3541666666666667</v>
      </c>
      <c r="AA325" s="64">
        <f t="shared" si="235"/>
        <v>1.4402375175148523</v>
      </c>
      <c r="AB325" s="65">
        <f t="shared" si="236"/>
        <v>1.1076923076923075E-4</v>
      </c>
      <c r="AC325" s="65">
        <v>1.4999999999999999E-4</v>
      </c>
      <c r="AD325" s="27"/>
      <c r="AE325" s="27"/>
      <c r="AF325" s="27"/>
      <c r="AH325" s="27"/>
      <c r="AI325" s="44">
        <v>160.18</v>
      </c>
      <c r="AJ325" s="27"/>
      <c r="AK325" s="27"/>
      <c r="AL325" s="27"/>
      <c r="AM325" s="27"/>
      <c r="AN325" s="27"/>
      <c r="AO325" s="27"/>
      <c r="AP325" s="27"/>
      <c r="AQ325" s="27"/>
      <c r="AR325" s="27"/>
      <c r="AY325" s="28" t="s">
        <v>162</v>
      </c>
      <c r="AZ325" s="29" t="s">
        <v>163</v>
      </c>
      <c r="BA325" s="25" t="s">
        <v>164</v>
      </c>
    </row>
    <row r="326" spans="1:53" s="25" customFormat="1" x14ac:dyDescent="0.25">
      <c r="A326" s="25" t="s">
        <v>158</v>
      </c>
      <c r="B326" s="25" t="s">
        <v>159</v>
      </c>
      <c r="C326" s="25" t="s">
        <v>160</v>
      </c>
      <c r="D326" s="25" t="s">
        <v>11</v>
      </c>
      <c r="E326" s="25">
        <v>1</v>
      </c>
      <c r="F326" s="47" t="s">
        <v>161</v>
      </c>
      <c r="G326" s="72">
        <v>18</v>
      </c>
      <c r="H326" s="72">
        <v>450</v>
      </c>
      <c r="I326" s="72">
        <v>18</v>
      </c>
      <c r="J326" s="23"/>
      <c r="K326" s="23"/>
      <c r="L326" s="23"/>
      <c r="M326" s="76"/>
      <c r="N326" s="76">
        <v>80</v>
      </c>
      <c r="O326" s="78">
        <v>0.93799999999999994</v>
      </c>
      <c r="P326" s="72"/>
      <c r="Q326" s="24"/>
      <c r="R326" s="24"/>
      <c r="S326" s="24"/>
      <c r="T326" s="24"/>
      <c r="U326" s="23"/>
      <c r="V326" s="23"/>
      <c r="W326" s="23"/>
      <c r="X326" s="78">
        <f t="shared" si="249"/>
        <v>16.123999999999999</v>
      </c>
      <c r="Y326" s="26">
        <f t="shared" si="233"/>
        <v>204.1904660242682</v>
      </c>
      <c r="Z326" s="63">
        <f t="shared" si="234"/>
        <v>1.3436666666666666</v>
      </c>
      <c r="AA326" s="64">
        <f t="shared" si="235"/>
        <v>1.4179893473907514</v>
      </c>
      <c r="AB326" s="65">
        <f t="shared" si="236"/>
        <v>1.116348300669809E-4</v>
      </c>
      <c r="AC326" s="65">
        <v>1.4999999999999999E-4</v>
      </c>
      <c r="AD326" s="27"/>
      <c r="AE326" s="27"/>
      <c r="AF326" s="27"/>
      <c r="AG326" s="27"/>
      <c r="AH326" s="27"/>
      <c r="AI326" s="44">
        <v>171.08</v>
      </c>
      <c r="AJ326" s="27"/>
      <c r="AK326" s="27"/>
      <c r="AL326" s="27"/>
      <c r="AM326" s="27"/>
      <c r="AN326" s="27"/>
      <c r="AO326" s="27"/>
      <c r="AP326" s="27"/>
      <c r="AQ326" s="27"/>
      <c r="AR326" s="27"/>
      <c r="AY326" s="28" t="s">
        <v>162</v>
      </c>
      <c r="AZ326" s="29" t="s">
        <v>163</v>
      </c>
      <c r="BA326" s="25" t="s">
        <v>164</v>
      </c>
    </row>
    <row r="327" spans="1:53" s="25" customFormat="1" x14ac:dyDescent="0.25">
      <c r="A327" s="25" t="s">
        <v>158</v>
      </c>
      <c r="B327" s="25" t="s">
        <v>159</v>
      </c>
      <c r="C327" s="25" t="s">
        <v>160</v>
      </c>
      <c r="D327" s="25" t="s">
        <v>11</v>
      </c>
      <c r="E327" s="25">
        <v>1</v>
      </c>
      <c r="F327" s="47" t="s">
        <v>161</v>
      </c>
      <c r="G327" s="88">
        <v>18</v>
      </c>
      <c r="H327" s="88">
        <v>450</v>
      </c>
      <c r="I327" s="72">
        <v>18</v>
      </c>
      <c r="J327" s="23"/>
      <c r="K327" s="23"/>
      <c r="L327" s="23"/>
      <c r="M327" s="76"/>
      <c r="N327" s="76"/>
      <c r="O327" s="78">
        <v>1</v>
      </c>
      <c r="P327" s="72"/>
      <c r="Q327" s="24"/>
      <c r="R327" s="24"/>
      <c r="S327" s="24"/>
      <c r="T327" s="24"/>
      <c r="U327" s="23"/>
      <c r="V327" s="23"/>
      <c r="W327" s="23"/>
      <c r="X327" s="78">
        <f t="shared" si="249"/>
        <v>16</v>
      </c>
      <c r="Y327" s="26">
        <f t="shared" si="233"/>
        <v>201.06192982974676</v>
      </c>
      <c r="Z327" s="63">
        <f t="shared" si="234"/>
        <v>1.3333333333333333</v>
      </c>
      <c r="AA327" s="64">
        <f t="shared" si="235"/>
        <v>1.3962634015954636</v>
      </c>
      <c r="AB327" s="65">
        <f t="shared" si="236"/>
        <v>1.125E-4</v>
      </c>
      <c r="AC327" s="65">
        <v>1.4999999999999999E-4</v>
      </c>
      <c r="AD327" s="27"/>
      <c r="AE327" s="27"/>
      <c r="AF327" s="27"/>
      <c r="AH327" s="27"/>
      <c r="AI327" s="44">
        <v>171.73</v>
      </c>
      <c r="AJ327" s="27"/>
      <c r="AK327" s="27"/>
      <c r="AL327" s="27"/>
      <c r="AM327" s="27"/>
      <c r="AN327" s="27"/>
      <c r="AO327" s="27"/>
      <c r="AP327" s="27"/>
      <c r="AQ327" s="27"/>
      <c r="AR327" s="27"/>
      <c r="AY327" s="28" t="s">
        <v>162</v>
      </c>
      <c r="AZ327" s="29" t="s">
        <v>163</v>
      </c>
      <c r="BA327" s="25" t="s">
        <v>164</v>
      </c>
    </row>
    <row r="328" spans="1:53" s="25" customFormat="1" x14ac:dyDescent="0.25">
      <c r="A328" s="25" t="s">
        <v>158</v>
      </c>
      <c r="B328" s="25" t="s">
        <v>159</v>
      </c>
      <c r="C328" s="25" t="s">
        <v>160</v>
      </c>
      <c r="D328" s="25" t="s">
        <v>11</v>
      </c>
      <c r="E328" s="25">
        <v>1</v>
      </c>
      <c r="F328" s="47" t="s">
        <v>161</v>
      </c>
      <c r="G328" s="88">
        <v>18</v>
      </c>
      <c r="H328" s="88">
        <v>450</v>
      </c>
      <c r="I328" s="72">
        <v>18</v>
      </c>
      <c r="J328" s="23"/>
      <c r="K328" s="23"/>
      <c r="L328" s="23"/>
      <c r="M328" s="76"/>
      <c r="N328" s="76"/>
      <c r="O328" s="78">
        <v>1.0620000000000001</v>
      </c>
      <c r="P328" s="72"/>
      <c r="Q328" s="24"/>
      <c r="R328" s="24"/>
      <c r="S328" s="24"/>
      <c r="T328" s="24"/>
      <c r="U328" s="23"/>
      <c r="V328" s="23"/>
      <c r="W328" s="23"/>
      <c r="X328" s="78">
        <f t="shared" si="249"/>
        <v>15.875999999999999</v>
      </c>
      <c r="Y328" s="26">
        <f t="shared" si="233"/>
        <v>197.95754619954607</v>
      </c>
      <c r="Z328" s="63">
        <f t="shared" si="234"/>
        <v>1.323</v>
      </c>
      <c r="AA328" s="64">
        <f t="shared" si="235"/>
        <v>1.3747051819412921</v>
      </c>
      <c r="AB328" s="65">
        <f t="shared" si="236"/>
        <v>1.1337868480725623E-4</v>
      </c>
      <c r="AC328" s="65">
        <v>1.4999999999999999E-4</v>
      </c>
      <c r="AD328" s="27"/>
      <c r="AE328" s="27"/>
      <c r="AF328" s="27"/>
      <c r="AH328" s="27"/>
      <c r="AI328" s="44">
        <v>192.29</v>
      </c>
      <c r="AJ328" s="27"/>
      <c r="AK328" s="27"/>
      <c r="AL328" s="27"/>
      <c r="AM328" s="27"/>
      <c r="AN328" s="27"/>
      <c r="AO328" s="27"/>
      <c r="AP328" s="27"/>
      <c r="AQ328" s="27"/>
      <c r="AR328" s="27"/>
      <c r="AY328" s="28" t="s">
        <v>162</v>
      </c>
      <c r="AZ328" s="29" t="s">
        <v>163</v>
      </c>
      <c r="BA328" s="25" t="s">
        <v>164</v>
      </c>
    </row>
    <row r="329" spans="1:53" s="25" customFormat="1" x14ac:dyDescent="0.25">
      <c r="A329" s="25" t="s">
        <v>158</v>
      </c>
      <c r="B329" s="25" t="s">
        <v>159</v>
      </c>
      <c r="C329" s="25" t="s">
        <v>160</v>
      </c>
      <c r="D329" s="25" t="s">
        <v>11</v>
      </c>
      <c r="E329" s="25">
        <v>1</v>
      </c>
      <c r="F329" s="47" t="s">
        <v>161</v>
      </c>
      <c r="G329" s="88">
        <v>18</v>
      </c>
      <c r="H329" s="88">
        <v>450</v>
      </c>
      <c r="I329" s="72">
        <v>18</v>
      </c>
      <c r="J329" s="23"/>
      <c r="K329" s="23"/>
      <c r="L329" s="23"/>
      <c r="M329" s="76"/>
      <c r="N329" s="76"/>
      <c r="O329" s="78">
        <v>1.125</v>
      </c>
      <c r="P329" s="72"/>
      <c r="Q329" s="24"/>
      <c r="R329" s="24"/>
      <c r="S329" s="24"/>
      <c r="T329" s="24"/>
      <c r="U329" s="23"/>
      <c r="V329" s="23"/>
      <c r="W329" s="23"/>
      <c r="X329" s="78">
        <f t="shared" si="249"/>
        <v>15.75</v>
      </c>
      <c r="Y329" s="26">
        <f t="shared" si="233"/>
        <v>194.82783190777951</v>
      </c>
      <c r="Z329" s="63">
        <f t="shared" si="234"/>
        <v>1.3125</v>
      </c>
      <c r="AA329" s="64">
        <f t="shared" si="235"/>
        <v>1.3529710549151355</v>
      </c>
      <c r="AB329" s="65">
        <f t="shared" si="236"/>
        <v>1.1428571428571427E-4</v>
      </c>
      <c r="AC329" s="65">
        <v>1.4999999999999999E-4</v>
      </c>
      <c r="AD329" s="27"/>
      <c r="AE329" s="27"/>
      <c r="AF329" s="27"/>
      <c r="AH329" s="27"/>
      <c r="AI329" s="44">
        <v>202.94</v>
      </c>
      <c r="AJ329" s="27"/>
      <c r="AK329" s="27"/>
      <c r="AL329" s="27"/>
      <c r="AM329" s="27"/>
      <c r="AN329" s="27"/>
      <c r="AO329" s="27"/>
      <c r="AP329" s="27"/>
      <c r="AQ329" s="27"/>
      <c r="AR329" s="27"/>
      <c r="AY329" s="28" t="s">
        <v>162</v>
      </c>
      <c r="AZ329" s="29" t="s">
        <v>163</v>
      </c>
      <c r="BA329" s="25" t="s">
        <v>164</v>
      </c>
    </row>
    <row r="330" spans="1:53" s="25" customFormat="1" x14ac:dyDescent="0.25">
      <c r="A330" s="25" t="s">
        <v>158</v>
      </c>
      <c r="B330" s="25" t="s">
        <v>159</v>
      </c>
      <c r="C330" s="25" t="s">
        <v>160</v>
      </c>
      <c r="D330" s="25" t="s">
        <v>11</v>
      </c>
      <c r="E330" s="25">
        <v>1</v>
      </c>
      <c r="F330" s="47" t="s">
        <v>161</v>
      </c>
      <c r="G330" s="72">
        <v>18</v>
      </c>
      <c r="H330" s="86">
        <v>450</v>
      </c>
      <c r="I330" s="72">
        <v>18</v>
      </c>
      <c r="J330" s="23"/>
      <c r="K330" s="23"/>
      <c r="L330" s="23"/>
      <c r="M330" s="76"/>
      <c r="N330" s="76">
        <v>100</v>
      </c>
      <c r="O330" s="78">
        <v>1.1559999999999999</v>
      </c>
      <c r="P330" s="72"/>
      <c r="Q330" s="24"/>
      <c r="R330" s="24"/>
      <c r="S330" s="24"/>
      <c r="T330" s="24"/>
      <c r="U330" s="23"/>
      <c r="V330" s="23"/>
      <c r="W330" s="23"/>
      <c r="X330" s="78">
        <f t="shared" si="249"/>
        <v>15.688000000000001</v>
      </c>
      <c r="Y330" s="26">
        <f t="shared" si="233"/>
        <v>193.29696836520441</v>
      </c>
      <c r="Z330" s="63">
        <f t="shared" si="234"/>
        <v>1.3073333333333335</v>
      </c>
      <c r="AA330" s="64">
        <f t="shared" si="235"/>
        <v>1.3423400580916975</v>
      </c>
      <c r="AB330" s="65">
        <f t="shared" si="236"/>
        <v>1.1473737888832227E-4</v>
      </c>
      <c r="AC330" s="65">
        <v>1.4999999999999999E-4</v>
      </c>
      <c r="AD330" s="27"/>
      <c r="AE330" s="27"/>
      <c r="AF330" s="27"/>
      <c r="AG330" s="27"/>
      <c r="AH330" s="27"/>
      <c r="AI330" s="44">
        <v>208.15</v>
      </c>
      <c r="AJ330" s="27"/>
      <c r="AK330" s="27"/>
      <c r="AL330" s="27"/>
      <c r="AM330" s="27"/>
      <c r="AN330" s="27"/>
      <c r="AO330" s="27"/>
      <c r="AP330" s="27"/>
      <c r="AQ330" s="27"/>
      <c r="AR330" s="27"/>
      <c r="AY330" s="28" t="s">
        <v>162</v>
      </c>
      <c r="AZ330" s="29" t="s">
        <v>163</v>
      </c>
      <c r="BA330" s="25" t="s">
        <v>164</v>
      </c>
    </row>
    <row r="331" spans="1:53" s="25" customFormat="1" x14ac:dyDescent="0.25">
      <c r="A331" s="25" t="s">
        <v>158</v>
      </c>
      <c r="B331" s="25" t="s">
        <v>159</v>
      </c>
      <c r="C331" s="25" t="s">
        <v>160</v>
      </c>
      <c r="D331" s="25" t="s">
        <v>11</v>
      </c>
      <c r="E331" s="25">
        <v>1</v>
      </c>
      <c r="F331" s="47" t="s">
        <v>161</v>
      </c>
      <c r="G331" s="88">
        <v>18</v>
      </c>
      <c r="H331" s="88">
        <v>450</v>
      </c>
      <c r="I331" s="72">
        <v>18</v>
      </c>
      <c r="J331" s="23"/>
      <c r="K331" s="23"/>
      <c r="L331" s="23"/>
      <c r="M331" s="76"/>
      <c r="N331" s="76"/>
      <c r="O331" s="78">
        <v>1.1879999999999999</v>
      </c>
      <c r="P331" s="72"/>
      <c r="Q331" s="24"/>
      <c r="R331" s="24"/>
      <c r="S331" s="24"/>
      <c r="T331" s="24"/>
      <c r="U331" s="23"/>
      <c r="V331" s="23"/>
      <c r="W331" s="23"/>
      <c r="X331" s="78">
        <f t="shared" si="249"/>
        <v>15.624000000000001</v>
      </c>
      <c r="Y331" s="26">
        <f t="shared" si="233"/>
        <v>191.72305557849717</v>
      </c>
      <c r="Z331" s="63">
        <f t="shared" si="234"/>
        <v>1.302</v>
      </c>
      <c r="AA331" s="64">
        <f t="shared" si="235"/>
        <v>1.331410108184008</v>
      </c>
      <c r="AB331" s="65">
        <f t="shared" si="236"/>
        <v>1.1520737327188939E-4</v>
      </c>
      <c r="AC331" s="65">
        <v>1.4999999999999999E-4</v>
      </c>
      <c r="AD331" s="27"/>
      <c r="AE331" s="27"/>
      <c r="AF331" s="27"/>
      <c r="AH331" s="27"/>
      <c r="AI331" s="44">
        <v>213.51</v>
      </c>
      <c r="AJ331" s="27"/>
      <c r="AK331" s="27"/>
      <c r="AL331" s="27"/>
      <c r="AM331" s="27"/>
      <c r="AN331" s="27"/>
      <c r="AO331" s="27"/>
      <c r="AP331" s="27"/>
      <c r="AQ331" s="27"/>
      <c r="AR331" s="27"/>
      <c r="AY331" s="28" t="s">
        <v>162</v>
      </c>
      <c r="AZ331" s="29" t="s">
        <v>163</v>
      </c>
      <c r="BA331" s="25" t="s">
        <v>164</v>
      </c>
    </row>
    <row r="332" spans="1:53" s="25" customFormat="1" x14ac:dyDescent="0.25">
      <c r="A332" s="25" t="s">
        <v>158</v>
      </c>
      <c r="B332" s="25" t="s">
        <v>159</v>
      </c>
      <c r="C332" s="25" t="s">
        <v>160</v>
      </c>
      <c r="D332" s="25" t="s">
        <v>11</v>
      </c>
      <c r="E332" s="25">
        <v>1</v>
      </c>
      <c r="F332" s="47" t="s">
        <v>161</v>
      </c>
      <c r="G332" s="88">
        <v>18</v>
      </c>
      <c r="H332" s="88">
        <v>450</v>
      </c>
      <c r="I332" s="72">
        <v>18</v>
      </c>
      <c r="J332" s="23"/>
      <c r="K332" s="23"/>
      <c r="L332" s="23"/>
      <c r="M332" s="76"/>
      <c r="N332" s="76"/>
      <c r="O332" s="78">
        <v>1.25</v>
      </c>
      <c r="P332" s="72"/>
      <c r="Q332" s="24"/>
      <c r="R332" s="24"/>
      <c r="S332" s="24"/>
      <c r="T332" s="24"/>
      <c r="U332" s="23"/>
      <c r="V332" s="23"/>
      <c r="W332" s="23"/>
      <c r="X332" s="78">
        <f t="shared" si="249"/>
        <v>15.5</v>
      </c>
      <c r="Y332" s="26">
        <f t="shared" si="233"/>
        <v>188.69190875623696</v>
      </c>
      <c r="Z332" s="63">
        <f t="shared" si="234"/>
        <v>1.2916666666666667</v>
      </c>
      <c r="AA332" s="64">
        <f t="shared" si="235"/>
        <v>1.3103604774738677</v>
      </c>
      <c r="AB332" s="65">
        <f t="shared" si="236"/>
        <v>1.161290322580645E-4</v>
      </c>
      <c r="AC332" s="65">
        <v>1.4999999999999999E-4</v>
      </c>
      <c r="AD332" s="27"/>
      <c r="AE332" s="27"/>
      <c r="AF332" s="27"/>
      <c r="AH332" s="27"/>
      <c r="AI332" s="44">
        <v>223.82</v>
      </c>
      <c r="AJ332" s="27"/>
      <c r="AK332" s="27"/>
      <c r="AL332" s="27"/>
      <c r="AM332" s="27"/>
      <c r="AN332" s="27"/>
      <c r="AO332" s="27"/>
      <c r="AP332" s="27"/>
      <c r="AQ332" s="27"/>
      <c r="AR332" s="27"/>
      <c r="AY332" s="28" t="s">
        <v>162</v>
      </c>
      <c r="AZ332" s="29" t="s">
        <v>163</v>
      </c>
      <c r="BA332" s="25" t="s">
        <v>164</v>
      </c>
    </row>
    <row r="333" spans="1:53" s="25" customFormat="1" x14ac:dyDescent="0.25">
      <c r="A333" s="25" t="s">
        <v>158</v>
      </c>
      <c r="B333" s="25" t="s">
        <v>159</v>
      </c>
      <c r="C333" s="25" t="s">
        <v>160</v>
      </c>
      <c r="D333" s="25" t="s">
        <v>11</v>
      </c>
      <c r="E333" s="25">
        <v>1</v>
      </c>
      <c r="F333" s="47" t="s">
        <v>161</v>
      </c>
      <c r="G333" s="72">
        <v>18</v>
      </c>
      <c r="H333" s="86">
        <v>450</v>
      </c>
      <c r="I333" s="72">
        <v>18</v>
      </c>
      <c r="J333" s="23"/>
      <c r="K333" s="23"/>
      <c r="L333" s="23"/>
      <c r="M333" s="76"/>
      <c r="N333" s="76">
        <v>120</v>
      </c>
      <c r="O333" s="78">
        <v>1.375</v>
      </c>
      <c r="P333" s="72"/>
      <c r="Q333" s="24"/>
      <c r="R333" s="24"/>
      <c r="S333" s="24"/>
      <c r="T333" s="24"/>
      <c r="U333" s="23"/>
      <c r="V333" s="23"/>
      <c r="W333" s="23"/>
      <c r="X333" s="78">
        <f t="shared" si="249"/>
        <v>15.25</v>
      </c>
      <c r="Y333" s="26">
        <f t="shared" si="233"/>
        <v>182.65416037511906</v>
      </c>
      <c r="Z333" s="63">
        <f t="shared" si="234"/>
        <v>1.2708333333333333</v>
      </c>
      <c r="AA333" s="64">
        <f t="shared" si="235"/>
        <v>1.26843166927166</v>
      </c>
      <c r="AB333" s="65">
        <f t="shared" si="236"/>
        <v>1.180327868852459E-4</v>
      </c>
      <c r="AC333" s="65">
        <v>1.4999999999999999E-4</v>
      </c>
      <c r="AD333" s="27"/>
      <c r="AE333" s="27"/>
      <c r="AF333" s="27"/>
      <c r="AG333" s="27"/>
      <c r="AH333" s="27"/>
      <c r="AI333" s="44">
        <v>244.37</v>
      </c>
      <c r="AJ333" s="27"/>
      <c r="AK333" s="27"/>
      <c r="AL333" s="27"/>
      <c r="AM333" s="27"/>
      <c r="AN333" s="27"/>
      <c r="AO333" s="27"/>
      <c r="AP333" s="27"/>
      <c r="AQ333" s="27"/>
      <c r="AR333" s="27"/>
      <c r="AY333" s="28" t="s">
        <v>162</v>
      </c>
      <c r="AZ333" s="29" t="s">
        <v>163</v>
      </c>
      <c r="BA333" s="25" t="s">
        <v>164</v>
      </c>
    </row>
    <row r="334" spans="1:53" s="25" customFormat="1" x14ac:dyDescent="0.25">
      <c r="A334" s="25" t="s">
        <v>158</v>
      </c>
      <c r="B334" s="25" t="s">
        <v>159</v>
      </c>
      <c r="C334" s="25" t="s">
        <v>160</v>
      </c>
      <c r="D334" s="25" t="s">
        <v>11</v>
      </c>
      <c r="E334" s="25">
        <v>1</v>
      </c>
      <c r="F334" s="47" t="s">
        <v>161</v>
      </c>
      <c r="G334" s="72">
        <v>18</v>
      </c>
      <c r="H334" s="72">
        <v>450</v>
      </c>
      <c r="I334" s="72">
        <v>18</v>
      </c>
      <c r="J334" s="23"/>
      <c r="K334" s="23"/>
      <c r="L334" s="23"/>
      <c r="M334" s="76"/>
      <c r="N334" s="76">
        <v>140</v>
      </c>
      <c r="O334" s="78">
        <v>1.5620000000000001</v>
      </c>
      <c r="P334" s="72"/>
      <c r="Q334" s="24"/>
      <c r="R334" s="24"/>
      <c r="S334" s="24"/>
      <c r="T334" s="24"/>
      <c r="U334" s="23"/>
      <c r="V334" s="23"/>
      <c r="W334" s="23"/>
      <c r="X334" s="78">
        <f t="shared" si="249"/>
        <v>14.875999999999999</v>
      </c>
      <c r="Y334" s="26">
        <f t="shared" si="233"/>
        <v>173.80498187874772</v>
      </c>
      <c r="Z334" s="63">
        <f t="shared" si="234"/>
        <v>1.2396666666666667</v>
      </c>
      <c r="AA334" s="64">
        <f t="shared" si="235"/>
        <v>1.2069790408246373</v>
      </c>
      <c r="AB334" s="65">
        <f t="shared" si="236"/>
        <v>1.210002688894864E-4</v>
      </c>
      <c r="AC334" s="65">
        <v>1.4999999999999999E-4</v>
      </c>
      <c r="AD334" s="27"/>
      <c r="AE334" s="27"/>
      <c r="AF334" s="27"/>
      <c r="AG334" s="27"/>
      <c r="AH334" s="27"/>
      <c r="AI334" s="44">
        <v>274.48</v>
      </c>
      <c r="AJ334" s="27"/>
      <c r="AK334" s="27"/>
      <c r="AL334" s="27"/>
      <c r="AM334" s="27"/>
      <c r="AN334" s="27"/>
      <c r="AO334" s="27"/>
      <c r="AP334" s="27"/>
      <c r="AQ334" s="27"/>
      <c r="AR334" s="27"/>
      <c r="AY334" s="28" t="s">
        <v>162</v>
      </c>
      <c r="AZ334" s="29" t="s">
        <v>163</v>
      </c>
      <c r="BA334" s="25" t="s">
        <v>164</v>
      </c>
    </row>
    <row r="335" spans="1:53" s="25" customFormat="1" x14ac:dyDescent="0.25">
      <c r="A335" s="25" t="s">
        <v>158</v>
      </c>
      <c r="B335" s="25" t="s">
        <v>159</v>
      </c>
      <c r="C335" s="25" t="s">
        <v>160</v>
      </c>
      <c r="D335" s="25" t="s">
        <v>11</v>
      </c>
      <c r="E335" s="25">
        <v>1</v>
      </c>
      <c r="F335" s="47" t="s">
        <v>161</v>
      </c>
      <c r="G335" s="72">
        <v>18</v>
      </c>
      <c r="H335" s="72">
        <v>450</v>
      </c>
      <c r="I335" s="72">
        <v>18</v>
      </c>
      <c r="J335" s="23"/>
      <c r="K335" s="23"/>
      <c r="L335" s="23"/>
      <c r="M335" s="76"/>
      <c r="N335" s="76">
        <v>160</v>
      </c>
      <c r="O335" s="78">
        <v>1.7809999999999999</v>
      </c>
      <c r="P335" s="72"/>
      <c r="Q335" s="24"/>
      <c r="R335" s="24"/>
      <c r="S335" s="24"/>
      <c r="T335" s="24"/>
      <c r="U335" s="23"/>
      <c r="V335" s="23"/>
      <c r="W335" s="23"/>
      <c r="X335" s="78">
        <f t="shared" si="249"/>
        <v>14.438000000000001</v>
      </c>
      <c r="Y335" s="26">
        <f t="shared" si="233"/>
        <v>163.72083702706499</v>
      </c>
      <c r="Z335" s="63">
        <f t="shared" si="234"/>
        <v>1.2031666666666667</v>
      </c>
      <c r="AA335" s="64">
        <f t="shared" si="235"/>
        <v>1.1369502571323959</v>
      </c>
      <c r="AB335" s="65">
        <f t="shared" si="236"/>
        <v>1.2467100706469038E-4</v>
      </c>
      <c r="AC335" s="65">
        <v>1.4999999999999999E-4</v>
      </c>
      <c r="AD335" s="27"/>
      <c r="AE335" s="27"/>
      <c r="AF335" s="27"/>
      <c r="AG335" s="27"/>
      <c r="AH335" s="27"/>
      <c r="AI335" s="44">
        <v>308.79000000000002</v>
      </c>
      <c r="AJ335" s="27"/>
      <c r="AK335" s="27"/>
      <c r="AL335" s="27"/>
      <c r="AM335" s="27"/>
      <c r="AN335" s="27"/>
      <c r="AO335" s="27"/>
      <c r="AP335" s="27"/>
      <c r="AQ335" s="27"/>
      <c r="AR335" s="27"/>
      <c r="AY335" s="28" t="s">
        <v>162</v>
      </c>
      <c r="AZ335" s="29" t="s">
        <v>163</v>
      </c>
      <c r="BA335" s="25" t="s">
        <v>164</v>
      </c>
    </row>
    <row r="336" spans="1:53" s="47" customFormat="1" x14ac:dyDescent="0.25">
      <c r="A336" s="47" t="s">
        <v>158</v>
      </c>
      <c r="B336" s="47" t="s">
        <v>159</v>
      </c>
      <c r="C336" s="47" t="s">
        <v>160</v>
      </c>
      <c r="D336" s="47" t="s">
        <v>11</v>
      </c>
      <c r="E336" s="47">
        <v>1</v>
      </c>
      <c r="F336" s="47" t="s">
        <v>161</v>
      </c>
      <c r="G336" s="88">
        <v>20</v>
      </c>
      <c r="H336" s="88">
        <v>500</v>
      </c>
      <c r="I336" s="72">
        <v>20</v>
      </c>
      <c r="J336" s="48"/>
      <c r="K336" s="48"/>
      <c r="L336" s="48"/>
      <c r="M336" s="76"/>
      <c r="N336" s="76">
        <v>5</v>
      </c>
      <c r="O336" s="78">
        <v>0.188</v>
      </c>
      <c r="P336" s="72"/>
      <c r="Q336" s="49"/>
      <c r="R336" s="49"/>
      <c r="S336" s="49"/>
      <c r="T336" s="49"/>
      <c r="U336" s="48"/>
      <c r="V336" s="48"/>
      <c r="W336" s="48"/>
      <c r="X336" s="78">
        <f t="shared" si="249"/>
        <v>19.623999999999999</v>
      </c>
      <c r="Y336" s="50">
        <f t="shared" si="233"/>
        <v>302.45791343223016</v>
      </c>
      <c r="Z336" s="63">
        <f t="shared" si="234"/>
        <v>1.6353333333333333</v>
      </c>
      <c r="AA336" s="64">
        <f t="shared" si="235"/>
        <v>2.1004021766127092</v>
      </c>
      <c r="AB336" s="65">
        <f t="shared" si="236"/>
        <v>9.1724419078679167E-5</v>
      </c>
      <c r="AC336" s="65">
        <v>1.4999999999999999E-4</v>
      </c>
      <c r="AD336" s="51"/>
      <c r="AE336" s="51"/>
      <c r="AF336" s="51"/>
      <c r="AH336" s="51"/>
      <c r="AI336" s="52">
        <v>39.82</v>
      </c>
      <c r="AJ336" s="51"/>
      <c r="AK336" s="51"/>
      <c r="AL336" s="51"/>
      <c r="AM336" s="51"/>
      <c r="AN336" s="51"/>
      <c r="AO336" s="51"/>
      <c r="AP336" s="51"/>
      <c r="AQ336" s="51"/>
      <c r="AR336" s="51"/>
      <c r="AY336" s="53" t="s">
        <v>162</v>
      </c>
      <c r="AZ336" s="54" t="s">
        <v>163</v>
      </c>
      <c r="BA336" s="47" t="s">
        <v>164</v>
      </c>
    </row>
    <row r="337" spans="1:53" s="47" customFormat="1" x14ac:dyDescent="0.25">
      <c r="A337" s="47" t="s">
        <v>158</v>
      </c>
      <c r="B337" s="47" t="s">
        <v>159</v>
      </c>
      <c r="C337" s="47" t="s">
        <v>160</v>
      </c>
      <c r="D337" s="47" t="s">
        <v>11</v>
      </c>
      <c r="E337" s="47">
        <v>1</v>
      </c>
      <c r="F337" s="47" t="s">
        <v>161</v>
      </c>
      <c r="G337" s="88">
        <v>20</v>
      </c>
      <c r="H337" s="88">
        <v>500</v>
      </c>
      <c r="I337" s="72">
        <v>20</v>
      </c>
      <c r="J337" s="48"/>
      <c r="K337" s="48"/>
      <c r="L337" s="48"/>
      <c r="M337" s="76"/>
      <c r="N337" s="76"/>
      <c r="O337" s="78">
        <v>0.219</v>
      </c>
      <c r="P337" s="72"/>
      <c r="Q337" s="49"/>
      <c r="R337" s="49"/>
      <c r="S337" s="49"/>
      <c r="T337" s="49"/>
      <c r="U337" s="48"/>
      <c r="V337" s="48"/>
      <c r="W337" s="48"/>
      <c r="X337" s="78">
        <f t="shared" si="249"/>
        <v>19.562000000000001</v>
      </c>
      <c r="Y337" s="50">
        <f t="shared" ref="Y337" si="250">PI()*X337^2/4</f>
        <v>300.54976346151483</v>
      </c>
      <c r="Z337" s="63">
        <f t="shared" ref="Z337" si="251">X337/12</f>
        <v>1.6301666666666668</v>
      </c>
      <c r="AA337" s="64">
        <f t="shared" ref="AA337" si="252">PI()*Z337^2/4</f>
        <v>2.087151135149409</v>
      </c>
      <c r="AB337" s="65">
        <f t="shared" ref="AB337" si="253">AC337/Z337</f>
        <v>9.2015131377159781E-5</v>
      </c>
      <c r="AC337" s="65">
        <v>1.4999999999999999E-4</v>
      </c>
      <c r="AD337" s="51"/>
      <c r="AE337" s="51"/>
      <c r="AF337" s="51"/>
      <c r="AH337" s="51"/>
      <c r="AI337" s="52">
        <v>46.31</v>
      </c>
      <c r="AJ337" s="51"/>
      <c r="AK337" s="51"/>
      <c r="AL337" s="51"/>
      <c r="AM337" s="51"/>
      <c r="AN337" s="51"/>
      <c r="AO337" s="51"/>
      <c r="AP337" s="51"/>
      <c r="AQ337" s="51"/>
      <c r="AR337" s="51"/>
      <c r="AY337" s="53" t="s">
        <v>162</v>
      </c>
      <c r="AZ337" s="54" t="s">
        <v>163</v>
      </c>
      <c r="BA337" s="47" t="s">
        <v>164</v>
      </c>
    </row>
    <row r="338" spans="1:53" s="36" customFormat="1" x14ac:dyDescent="0.25">
      <c r="A338" s="36" t="s">
        <v>158</v>
      </c>
      <c r="B338" s="36" t="s">
        <v>159</v>
      </c>
      <c r="C338" s="36" t="s">
        <v>160</v>
      </c>
      <c r="D338" s="36" t="s">
        <v>11</v>
      </c>
      <c r="E338" s="36">
        <v>1</v>
      </c>
      <c r="F338" s="36" t="s">
        <v>161</v>
      </c>
      <c r="G338" s="73">
        <v>20</v>
      </c>
      <c r="H338" s="87">
        <v>500</v>
      </c>
      <c r="I338" s="73">
        <v>20</v>
      </c>
      <c r="J338" s="34"/>
      <c r="K338" s="34"/>
      <c r="L338" s="34"/>
      <c r="M338" s="83"/>
      <c r="N338" s="83">
        <v>10</v>
      </c>
      <c r="O338" s="85">
        <v>0.25</v>
      </c>
      <c r="P338" s="73"/>
      <c r="Q338" s="35"/>
      <c r="R338" s="35"/>
      <c r="S338" s="35"/>
      <c r="T338" s="35"/>
      <c r="U338" s="34"/>
      <c r="V338" s="34"/>
      <c r="W338" s="34"/>
      <c r="X338" s="85">
        <f t="shared" si="249"/>
        <v>19.5</v>
      </c>
      <c r="Y338" s="42">
        <f t="shared" si="233"/>
        <v>298.64765163187968</v>
      </c>
      <c r="Z338" s="69">
        <f t="shared" si="234"/>
        <v>1.625</v>
      </c>
      <c r="AA338" s="70">
        <f t="shared" si="235"/>
        <v>2.0739420252213869</v>
      </c>
      <c r="AB338" s="71">
        <f t="shared" si="236"/>
        <v>9.2307692307692303E-5</v>
      </c>
      <c r="AC338" s="71">
        <v>1.4999999999999999E-4</v>
      </c>
      <c r="AD338" s="43"/>
      <c r="AE338" s="43"/>
      <c r="AF338" s="43"/>
      <c r="AG338" s="43"/>
      <c r="AH338" s="43"/>
      <c r="AI338" s="46">
        <v>52.78</v>
      </c>
      <c r="AJ338" s="43"/>
      <c r="AK338" s="43"/>
      <c r="AL338" s="43"/>
      <c r="AM338" s="43"/>
      <c r="AN338" s="43"/>
      <c r="AO338" s="43"/>
      <c r="AP338" s="43"/>
      <c r="AQ338" s="43"/>
      <c r="AR338" s="43"/>
      <c r="AY338" s="39" t="s">
        <v>162</v>
      </c>
      <c r="AZ338" s="40" t="s">
        <v>163</v>
      </c>
      <c r="BA338" s="41" t="s">
        <v>164</v>
      </c>
    </row>
    <row r="339" spans="1:53" s="36" customFormat="1" x14ac:dyDescent="0.25">
      <c r="A339" s="36" t="s">
        <v>158</v>
      </c>
      <c r="B339" s="36" t="s">
        <v>159</v>
      </c>
      <c r="C339" s="36" t="s">
        <v>160</v>
      </c>
      <c r="D339" s="36" t="s">
        <v>11</v>
      </c>
      <c r="E339" s="36">
        <v>1</v>
      </c>
      <c r="F339" s="36" t="s">
        <v>161</v>
      </c>
      <c r="G339" s="73">
        <v>20</v>
      </c>
      <c r="H339" s="87">
        <v>500</v>
      </c>
      <c r="I339" s="73">
        <v>20</v>
      </c>
      <c r="J339" s="34"/>
      <c r="K339" s="34"/>
      <c r="L339" s="34"/>
      <c r="M339" s="83"/>
      <c r="N339" s="83"/>
      <c r="O339" s="85">
        <v>0.28100000000000003</v>
      </c>
      <c r="P339" s="73"/>
      <c r="Q339" s="35"/>
      <c r="R339" s="35"/>
      <c r="S339" s="35"/>
      <c r="T339" s="35"/>
      <c r="U339" s="34"/>
      <c r="V339" s="34"/>
      <c r="W339" s="34"/>
      <c r="X339" s="85">
        <f t="shared" si="249"/>
        <v>19.437999999999999</v>
      </c>
      <c r="Y339" s="42">
        <f t="shared" si="233"/>
        <v>296.75157794332472</v>
      </c>
      <c r="Z339" s="69">
        <f t="shared" si="234"/>
        <v>1.6198333333333332</v>
      </c>
      <c r="AA339" s="70">
        <f t="shared" si="235"/>
        <v>2.060774846828644</v>
      </c>
      <c r="AB339" s="71">
        <f t="shared" si="236"/>
        <v>9.260211955962547E-5</v>
      </c>
      <c r="AC339" s="71">
        <v>1.4999999999999999E-4</v>
      </c>
      <c r="AD339" s="43"/>
      <c r="AE339" s="43"/>
      <c r="AF339" s="43"/>
      <c r="AG339" s="43"/>
      <c r="AH339" s="43"/>
      <c r="AI339" s="46">
        <v>59.23</v>
      </c>
      <c r="AJ339" s="43"/>
      <c r="AK339" s="43"/>
      <c r="AL339" s="43"/>
      <c r="AM339" s="43"/>
      <c r="AN339" s="43"/>
      <c r="AO339" s="43"/>
      <c r="AP339" s="43"/>
      <c r="AQ339" s="43"/>
      <c r="AR339" s="43"/>
      <c r="AY339" s="39" t="s">
        <v>162</v>
      </c>
      <c r="AZ339" s="40" t="s">
        <v>163</v>
      </c>
      <c r="BA339" s="41" t="s">
        <v>164</v>
      </c>
    </row>
    <row r="340" spans="1:53" s="36" customFormat="1" x14ac:dyDescent="0.25">
      <c r="A340" s="36" t="s">
        <v>158</v>
      </c>
      <c r="B340" s="36" t="s">
        <v>159</v>
      </c>
      <c r="C340" s="36" t="s">
        <v>160</v>
      </c>
      <c r="D340" s="36" t="s">
        <v>11</v>
      </c>
      <c r="E340" s="36">
        <v>1</v>
      </c>
      <c r="F340" s="36" t="s">
        <v>161</v>
      </c>
      <c r="G340" s="73">
        <v>20</v>
      </c>
      <c r="H340" s="87">
        <v>500</v>
      </c>
      <c r="I340" s="73">
        <v>20</v>
      </c>
      <c r="J340" s="34"/>
      <c r="K340" s="34"/>
      <c r="L340" s="34"/>
      <c r="M340" s="83"/>
      <c r="N340" s="83"/>
      <c r="O340" s="85">
        <v>0.312</v>
      </c>
      <c r="P340" s="73"/>
      <c r="Q340" s="35"/>
      <c r="R340" s="35"/>
      <c r="S340" s="35"/>
      <c r="T340" s="35"/>
      <c r="U340" s="34"/>
      <c r="V340" s="34"/>
      <c r="W340" s="34"/>
      <c r="X340" s="85">
        <f t="shared" si="249"/>
        <v>19.376000000000001</v>
      </c>
      <c r="Y340" s="42">
        <f t="shared" si="233"/>
        <v>294.86154239585011</v>
      </c>
      <c r="Z340" s="69">
        <f t="shared" si="234"/>
        <v>1.6146666666666667</v>
      </c>
      <c r="AA340" s="70">
        <f t="shared" si="235"/>
        <v>2.047649599971181</v>
      </c>
      <c r="AB340" s="71">
        <f t="shared" si="236"/>
        <v>9.2898431048720051E-5</v>
      </c>
      <c r="AC340" s="71">
        <v>1.4999999999999999E-4</v>
      </c>
      <c r="AD340" s="43"/>
      <c r="AE340" s="43"/>
      <c r="AF340" s="43"/>
      <c r="AG340" s="43"/>
      <c r="AH340" s="43"/>
      <c r="AI340" s="46">
        <v>65.66</v>
      </c>
      <c r="AJ340" s="43"/>
      <c r="AK340" s="43"/>
      <c r="AL340" s="43"/>
      <c r="AM340" s="43"/>
      <c r="AN340" s="43"/>
      <c r="AO340" s="43"/>
      <c r="AP340" s="43"/>
      <c r="AQ340" s="43"/>
      <c r="AR340" s="43"/>
      <c r="AY340" s="39" t="s">
        <v>162</v>
      </c>
      <c r="AZ340" s="40" t="s">
        <v>163</v>
      </c>
      <c r="BA340" s="41" t="s">
        <v>164</v>
      </c>
    </row>
    <row r="341" spans="1:53" s="36" customFormat="1" x14ac:dyDescent="0.25">
      <c r="A341" s="36" t="s">
        <v>158</v>
      </c>
      <c r="B341" s="36" t="s">
        <v>159</v>
      </c>
      <c r="C341" s="36" t="s">
        <v>160</v>
      </c>
      <c r="D341" s="36" t="s">
        <v>11</v>
      </c>
      <c r="E341" s="36">
        <v>1</v>
      </c>
      <c r="F341" s="36" t="s">
        <v>161</v>
      </c>
      <c r="G341" s="73">
        <v>20</v>
      </c>
      <c r="H341" s="87">
        <v>500</v>
      </c>
      <c r="I341" s="73">
        <v>20</v>
      </c>
      <c r="J341" s="34"/>
      <c r="K341" s="34"/>
      <c r="L341" s="34"/>
      <c r="M341" s="83"/>
      <c r="N341" s="83"/>
      <c r="O341" s="85">
        <v>0.34399999999999997</v>
      </c>
      <c r="P341" s="73"/>
      <c r="Q341" s="35"/>
      <c r="R341" s="35"/>
      <c r="S341" s="35"/>
      <c r="T341" s="35"/>
      <c r="U341" s="34"/>
      <c r="V341" s="34"/>
      <c r="W341" s="34"/>
      <c r="X341" s="85">
        <f t="shared" si="249"/>
        <v>19.312000000000001</v>
      </c>
      <c r="Y341" s="42">
        <f t="shared" si="233"/>
        <v>292.91687141053677</v>
      </c>
      <c r="Z341" s="69">
        <f t="shared" si="234"/>
        <v>1.6093333333333335</v>
      </c>
      <c r="AA341" s="70">
        <f t="shared" si="235"/>
        <v>2.0341449403509499</v>
      </c>
      <c r="AB341" s="71">
        <f t="shared" si="236"/>
        <v>9.320629660314828E-5</v>
      </c>
      <c r="AC341" s="71">
        <v>1.4999999999999999E-4</v>
      </c>
      <c r="AD341" s="43"/>
      <c r="AE341" s="43"/>
      <c r="AF341" s="43"/>
      <c r="AG341" s="43"/>
      <c r="AH341" s="43"/>
      <c r="AI341" s="46">
        <v>72.28</v>
      </c>
      <c r="AJ341" s="43"/>
      <c r="AK341" s="43"/>
      <c r="AL341" s="43"/>
      <c r="AM341" s="43"/>
      <c r="AN341" s="43"/>
      <c r="AO341" s="43"/>
      <c r="AP341" s="43"/>
      <c r="AQ341" s="43"/>
      <c r="AR341" s="43"/>
      <c r="AY341" s="39" t="s">
        <v>162</v>
      </c>
      <c r="AZ341" s="40" t="s">
        <v>163</v>
      </c>
      <c r="BA341" s="41" t="s">
        <v>164</v>
      </c>
    </row>
    <row r="342" spans="1:53" s="36" customFormat="1" x14ac:dyDescent="0.25">
      <c r="A342" s="36" t="s">
        <v>158</v>
      </c>
      <c r="B342" s="36" t="s">
        <v>159</v>
      </c>
      <c r="C342" s="36" t="s">
        <v>160</v>
      </c>
      <c r="D342" s="36" t="s">
        <v>11</v>
      </c>
      <c r="E342" s="36">
        <v>1</v>
      </c>
      <c r="F342" s="36" t="s">
        <v>161</v>
      </c>
      <c r="G342" s="73">
        <v>20</v>
      </c>
      <c r="H342" s="87">
        <v>500</v>
      </c>
      <c r="I342" s="73">
        <v>20</v>
      </c>
      <c r="J342" s="34"/>
      <c r="K342" s="34"/>
      <c r="L342" s="34"/>
      <c r="M342" s="83" t="s">
        <v>165</v>
      </c>
      <c r="N342" s="83">
        <v>20</v>
      </c>
      <c r="O342" s="85">
        <v>0.375</v>
      </c>
      <c r="P342" s="73"/>
      <c r="Q342" s="35"/>
      <c r="R342" s="35"/>
      <c r="S342" s="35"/>
      <c r="T342" s="35"/>
      <c r="U342" s="34"/>
      <c r="V342" s="34"/>
      <c r="W342" s="34"/>
      <c r="X342" s="85">
        <f t="shared" si="249"/>
        <v>19.25</v>
      </c>
      <c r="Y342" s="42">
        <f t="shared" si="233"/>
        <v>291.03910692396693</v>
      </c>
      <c r="Z342" s="69">
        <f t="shared" si="234"/>
        <v>1.6041666666666667</v>
      </c>
      <c r="AA342" s="70">
        <f t="shared" si="235"/>
        <v>2.0211049091942148</v>
      </c>
      <c r="AB342" s="71">
        <f t="shared" si="236"/>
        <v>9.3506493506493492E-5</v>
      </c>
      <c r="AC342" s="71">
        <v>1.4999999999999999E-4</v>
      </c>
      <c r="AD342" s="43"/>
      <c r="AE342" s="43"/>
      <c r="AF342" s="43"/>
      <c r="AG342" s="43"/>
      <c r="AH342" s="43"/>
      <c r="AI342" s="46">
        <v>78.67</v>
      </c>
      <c r="AJ342" s="43"/>
      <c r="AK342" s="43"/>
      <c r="AL342" s="43"/>
      <c r="AM342" s="43"/>
      <c r="AN342" s="43"/>
      <c r="AO342" s="43"/>
      <c r="AP342" s="43"/>
      <c r="AQ342" s="43"/>
      <c r="AR342" s="43"/>
      <c r="AY342" s="39" t="s">
        <v>162</v>
      </c>
      <c r="AZ342" s="40" t="s">
        <v>163</v>
      </c>
      <c r="BA342" s="41" t="s">
        <v>164</v>
      </c>
    </row>
    <row r="343" spans="1:53" s="36" customFormat="1" x14ac:dyDescent="0.25">
      <c r="A343" s="36" t="s">
        <v>158</v>
      </c>
      <c r="B343" s="36" t="s">
        <v>159</v>
      </c>
      <c r="C343" s="36" t="s">
        <v>160</v>
      </c>
      <c r="D343" s="36" t="s">
        <v>11</v>
      </c>
      <c r="E343" s="36">
        <v>1</v>
      </c>
      <c r="F343" s="36" t="s">
        <v>161</v>
      </c>
      <c r="G343" s="73">
        <v>20</v>
      </c>
      <c r="H343" s="87">
        <v>500</v>
      </c>
      <c r="I343" s="73">
        <v>20</v>
      </c>
      <c r="J343" s="34"/>
      <c r="K343" s="34"/>
      <c r="L343" s="34"/>
      <c r="M343" s="83"/>
      <c r="N343" s="83"/>
      <c r="O343" s="85">
        <v>0.40600000000000003</v>
      </c>
      <c r="P343" s="73"/>
      <c r="Q343" s="35"/>
      <c r="R343" s="35"/>
      <c r="S343" s="35"/>
      <c r="T343" s="35"/>
      <c r="U343" s="34"/>
      <c r="V343" s="34"/>
      <c r="W343" s="34"/>
      <c r="X343" s="85">
        <f t="shared" si="249"/>
        <v>19.187999999999999</v>
      </c>
      <c r="Y343" s="42">
        <f t="shared" si="233"/>
        <v>289.16738057847726</v>
      </c>
      <c r="Z343" s="69">
        <f t="shared" si="234"/>
        <v>1.599</v>
      </c>
      <c r="AA343" s="70">
        <f t="shared" si="235"/>
        <v>2.0081068095727592</v>
      </c>
      <c r="AB343" s="71">
        <f t="shared" si="236"/>
        <v>9.3808630393996234E-5</v>
      </c>
      <c r="AC343" s="71">
        <v>1.4999999999999999E-4</v>
      </c>
      <c r="AD343" s="43"/>
      <c r="AE343" s="43"/>
      <c r="AF343" s="43"/>
      <c r="AG343" s="43"/>
      <c r="AH343" s="43"/>
      <c r="AI343" s="46">
        <v>85.04</v>
      </c>
      <c r="AJ343" s="43"/>
      <c r="AK343" s="43"/>
      <c r="AL343" s="43"/>
      <c r="AM343" s="43"/>
      <c r="AN343" s="43"/>
      <c r="AO343" s="43"/>
      <c r="AP343" s="43"/>
      <c r="AQ343" s="43"/>
      <c r="AR343" s="43"/>
      <c r="AY343" s="39" t="s">
        <v>162</v>
      </c>
      <c r="AZ343" s="40" t="s">
        <v>163</v>
      </c>
      <c r="BA343" s="41" t="s">
        <v>164</v>
      </c>
    </row>
    <row r="344" spans="1:53" s="36" customFormat="1" x14ac:dyDescent="0.25">
      <c r="A344" s="36" t="s">
        <v>158</v>
      </c>
      <c r="B344" s="36" t="s">
        <v>159</v>
      </c>
      <c r="C344" s="36" t="s">
        <v>160</v>
      </c>
      <c r="D344" s="36" t="s">
        <v>11</v>
      </c>
      <c r="E344" s="36">
        <v>1</v>
      </c>
      <c r="F344" s="36" t="s">
        <v>161</v>
      </c>
      <c r="G344" s="73">
        <v>20</v>
      </c>
      <c r="H344" s="87">
        <v>500</v>
      </c>
      <c r="I344" s="73">
        <v>20</v>
      </c>
      <c r="J344" s="34"/>
      <c r="K344" s="34"/>
      <c r="L344" s="34"/>
      <c r="M344" s="83"/>
      <c r="N344" s="83"/>
      <c r="O344" s="85">
        <v>0.438</v>
      </c>
      <c r="P344" s="73"/>
      <c r="Q344" s="35"/>
      <c r="R344" s="35"/>
      <c r="S344" s="35"/>
      <c r="T344" s="35"/>
      <c r="U344" s="34"/>
      <c r="V344" s="34"/>
      <c r="W344" s="34"/>
      <c r="X344" s="85">
        <f t="shared" si="249"/>
        <v>19.123999999999999</v>
      </c>
      <c r="Y344" s="42">
        <f t="shared" si="233"/>
        <v>287.24160941456796</v>
      </c>
      <c r="Z344" s="69">
        <f t="shared" si="234"/>
        <v>1.5936666666666666</v>
      </c>
      <c r="AA344" s="70">
        <f t="shared" si="235"/>
        <v>1.9947333987122775</v>
      </c>
      <c r="AB344" s="71">
        <f t="shared" si="236"/>
        <v>9.4122568500313737E-5</v>
      </c>
      <c r="AC344" s="71">
        <v>1.4999999999999999E-4</v>
      </c>
      <c r="AD344" s="43"/>
      <c r="AE344" s="43"/>
      <c r="AF344" s="43"/>
      <c r="AG344" s="43"/>
      <c r="AH344" s="43"/>
      <c r="AI344" s="46">
        <v>91.59</v>
      </c>
      <c r="AJ344" s="43"/>
      <c r="AK344" s="43"/>
      <c r="AL344" s="43"/>
      <c r="AM344" s="43"/>
      <c r="AN344" s="43"/>
      <c r="AO344" s="43"/>
      <c r="AP344" s="43"/>
      <c r="AQ344" s="43"/>
      <c r="AR344" s="43"/>
      <c r="AY344" s="39" t="s">
        <v>162</v>
      </c>
      <c r="AZ344" s="40" t="s">
        <v>163</v>
      </c>
      <c r="BA344" s="41" t="s">
        <v>164</v>
      </c>
    </row>
    <row r="345" spans="1:53" s="36" customFormat="1" x14ac:dyDescent="0.25">
      <c r="A345" s="36" t="s">
        <v>158</v>
      </c>
      <c r="B345" s="36" t="s">
        <v>159</v>
      </c>
      <c r="C345" s="36" t="s">
        <v>160</v>
      </c>
      <c r="D345" s="36" t="s">
        <v>11</v>
      </c>
      <c r="E345" s="36">
        <v>1</v>
      </c>
      <c r="F345" s="36" t="s">
        <v>161</v>
      </c>
      <c r="G345" s="73">
        <v>20</v>
      </c>
      <c r="H345" s="87">
        <v>500</v>
      </c>
      <c r="I345" s="73">
        <v>20</v>
      </c>
      <c r="J345" s="34"/>
      <c r="K345" s="34"/>
      <c r="L345" s="34"/>
      <c r="M345" s="83"/>
      <c r="N345" s="83"/>
      <c r="O345" s="85">
        <v>0.46899999999999997</v>
      </c>
      <c r="P345" s="73"/>
      <c r="Q345" s="35"/>
      <c r="R345" s="35"/>
      <c r="S345" s="35"/>
      <c r="T345" s="35"/>
      <c r="U345" s="34"/>
      <c r="V345" s="34"/>
      <c r="W345" s="34"/>
      <c r="X345" s="85">
        <f t="shared" si="249"/>
        <v>19.062000000000001</v>
      </c>
      <c r="Y345" s="42">
        <f t="shared" si="233"/>
        <v>285.38215412998335</v>
      </c>
      <c r="Z345" s="69">
        <f t="shared" si="234"/>
        <v>1.5885</v>
      </c>
      <c r="AA345" s="70">
        <f t="shared" si="235"/>
        <v>1.9818205147915509</v>
      </c>
      <c r="AB345" s="71">
        <f t="shared" si="236"/>
        <v>9.4428706326723318E-5</v>
      </c>
      <c r="AC345" s="71">
        <v>1.4999999999999999E-4</v>
      </c>
      <c r="AD345" s="43"/>
      <c r="AE345" s="43"/>
      <c r="AF345" s="43"/>
      <c r="AG345" s="43"/>
      <c r="AH345" s="43"/>
      <c r="AI345" s="46">
        <v>97.92</v>
      </c>
      <c r="AJ345" s="43"/>
      <c r="AK345" s="43"/>
      <c r="AL345" s="43"/>
      <c r="AM345" s="43"/>
      <c r="AN345" s="43"/>
      <c r="AO345" s="43"/>
      <c r="AP345" s="43"/>
      <c r="AQ345" s="43"/>
      <c r="AR345" s="43"/>
      <c r="AY345" s="39" t="s">
        <v>162</v>
      </c>
      <c r="AZ345" s="40" t="s">
        <v>163</v>
      </c>
      <c r="BA345" s="41" t="s">
        <v>164</v>
      </c>
    </row>
    <row r="346" spans="1:53" s="36" customFormat="1" x14ac:dyDescent="0.25">
      <c r="A346" s="36" t="s">
        <v>158</v>
      </c>
      <c r="B346" s="36" t="s">
        <v>159</v>
      </c>
      <c r="C346" s="36" t="s">
        <v>160</v>
      </c>
      <c r="D346" s="36" t="s">
        <v>11</v>
      </c>
      <c r="E346" s="36">
        <v>1</v>
      </c>
      <c r="F346" s="36" t="s">
        <v>161</v>
      </c>
      <c r="G346" s="73">
        <v>20</v>
      </c>
      <c r="H346" s="87">
        <v>500</v>
      </c>
      <c r="I346" s="73">
        <v>20</v>
      </c>
      <c r="J346" s="34"/>
      <c r="K346" s="34"/>
      <c r="L346" s="34"/>
      <c r="M346" s="83" t="s">
        <v>166</v>
      </c>
      <c r="N346" s="83">
        <v>30</v>
      </c>
      <c r="O346" s="85">
        <v>0.5</v>
      </c>
      <c r="P346" s="73"/>
      <c r="Q346" s="35"/>
      <c r="R346" s="35"/>
      <c r="S346" s="35"/>
      <c r="T346" s="35"/>
      <c r="U346" s="34"/>
      <c r="V346" s="34"/>
      <c r="W346" s="34"/>
      <c r="X346" s="85">
        <f t="shared" si="249"/>
        <v>19</v>
      </c>
      <c r="Y346" s="42">
        <f t="shared" si="233"/>
        <v>283.5287369864788</v>
      </c>
      <c r="Z346" s="69">
        <f t="shared" si="234"/>
        <v>1.5833333333333333</v>
      </c>
      <c r="AA346" s="70">
        <f t="shared" si="235"/>
        <v>1.9689495624061029</v>
      </c>
      <c r="AB346" s="71">
        <f t="shared" si="236"/>
        <v>9.4736842105263148E-5</v>
      </c>
      <c r="AC346" s="71">
        <v>1.4999999999999999E-4</v>
      </c>
      <c r="AD346" s="43"/>
      <c r="AE346" s="43"/>
      <c r="AF346" s="43"/>
      <c r="AG346" s="43"/>
      <c r="AH346" s="43"/>
      <c r="AI346" s="46">
        <v>104.23</v>
      </c>
      <c r="AJ346" s="43"/>
      <c r="AK346" s="43"/>
      <c r="AL346" s="43"/>
      <c r="AM346" s="43"/>
      <c r="AN346" s="43"/>
      <c r="AO346" s="43"/>
      <c r="AP346" s="43"/>
      <c r="AQ346" s="43"/>
      <c r="AR346" s="43"/>
      <c r="AY346" s="39" t="s">
        <v>162</v>
      </c>
      <c r="AZ346" s="40" t="s">
        <v>163</v>
      </c>
      <c r="BA346" s="41" t="s">
        <v>164</v>
      </c>
    </row>
    <row r="347" spans="1:53" s="33" customFormat="1" x14ac:dyDescent="0.25">
      <c r="A347" s="33" t="s">
        <v>158</v>
      </c>
      <c r="B347" s="33" t="s">
        <v>159</v>
      </c>
      <c r="C347" s="33" t="s">
        <v>160</v>
      </c>
      <c r="D347" s="33" t="s">
        <v>11</v>
      </c>
      <c r="E347" s="33">
        <v>1</v>
      </c>
      <c r="F347" s="33" t="s">
        <v>161</v>
      </c>
      <c r="G347" s="89">
        <v>20</v>
      </c>
      <c r="H347" s="89">
        <v>500</v>
      </c>
      <c r="I347" s="82">
        <v>20</v>
      </c>
      <c r="J347" s="31"/>
      <c r="K347" s="31"/>
      <c r="L347" s="31"/>
      <c r="M347" s="79"/>
      <c r="N347" s="79"/>
      <c r="O347" s="81">
        <v>0.56200000000000006</v>
      </c>
      <c r="P347" s="82"/>
      <c r="Q347" s="32"/>
      <c r="R347" s="32"/>
      <c r="S347" s="32"/>
      <c r="T347" s="32"/>
      <c r="U347" s="31"/>
      <c r="V347" s="31"/>
      <c r="W347" s="31"/>
      <c r="X347" s="81">
        <f t="shared" si="249"/>
        <v>18.876000000000001</v>
      </c>
      <c r="Y347" s="37">
        <f t="shared" ref="Y347" si="254">PI()*X347^2/4</f>
        <v>279.84001712271049</v>
      </c>
      <c r="Z347" s="66">
        <f t="shared" ref="Z347" si="255">X347/12</f>
        <v>1.5730000000000002</v>
      </c>
      <c r="AA347" s="67">
        <f t="shared" ref="AA347" si="256">PI()*Z347^2/4</f>
        <v>1.9433334522410453</v>
      </c>
      <c r="AB347" s="68">
        <f t="shared" ref="AB347" si="257">AC347/Z347</f>
        <v>9.5359186268277163E-5</v>
      </c>
      <c r="AC347" s="68">
        <v>1.4999999999999999E-4</v>
      </c>
      <c r="AD347" s="38"/>
      <c r="AE347" s="38"/>
      <c r="AF347" s="38"/>
      <c r="AH347" s="38"/>
      <c r="AI347" s="45">
        <v>116.78</v>
      </c>
      <c r="AJ347" s="38"/>
      <c r="AK347" s="38"/>
      <c r="AL347" s="38"/>
      <c r="AM347" s="38"/>
      <c r="AN347" s="38"/>
      <c r="AO347" s="38"/>
      <c r="AP347" s="38"/>
      <c r="AQ347" s="38"/>
      <c r="AR347" s="38"/>
      <c r="AY347" s="39" t="s">
        <v>162</v>
      </c>
      <c r="AZ347" s="40" t="s">
        <v>163</v>
      </c>
      <c r="BA347" s="41" t="s">
        <v>164</v>
      </c>
    </row>
    <row r="348" spans="1:53" s="36" customFormat="1" x14ac:dyDescent="0.25">
      <c r="A348" s="36" t="s">
        <v>158</v>
      </c>
      <c r="B348" s="36" t="s">
        <v>159</v>
      </c>
      <c r="C348" s="36" t="s">
        <v>160</v>
      </c>
      <c r="D348" s="36" t="s">
        <v>11</v>
      </c>
      <c r="E348" s="36">
        <v>1</v>
      </c>
      <c r="F348" s="36" t="s">
        <v>161</v>
      </c>
      <c r="G348" s="73">
        <v>20</v>
      </c>
      <c r="H348" s="87">
        <v>500</v>
      </c>
      <c r="I348" s="73">
        <v>20</v>
      </c>
      <c r="J348" s="34"/>
      <c r="K348" s="34"/>
      <c r="L348" s="34"/>
      <c r="M348" s="83"/>
      <c r="N348" s="83">
        <v>40</v>
      </c>
      <c r="O348" s="85">
        <v>0.59399999999999997</v>
      </c>
      <c r="P348" s="73"/>
      <c r="Q348" s="35"/>
      <c r="R348" s="35"/>
      <c r="S348" s="35"/>
      <c r="T348" s="35"/>
      <c r="U348" s="34"/>
      <c r="V348" s="34"/>
      <c r="W348" s="34"/>
      <c r="X348" s="85">
        <f t="shared" si="249"/>
        <v>18.812000000000001</v>
      </c>
      <c r="Y348" s="42">
        <f t="shared" si="233"/>
        <v>277.94561161985462</v>
      </c>
      <c r="Z348" s="69">
        <f t="shared" si="234"/>
        <v>1.5676666666666668</v>
      </c>
      <c r="AA348" s="70">
        <f t="shared" si="235"/>
        <v>1.9301778584712126</v>
      </c>
      <c r="AB348" s="71">
        <f t="shared" si="236"/>
        <v>9.5683606208802881E-5</v>
      </c>
      <c r="AC348" s="71">
        <v>1.4999999999999999E-4</v>
      </c>
      <c r="AD348" s="43"/>
      <c r="AE348" s="43"/>
      <c r="AF348" s="43"/>
      <c r="AG348" s="43"/>
      <c r="AH348" s="43"/>
      <c r="AI348" s="46">
        <v>123.23</v>
      </c>
      <c r="AJ348" s="43"/>
      <c r="AK348" s="43"/>
      <c r="AL348" s="43"/>
      <c r="AM348" s="43"/>
      <c r="AN348" s="43"/>
      <c r="AO348" s="43"/>
      <c r="AP348" s="43"/>
      <c r="AQ348" s="43"/>
      <c r="AR348" s="43"/>
      <c r="AY348" s="39" t="s">
        <v>162</v>
      </c>
      <c r="AZ348" s="40" t="s">
        <v>163</v>
      </c>
      <c r="BA348" s="41" t="s">
        <v>164</v>
      </c>
    </row>
    <row r="349" spans="1:53" s="33" customFormat="1" x14ac:dyDescent="0.25">
      <c r="A349" s="33" t="s">
        <v>158</v>
      </c>
      <c r="B349" s="33" t="s">
        <v>159</v>
      </c>
      <c r="C349" s="33" t="s">
        <v>160</v>
      </c>
      <c r="D349" s="33" t="s">
        <v>11</v>
      </c>
      <c r="E349" s="33">
        <v>1</v>
      </c>
      <c r="F349" s="33" t="s">
        <v>161</v>
      </c>
      <c r="G349" s="89">
        <v>20</v>
      </c>
      <c r="H349" s="89">
        <v>500</v>
      </c>
      <c r="I349" s="82">
        <v>20</v>
      </c>
      <c r="J349" s="31"/>
      <c r="K349" s="31"/>
      <c r="L349" s="31"/>
      <c r="M349" s="79"/>
      <c r="N349" s="79"/>
      <c r="O349" s="81">
        <v>0.625</v>
      </c>
      <c r="P349" s="82"/>
      <c r="Q349" s="32"/>
      <c r="R349" s="32"/>
      <c r="S349" s="32"/>
      <c r="T349" s="32"/>
      <c r="U349" s="31"/>
      <c r="V349" s="31"/>
      <c r="W349" s="31"/>
      <c r="X349" s="81">
        <f t="shared" si="249"/>
        <v>18.75</v>
      </c>
      <c r="Y349" s="37">
        <f t="shared" ref="Y349:Y351" si="258">PI()*X349^2/4</f>
        <v>276.11654181941543</v>
      </c>
      <c r="Z349" s="66">
        <f t="shared" ref="Z349:Z351" si="259">X349/12</f>
        <v>1.5625</v>
      </c>
      <c r="AA349" s="67">
        <f t="shared" ref="AA349:AA351" si="260">PI()*Z349^2/4</f>
        <v>1.9174759848570515</v>
      </c>
      <c r="AB349" s="68">
        <f t="shared" ref="AB349:AB351" si="261">AC349/Z349</f>
        <v>9.5999999999999989E-5</v>
      </c>
      <c r="AC349" s="68">
        <v>1.4999999999999999E-4</v>
      </c>
      <c r="AD349" s="38"/>
      <c r="AE349" s="38"/>
      <c r="AF349" s="38"/>
      <c r="AH349" s="38"/>
      <c r="AI349" s="45">
        <v>129.44999999999999</v>
      </c>
      <c r="AJ349" s="38"/>
      <c r="AK349" s="38"/>
      <c r="AL349" s="38"/>
      <c r="AM349" s="38"/>
      <c r="AN349" s="38"/>
      <c r="AO349" s="38"/>
      <c r="AP349" s="38"/>
      <c r="AQ349" s="38"/>
      <c r="AR349" s="38"/>
      <c r="AY349" s="39" t="s">
        <v>162</v>
      </c>
      <c r="AZ349" s="40" t="s">
        <v>163</v>
      </c>
      <c r="BA349" s="41" t="s">
        <v>164</v>
      </c>
    </row>
    <row r="350" spans="1:53" s="33" customFormat="1" x14ac:dyDescent="0.25">
      <c r="A350" s="33" t="s">
        <v>158</v>
      </c>
      <c r="B350" s="33" t="s">
        <v>159</v>
      </c>
      <c r="C350" s="33" t="s">
        <v>160</v>
      </c>
      <c r="D350" s="33" t="s">
        <v>11</v>
      </c>
      <c r="E350" s="33">
        <v>1</v>
      </c>
      <c r="F350" s="33" t="s">
        <v>161</v>
      </c>
      <c r="G350" s="89">
        <v>20</v>
      </c>
      <c r="H350" s="89">
        <v>500</v>
      </c>
      <c r="I350" s="82">
        <v>20</v>
      </c>
      <c r="J350" s="31"/>
      <c r="K350" s="31"/>
      <c r="L350" s="31"/>
      <c r="M350" s="79"/>
      <c r="N350" s="79"/>
      <c r="O350" s="81">
        <v>0.68799999999999994</v>
      </c>
      <c r="P350" s="82"/>
      <c r="Q350" s="32"/>
      <c r="R350" s="32"/>
      <c r="S350" s="32"/>
      <c r="T350" s="32"/>
      <c r="U350" s="31"/>
      <c r="V350" s="31"/>
      <c r="W350" s="31"/>
      <c r="X350" s="81">
        <f t="shared" si="249"/>
        <v>18.623999999999999</v>
      </c>
      <c r="Y350" s="37">
        <f t="shared" si="258"/>
        <v>272.41800447860453</v>
      </c>
      <c r="Z350" s="66">
        <f t="shared" si="259"/>
        <v>1.5519999999999998</v>
      </c>
      <c r="AA350" s="67">
        <f t="shared" si="260"/>
        <v>1.8917916977680866</v>
      </c>
      <c r="AB350" s="68">
        <f t="shared" si="261"/>
        <v>9.6649484536082483E-5</v>
      </c>
      <c r="AC350" s="68">
        <v>1.4999999999999999E-4</v>
      </c>
      <c r="AD350" s="38"/>
      <c r="AE350" s="38"/>
      <c r="AF350" s="38"/>
      <c r="AH350" s="38"/>
      <c r="AI350" s="45">
        <v>142.03</v>
      </c>
      <c r="AJ350" s="38"/>
      <c r="AK350" s="38"/>
      <c r="AL350" s="38"/>
      <c r="AM350" s="38"/>
      <c r="AN350" s="38"/>
      <c r="AO350" s="38"/>
      <c r="AP350" s="38"/>
      <c r="AQ350" s="38"/>
      <c r="AR350" s="38"/>
      <c r="AY350" s="39" t="s">
        <v>162</v>
      </c>
      <c r="AZ350" s="40" t="s">
        <v>163</v>
      </c>
      <c r="BA350" s="41" t="s">
        <v>164</v>
      </c>
    </row>
    <row r="351" spans="1:53" s="33" customFormat="1" x14ac:dyDescent="0.25">
      <c r="A351" s="33" t="s">
        <v>158</v>
      </c>
      <c r="B351" s="33" t="s">
        <v>159</v>
      </c>
      <c r="C351" s="33" t="s">
        <v>160</v>
      </c>
      <c r="D351" s="33" t="s">
        <v>11</v>
      </c>
      <c r="E351" s="33">
        <v>1</v>
      </c>
      <c r="F351" s="33" t="s">
        <v>161</v>
      </c>
      <c r="G351" s="89">
        <v>20</v>
      </c>
      <c r="H351" s="89">
        <v>500</v>
      </c>
      <c r="I351" s="82">
        <v>20</v>
      </c>
      <c r="J351" s="31"/>
      <c r="K351" s="31"/>
      <c r="L351" s="31"/>
      <c r="M351" s="79"/>
      <c r="N351" s="79"/>
      <c r="O351" s="81">
        <v>0.75</v>
      </c>
      <c r="P351" s="82"/>
      <c r="Q351" s="32"/>
      <c r="R351" s="32"/>
      <c r="S351" s="32"/>
      <c r="T351" s="32"/>
      <c r="U351" s="31"/>
      <c r="V351" s="31"/>
      <c r="W351" s="31"/>
      <c r="X351" s="81">
        <f t="shared" si="249"/>
        <v>18.5</v>
      </c>
      <c r="Y351" s="37">
        <f t="shared" si="258"/>
        <v>268.80252142277669</v>
      </c>
      <c r="Z351" s="66">
        <f t="shared" si="259"/>
        <v>1.5416666666666667</v>
      </c>
      <c r="AA351" s="67">
        <f t="shared" si="260"/>
        <v>1.8666841765470603</v>
      </c>
      <c r="AB351" s="68">
        <f t="shared" si="261"/>
        <v>9.7297297297297281E-5</v>
      </c>
      <c r="AC351" s="68">
        <v>1.4999999999999999E-4</v>
      </c>
      <c r="AD351" s="38"/>
      <c r="AE351" s="38"/>
      <c r="AF351" s="38"/>
      <c r="AH351" s="38"/>
      <c r="AI351" s="45">
        <v>154.34</v>
      </c>
      <c r="AJ351" s="38"/>
      <c r="AK351" s="38"/>
      <c r="AL351" s="38"/>
      <c r="AM351" s="38"/>
      <c r="AN351" s="38"/>
      <c r="AO351" s="38"/>
      <c r="AP351" s="38"/>
      <c r="AQ351" s="38"/>
      <c r="AR351" s="38"/>
      <c r="AY351" s="39" t="s">
        <v>162</v>
      </c>
      <c r="AZ351" s="40" t="s">
        <v>163</v>
      </c>
      <c r="BA351" s="41" t="s">
        <v>164</v>
      </c>
    </row>
    <row r="352" spans="1:53" s="36" customFormat="1" x14ac:dyDescent="0.25">
      <c r="A352" s="36" t="s">
        <v>158</v>
      </c>
      <c r="B352" s="36" t="s">
        <v>159</v>
      </c>
      <c r="C352" s="36" t="s">
        <v>160</v>
      </c>
      <c r="D352" s="36" t="s">
        <v>11</v>
      </c>
      <c r="E352" s="36">
        <v>1</v>
      </c>
      <c r="F352" s="36" t="s">
        <v>161</v>
      </c>
      <c r="G352" s="73">
        <v>20</v>
      </c>
      <c r="H352" s="87">
        <v>500</v>
      </c>
      <c r="I352" s="73">
        <v>20</v>
      </c>
      <c r="J352" s="34"/>
      <c r="K352" s="34"/>
      <c r="L352" s="34"/>
      <c r="M352" s="83"/>
      <c r="N352" s="83">
        <v>60</v>
      </c>
      <c r="O352" s="85">
        <v>0.81200000000000006</v>
      </c>
      <c r="P352" s="73"/>
      <c r="Q352" s="35"/>
      <c r="R352" s="35"/>
      <c r="S352" s="35"/>
      <c r="T352" s="35"/>
      <c r="U352" s="34"/>
      <c r="V352" s="34"/>
      <c r="W352" s="34"/>
      <c r="X352" s="85">
        <f t="shared" si="249"/>
        <v>18.376000000000001</v>
      </c>
      <c r="Y352" s="42">
        <f t="shared" si="233"/>
        <v>265.21119093126958</v>
      </c>
      <c r="Z352" s="69">
        <f t="shared" si="234"/>
        <v>1.5313333333333334</v>
      </c>
      <c r="AA352" s="70">
        <f t="shared" si="235"/>
        <v>1.8417443814671499</v>
      </c>
      <c r="AB352" s="71">
        <f t="shared" si="236"/>
        <v>9.7953852851545477E-5</v>
      </c>
      <c r="AC352" s="71">
        <v>1.4999999999999999E-4</v>
      </c>
      <c r="AD352" s="43"/>
      <c r="AE352" s="43"/>
      <c r="AF352" s="43"/>
      <c r="AG352" s="43"/>
      <c r="AH352" s="43"/>
      <c r="AI352" s="46">
        <v>166.56</v>
      </c>
      <c r="AJ352" s="43"/>
      <c r="AK352" s="43"/>
      <c r="AL352" s="43"/>
      <c r="AM352" s="43"/>
      <c r="AN352" s="43"/>
      <c r="AO352" s="43"/>
      <c r="AP352" s="43"/>
      <c r="AQ352" s="43"/>
      <c r="AR352" s="43"/>
      <c r="AY352" s="39" t="s">
        <v>162</v>
      </c>
      <c r="AZ352" s="40" t="s">
        <v>163</v>
      </c>
      <c r="BA352" s="41" t="s">
        <v>164</v>
      </c>
    </row>
    <row r="353" spans="1:53" s="33" customFormat="1" x14ac:dyDescent="0.25">
      <c r="A353" s="33" t="s">
        <v>158</v>
      </c>
      <c r="B353" s="33" t="s">
        <v>159</v>
      </c>
      <c r="C353" s="33" t="s">
        <v>160</v>
      </c>
      <c r="D353" s="33" t="s">
        <v>11</v>
      </c>
      <c r="E353" s="33">
        <v>1</v>
      </c>
      <c r="F353" s="33" t="s">
        <v>161</v>
      </c>
      <c r="G353" s="89">
        <v>20</v>
      </c>
      <c r="H353" s="89">
        <v>500</v>
      </c>
      <c r="I353" s="82">
        <v>20</v>
      </c>
      <c r="J353" s="31"/>
      <c r="K353" s="31"/>
      <c r="L353" s="31"/>
      <c r="M353" s="79"/>
      <c r="N353" s="79"/>
      <c r="O353" s="81">
        <v>0.875</v>
      </c>
      <c r="P353" s="82"/>
      <c r="Q353" s="32"/>
      <c r="R353" s="32"/>
      <c r="S353" s="32"/>
      <c r="T353" s="32"/>
      <c r="U353" s="31"/>
      <c r="V353" s="31"/>
      <c r="W353" s="31"/>
      <c r="X353" s="81">
        <f t="shared" si="249"/>
        <v>18.25</v>
      </c>
      <c r="Y353" s="37">
        <f t="shared" si="233"/>
        <v>261.58667579656264</v>
      </c>
      <c r="Z353" s="66">
        <f t="shared" si="234"/>
        <v>1.5208333333333333</v>
      </c>
      <c r="AA353" s="67">
        <f t="shared" si="235"/>
        <v>1.8165741374761293</v>
      </c>
      <c r="AB353" s="68">
        <f t="shared" si="236"/>
        <v>9.8630136986301367E-5</v>
      </c>
      <c r="AC353" s="68">
        <v>1.4999999999999999E-4</v>
      </c>
      <c r="AD353" s="38"/>
      <c r="AE353" s="38"/>
      <c r="AF353" s="38"/>
      <c r="AH353" s="38"/>
      <c r="AI353" s="45">
        <v>178.89</v>
      </c>
      <c r="AJ353" s="38"/>
      <c r="AK353" s="38"/>
      <c r="AL353" s="38"/>
      <c r="AM353" s="38"/>
      <c r="AN353" s="38"/>
      <c r="AO353" s="38"/>
      <c r="AP353" s="38"/>
      <c r="AQ353" s="38"/>
      <c r="AR353" s="38"/>
      <c r="AY353" s="39" t="s">
        <v>162</v>
      </c>
      <c r="AZ353" s="40" t="s">
        <v>163</v>
      </c>
      <c r="BA353" s="41" t="s">
        <v>164</v>
      </c>
    </row>
    <row r="354" spans="1:53" s="33" customFormat="1" x14ac:dyDescent="0.25">
      <c r="A354" s="33" t="s">
        <v>158</v>
      </c>
      <c r="B354" s="33" t="s">
        <v>159</v>
      </c>
      <c r="C354" s="33" t="s">
        <v>160</v>
      </c>
      <c r="D354" s="33" t="s">
        <v>11</v>
      </c>
      <c r="E354" s="33">
        <v>1</v>
      </c>
      <c r="F354" s="33" t="s">
        <v>161</v>
      </c>
      <c r="G354" s="89">
        <v>20</v>
      </c>
      <c r="H354" s="89">
        <v>500</v>
      </c>
      <c r="I354" s="82">
        <v>20</v>
      </c>
      <c r="J354" s="31"/>
      <c r="K354" s="31"/>
      <c r="L354" s="31"/>
      <c r="M354" s="79"/>
      <c r="N354" s="79"/>
      <c r="O354" s="81">
        <v>0.93799999999999994</v>
      </c>
      <c r="P354" s="82"/>
      <c r="Q354" s="32"/>
      <c r="R354" s="32"/>
      <c r="S354" s="32"/>
      <c r="T354" s="32"/>
      <c r="U354" s="31"/>
      <c r="V354" s="31"/>
      <c r="W354" s="31"/>
      <c r="X354" s="81">
        <f t="shared" si="249"/>
        <v>18.123999999999999</v>
      </c>
      <c r="Y354" s="37">
        <f t="shared" si="233"/>
        <v>257.98709862433981</v>
      </c>
      <c r="Z354" s="66">
        <f t="shared" si="234"/>
        <v>1.5103333333333333</v>
      </c>
      <c r="AA354" s="67">
        <f t="shared" si="235"/>
        <v>1.7915770737801378</v>
      </c>
      <c r="AB354" s="68">
        <f t="shared" si="236"/>
        <v>9.9315824321341865E-5</v>
      </c>
      <c r="AC354" s="68">
        <v>1.4999999999999999E-4</v>
      </c>
      <c r="AD354" s="38"/>
      <c r="AE354" s="38"/>
      <c r="AF354" s="38"/>
      <c r="AH354" s="38"/>
      <c r="AI354" s="45">
        <v>191.14</v>
      </c>
      <c r="AJ354" s="38"/>
      <c r="AK354" s="38"/>
      <c r="AL354" s="38"/>
      <c r="AM354" s="38"/>
      <c r="AN354" s="38"/>
      <c r="AO354" s="38"/>
      <c r="AP354" s="38"/>
      <c r="AQ354" s="38"/>
      <c r="AR354" s="38"/>
      <c r="AY354" s="39" t="s">
        <v>162</v>
      </c>
      <c r="AZ354" s="40" t="s">
        <v>163</v>
      </c>
      <c r="BA354" s="41" t="s">
        <v>164</v>
      </c>
    </row>
    <row r="355" spans="1:53" s="33" customFormat="1" x14ac:dyDescent="0.25">
      <c r="A355" s="33" t="s">
        <v>158</v>
      </c>
      <c r="B355" s="33" t="s">
        <v>159</v>
      </c>
      <c r="C355" s="33" t="s">
        <v>160</v>
      </c>
      <c r="D355" s="33" t="s">
        <v>11</v>
      </c>
      <c r="E355" s="33">
        <v>1</v>
      </c>
      <c r="F355" s="33" t="s">
        <v>161</v>
      </c>
      <c r="G355" s="89">
        <v>20</v>
      </c>
      <c r="H355" s="89">
        <v>500</v>
      </c>
      <c r="I355" s="82">
        <v>20</v>
      </c>
      <c r="J355" s="31"/>
      <c r="K355" s="31"/>
      <c r="L355" s="31"/>
      <c r="M355" s="79"/>
      <c r="N355" s="79"/>
      <c r="O355" s="81">
        <v>1</v>
      </c>
      <c r="P355" s="82"/>
      <c r="Q355" s="32"/>
      <c r="R355" s="32"/>
      <c r="S355" s="32"/>
      <c r="T355" s="32"/>
      <c r="U355" s="31"/>
      <c r="V355" s="31"/>
      <c r="W355" s="31"/>
      <c r="X355" s="81">
        <f t="shared" si="249"/>
        <v>18</v>
      </c>
      <c r="Y355" s="37">
        <f t="shared" si="233"/>
        <v>254.46900494077323</v>
      </c>
      <c r="Z355" s="66">
        <f t="shared" si="234"/>
        <v>1.5</v>
      </c>
      <c r="AA355" s="67">
        <f t="shared" si="235"/>
        <v>1.7671458676442586</v>
      </c>
      <c r="AB355" s="68">
        <f t="shared" si="236"/>
        <v>9.9999999999999991E-5</v>
      </c>
      <c r="AC355" s="68">
        <v>1.4999999999999999E-4</v>
      </c>
      <c r="AD355" s="38"/>
      <c r="AE355" s="38"/>
      <c r="AF355" s="38"/>
      <c r="AH355" s="38"/>
      <c r="AI355" s="45">
        <v>203.11</v>
      </c>
      <c r="AJ355" s="38"/>
      <c r="AK355" s="38"/>
      <c r="AL355" s="38"/>
      <c r="AM355" s="38"/>
      <c r="AN355" s="38"/>
      <c r="AO355" s="38"/>
      <c r="AP355" s="38"/>
      <c r="AQ355" s="38"/>
      <c r="AR355" s="38"/>
      <c r="AY355" s="39" t="s">
        <v>162</v>
      </c>
      <c r="AZ355" s="40" t="s">
        <v>163</v>
      </c>
      <c r="BA355" s="41" t="s">
        <v>164</v>
      </c>
    </row>
    <row r="356" spans="1:53" s="36" customFormat="1" x14ac:dyDescent="0.25">
      <c r="A356" s="36" t="s">
        <v>158</v>
      </c>
      <c r="B356" s="36" t="s">
        <v>159</v>
      </c>
      <c r="C356" s="36" t="s">
        <v>160</v>
      </c>
      <c r="D356" s="36" t="s">
        <v>11</v>
      </c>
      <c r="E356" s="36">
        <v>1</v>
      </c>
      <c r="F356" s="36" t="s">
        <v>161</v>
      </c>
      <c r="G356" s="73">
        <v>20</v>
      </c>
      <c r="H356" s="87">
        <v>500</v>
      </c>
      <c r="I356" s="73">
        <v>20</v>
      </c>
      <c r="J356" s="34"/>
      <c r="K356" s="34"/>
      <c r="L356" s="34"/>
      <c r="M356" s="83"/>
      <c r="N356" s="83">
        <v>80</v>
      </c>
      <c r="O356" s="85">
        <v>1.0309999999999999</v>
      </c>
      <c r="P356" s="73"/>
      <c r="Q356" s="35"/>
      <c r="R356" s="35"/>
      <c r="S356" s="35"/>
      <c r="T356" s="35"/>
      <c r="U356" s="34"/>
      <c r="V356" s="34"/>
      <c r="W356" s="34"/>
      <c r="X356" s="85">
        <f t="shared" si="249"/>
        <v>17.937999999999999</v>
      </c>
      <c r="Y356" s="42">
        <f t="shared" si="233"/>
        <v>252.71901531061019</v>
      </c>
      <c r="Z356" s="69">
        <f t="shared" si="234"/>
        <v>1.4948333333333332</v>
      </c>
      <c r="AA356" s="70">
        <f t="shared" si="235"/>
        <v>1.7549931618792374</v>
      </c>
      <c r="AB356" s="71">
        <f t="shared" si="236"/>
        <v>1.0034563496487903E-4</v>
      </c>
      <c r="AC356" s="71">
        <v>1.4999999999999999E-4</v>
      </c>
      <c r="AD356" s="43"/>
      <c r="AE356" s="43"/>
      <c r="AF356" s="43"/>
      <c r="AG356" s="43"/>
      <c r="AH356" s="43"/>
      <c r="AI356" s="46">
        <v>209.06</v>
      </c>
      <c r="AJ356" s="43"/>
      <c r="AK356" s="43"/>
      <c r="AL356" s="43"/>
      <c r="AM356" s="43"/>
      <c r="AN356" s="43"/>
      <c r="AO356" s="43"/>
      <c r="AP356" s="43"/>
      <c r="AQ356" s="43"/>
      <c r="AR356" s="43"/>
      <c r="AY356" s="39" t="s">
        <v>162</v>
      </c>
      <c r="AZ356" s="40" t="s">
        <v>163</v>
      </c>
      <c r="BA356" s="41" t="s">
        <v>164</v>
      </c>
    </row>
    <row r="357" spans="1:53" s="33" customFormat="1" x14ac:dyDescent="0.25">
      <c r="A357" s="33" t="s">
        <v>158</v>
      </c>
      <c r="B357" s="33" t="s">
        <v>159</v>
      </c>
      <c r="C357" s="33" t="s">
        <v>160</v>
      </c>
      <c r="D357" s="33" t="s">
        <v>11</v>
      </c>
      <c r="E357" s="33">
        <v>1</v>
      </c>
      <c r="F357" s="33" t="s">
        <v>161</v>
      </c>
      <c r="G357" s="89">
        <v>20</v>
      </c>
      <c r="H357" s="89">
        <v>500</v>
      </c>
      <c r="I357" s="82">
        <v>20</v>
      </c>
      <c r="J357" s="31"/>
      <c r="K357" s="31"/>
      <c r="L357" s="31"/>
      <c r="M357" s="79"/>
      <c r="N357" s="79"/>
      <c r="O357" s="81">
        <v>1.0620000000000001</v>
      </c>
      <c r="P357" s="82"/>
      <c r="Q357" s="32"/>
      <c r="R357" s="32"/>
      <c r="S357" s="32"/>
      <c r="T357" s="32"/>
      <c r="U357" s="31"/>
      <c r="V357" s="31"/>
      <c r="W357" s="31"/>
      <c r="X357" s="81">
        <f t="shared" si="249"/>
        <v>17.876000000000001</v>
      </c>
      <c r="Y357" s="37">
        <f t="shared" ref="Y357:Y360" si="262">PI()*X357^2/4</f>
        <v>250.97506382152747</v>
      </c>
      <c r="Z357" s="66">
        <f t="shared" ref="Z357:Z360" si="263">X357/12</f>
        <v>1.4896666666666667</v>
      </c>
      <c r="AA357" s="67">
        <f t="shared" ref="AA357:AA360" si="264">PI()*Z357^2/4</f>
        <v>1.7428823876494961</v>
      </c>
      <c r="AB357" s="68">
        <f t="shared" ref="AB357:AB360" si="265">AC357/Z357</f>
        <v>1.0069366748713358E-4</v>
      </c>
      <c r="AC357" s="68">
        <v>1.4999999999999999E-4</v>
      </c>
      <c r="AD357" s="38"/>
      <c r="AE357" s="38"/>
      <c r="AF357" s="38"/>
      <c r="AH357" s="38"/>
      <c r="AI357" s="45">
        <v>215</v>
      </c>
      <c r="AJ357" s="38"/>
      <c r="AK357" s="38"/>
      <c r="AL357" s="38"/>
      <c r="AM357" s="38"/>
      <c r="AN357" s="38"/>
      <c r="AO357" s="38"/>
      <c r="AP357" s="38"/>
      <c r="AQ357" s="38"/>
      <c r="AR357" s="38"/>
      <c r="AY357" s="39" t="s">
        <v>162</v>
      </c>
      <c r="AZ357" s="40" t="s">
        <v>163</v>
      </c>
      <c r="BA357" s="41" t="s">
        <v>164</v>
      </c>
    </row>
    <row r="358" spans="1:53" s="33" customFormat="1" x14ac:dyDescent="0.25">
      <c r="A358" s="33" t="s">
        <v>158</v>
      </c>
      <c r="B358" s="33" t="s">
        <v>159</v>
      </c>
      <c r="C358" s="33" t="s">
        <v>160</v>
      </c>
      <c r="D358" s="33" t="s">
        <v>11</v>
      </c>
      <c r="E358" s="33">
        <v>1</v>
      </c>
      <c r="F358" s="33" t="s">
        <v>161</v>
      </c>
      <c r="G358" s="89">
        <v>20</v>
      </c>
      <c r="H358" s="89">
        <v>500</v>
      </c>
      <c r="I358" s="82">
        <v>20</v>
      </c>
      <c r="J358" s="31"/>
      <c r="K358" s="31"/>
      <c r="L358" s="31"/>
      <c r="M358" s="79"/>
      <c r="N358" s="79"/>
      <c r="O358" s="81">
        <v>1.125</v>
      </c>
      <c r="P358" s="82"/>
      <c r="Q358" s="32"/>
      <c r="R358" s="32"/>
      <c r="S358" s="32"/>
      <c r="T358" s="32"/>
      <c r="U358" s="31"/>
      <c r="V358" s="31"/>
      <c r="W358" s="31"/>
      <c r="X358" s="81">
        <f t="shared" si="249"/>
        <v>17.75</v>
      </c>
      <c r="Y358" s="37">
        <f t="shared" si="262"/>
        <v>247.44950885540854</v>
      </c>
      <c r="Z358" s="66">
        <f t="shared" si="263"/>
        <v>1.4791666666666667</v>
      </c>
      <c r="AA358" s="67">
        <f t="shared" si="264"/>
        <v>1.7183993670514486</v>
      </c>
      <c r="AB358" s="68">
        <f t="shared" si="265"/>
        <v>1.0140845070422534E-4</v>
      </c>
      <c r="AC358" s="68">
        <v>1.4999999999999999E-4</v>
      </c>
      <c r="AD358" s="38"/>
      <c r="AE358" s="38"/>
      <c r="AF358" s="38"/>
      <c r="AH358" s="38"/>
      <c r="AI358" s="45">
        <v>227</v>
      </c>
      <c r="AJ358" s="38"/>
      <c r="AK358" s="38"/>
      <c r="AL358" s="38"/>
      <c r="AM358" s="38"/>
      <c r="AN358" s="38"/>
      <c r="AO358" s="38"/>
      <c r="AP358" s="38"/>
      <c r="AQ358" s="38"/>
      <c r="AR358" s="38"/>
      <c r="AY358" s="39" t="s">
        <v>162</v>
      </c>
      <c r="AZ358" s="40" t="s">
        <v>163</v>
      </c>
      <c r="BA358" s="41" t="s">
        <v>164</v>
      </c>
    </row>
    <row r="359" spans="1:53" s="33" customFormat="1" x14ac:dyDescent="0.25">
      <c r="A359" s="33" t="s">
        <v>158</v>
      </c>
      <c r="B359" s="33" t="s">
        <v>159</v>
      </c>
      <c r="C359" s="33" t="s">
        <v>160</v>
      </c>
      <c r="D359" s="33" t="s">
        <v>11</v>
      </c>
      <c r="E359" s="33">
        <v>1</v>
      </c>
      <c r="F359" s="33" t="s">
        <v>161</v>
      </c>
      <c r="G359" s="89">
        <v>20</v>
      </c>
      <c r="H359" s="89">
        <v>500</v>
      </c>
      <c r="I359" s="82">
        <v>20</v>
      </c>
      <c r="J359" s="31"/>
      <c r="K359" s="31"/>
      <c r="L359" s="31"/>
      <c r="M359" s="79"/>
      <c r="N359" s="79"/>
      <c r="O359" s="81">
        <v>1.1879999999999999</v>
      </c>
      <c r="P359" s="82"/>
      <c r="Q359" s="32"/>
      <c r="R359" s="32"/>
      <c r="S359" s="32"/>
      <c r="T359" s="32"/>
      <c r="U359" s="31"/>
      <c r="V359" s="31"/>
      <c r="W359" s="31"/>
      <c r="X359" s="81">
        <f t="shared" si="249"/>
        <v>17.623999999999999</v>
      </c>
      <c r="Y359" s="37">
        <f t="shared" si="262"/>
        <v>243.94889185177385</v>
      </c>
      <c r="Z359" s="66">
        <f t="shared" si="263"/>
        <v>1.4686666666666666</v>
      </c>
      <c r="AA359" s="67">
        <f t="shared" si="264"/>
        <v>1.6940895267484293</v>
      </c>
      <c r="AB359" s="68">
        <f t="shared" si="265"/>
        <v>1.0213345438039038E-4</v>
      </c>
      <c r="AC359" s="68">
        <v>1.4999999999999999E-4</v>
      </c>
      <c r="AD359" s="38"/>
      <c r="AE359" s="38"/>
      <c r="AF359" s="38"/>
      <c r="AH359" s="38"/>
      <c r="AI359" s="45">
        <v>238.91</v>
      </c>
      <c r="AJ359" s="38"/>
      <c r="AK359" s="38"/>
      <c r="AL359" s="38"/>
      <c r="AM359" s="38"/>
      <c r="AN359" s="38"/>
      <c r="AO359" s="38"/>
      <c r="AP359" s="38"/>
      <c r="AQ359" s="38"/>
      <c r="AR359" s="38"/>
      <c r="AY359" s="39" t="s">
        <v>162</v>
      </c>
      <c r="AZ359" s="40" t="s">
        <v>163</v>
      </c>
      <c r="BA359" s="41" t="s">
        <v>164</v>
      </c>
    </row>
    <row r="360" spans="1:53" s="33" customFormat="1" x14ac:dyDescent="0.25">
      <c r="A360" s="33" t="s">
        <v>158</v>
      </c>
      <c r="B360" s="33" t="s">
        <v>159</v>
      </c>
      <c r="C360" s="33" t="s">
        <v>160</v>
      </c>
      <c r="D360" s="33" t="s">
        <v>11</v>
      </c>
      <c r="E360" s="33">
        <v>1</v>
      </c>
      <c r="F360" s="33" t="s">
        <v>161</v>
      </c>
      <c r="G360" s="89">
        <v>20</v>
      </c>
      <c r="H360" s="89">
        <v>500</v>
      </c>
      <c r="I360" s="82">
        <v>20</v>
      </c>
      <c r="J360" s="31"/>
      <c r="K360" s="31"/>
      <c r="L360" s="31"/>
      <c r="M360" s="79"/>
      <c r="N360" s="79"/>
      <c r="O360" s="81">
        <v>1.25</v>
      </c>
      <c r="P360" s="82"/>
      <c r="Q360" s="32"/>
      <c r="R360" s="32"/>
      <c r="S360" s="32"/>
      <c r="T360" s="32"/>
      <c r="U360" s="31"/>
      <c r="V360" s="31"/>
      <c r="W360" s="31"/>
      <c r="X360" s="81">
        <f t="shared" si="249"/>
        <v>17.5</v>
      </c>
      <c r="Y360" s="37">
        <f t="shared" si="262"/>
        <v>240.52818754046854</v>
      </c>
      <c r="Z360" s="66">
        <f t="shared" si="263"/>
        <v>1.4583333333333333</v>
      </c>
      <c r="AA360" s="67">
        <f t="shared" si="264"/>
        <v>1.6703346356976978</v>
      </c>
      <c r="AB360" s="68">
        <f t="shared" si="265"/>
        <v>1.0285714285714286E-4</v>
      </c>
      <c r="AC360" s="68">
        <v>1.4999999999999999E-4</v>
      </c>
      <c r="AD360" s="38"/>
      <c r="AE360" s="38"/>
      <c r="AF360" s="38"/>
      <c r="AH360" s="38"/>
      <c r="AI360" s="45">
        <v>250.55</v>
      </c>
      <c r="AJ360" s="38"/>
      <c r="AK360" s="38"/>
      <c r="AL360" s="38"/>
      <c r="AM360" s="38"/>
      <c r="AN360" s="38"/>
      <c r="AO360" s="38"/>
      <c r="AP360" s="38"/>
      <c r="AQ360" s="38"/>
      <c r="AR360" s="38"/>
      <c r="AY360" s="39" t="s">
        <v>162</v>
      </c>
      <c r="AZ360" s="40" t="s">
        <v>163</v>
      </c>
      <c r="BA360" s="41" t="s">
        <v>164</v>
      </c>
    </row>
    <row r="361" spans="1:53" s="36" customFormat="1" x14ac:dyDescent="0.25">
      <c r="A361" s="36" t="s">
        <v>158</v>
      </c>
      <c r="B361" s="36" t="s">
        <v>159</v>
      </c>
      <c r="C361" s="36" t="s">
        <v>160</v>
      </c>
      <c r="D361" s="36" t="s">
        <v>11</v>
      </c>
      <c r="E361" s="36">
        <v>1</v>
      </c>
      <c r="F361" s="36" t="s">
        <v>161</v>
      </c>
      <c r="G361" s="73">
        <v>20</v>
      </c>
      <c r="H361" s="87">
        <v>500</v>
      </c>
      <c r="I361" s="73">
        <v>20</v>
      </c>
      <c r="J361" s="34"/>
      <c r="K361" s="34"/>
      <c r="L361" s="34"/>
      <c r="M361" s="83"/>
      <c r="N361" s="83">
        <v>100</v>
      </c>
      <c r="O361" s="85">
        <v>1.2809999999999999</v>
      </c>
      <c r="P361" s="73"/>
      <c r="Q361" s="35"/>
      <c r="R361" s="35"/>
      <c r="S361" s="35"/>
      <c r="T361" s="35"/>
      <c r="U361" s="34"/>
      <c r="V361" s="34"/>
      <c r="W361" s="34"/>
      <c r="X361" s="85">
        <f t="shared" si="249"/>
        <v>17.437999999999999</v>
      </c>
      <c r="Y361" s="42">
        <f t="shared" si="233"/>
        <v>238.82689259643612</v>
      </c>
      <c r="Z361" s="69">
        <f t="shared" si="234"/>
        <v>1.4531666666666665</v>
      </c>
      <c r="AA361" s="70">
        <f t="shared" si="235"/>
        <v>1.6585200874752508</v>
      </c>
      <c r="AB361" s="71">
        <f t="shared" si="236"/>
        <v>1.032228466567267E-4</v>
      </c>
      <c r="AC361" s="71">
        <v>1.4999999999999999E-4</v>
      </c>
      <c r="AD361" s="43"/>
      <c r="AE361" s="43"/>
      <c r="AF361" s="43"/>
      <c r="AG361" s="43"/>
      <c r="AH361" s="43"/>
      <c r="AI361" s="46">
        <v>256.33999999999997</v>
      </c>
      <c r="AJ361" s="43"/>
      <c r="AK361" s="43"/>
      <c r="AL361" s="43"/>
      <c r="AM361" s="43"/>
      <c r="AN361" s="43"/>
      <c r="AO361" s="43"/>
      <c r="AP361" s="43"/>
      <c r="AQ361" s="43"/>
      <c r="AR361" s="43"/>
      <c r="AY361" s="39" t="s">
        <v>162</v>
      </c>
      <c r="AZ361" s="40" t="s">
        <v>163</v>
      </c>
      <c r="BA361" s="41" t="s">
        <v>164</v>
      </c>
    </row>
    <row r="362" spans="1:53" s="33" customFormat="1" x14ac:dyDescent="0.25">
      <c r="A362" s="33" t="s">
        <v>158</v>
      </c>
      <c r="B362" s="33" t="s">
        <v>159</v>
      </c>
      <c r="C362" s="33" t="s">
        <v>160</v>
      </c>
      <c r="D362" s="33" t="s">
        <v>11</v>
      </c>
      <c r="E362" s="33">
        <v>1</v>
      </c>
      <c r="F362" s="33" t="s">
        <v>161</v>
      </c>
      <c r="G362" s="89">
        <v>20</v>
      </c>
      <c r="H362" s="89">
        <v>500</v>
      </c>
      <c r="I362" s="82">
        <v>20</v>
      </c>
      <c r="J362" s="31"/>
      <c r="K362" s="31"/>
      <c r="L362" s="31"/>
      <c r="M362" s="79"/>
      <c r="N362" s="79"/>
      <c r="O362" s="81">
        <v>1.3120000000000001</v>
      </c>
      <c r="P362" s="82"/>
      <c r="Q362" s="32"/>
      <c r="R362" s="32"/>
      <c r="S362" s="32"/>
      <c r="T362" s="32"/>
      <c r="U362" s="31"/>
      <c r="V362" s="31"/>
      <c r="W362" s="31"/>
      <c r="X362" s="81">
        <f t="shared" si="249"/>
        <v>17.376000000000001</v>
      </c>
      <c r="Y362" s="37">
        <f t="shared" si="233"/>
        <v>237.13163579348404</v>
      </c>
      <c r="Z362" s="66">
        <f t="shared" si="234"/>
        <v>1.4480000000000002</v>
      </c>
      <c r="AA362" s="67">
        <f t="shared" si="235"/>
        <v>1.6467474707880836</v>
      </c>
      <c r="AB362" s="68">
        <f t="shared" si="236"/>
        <v>1.0359116022099445E-4</v>
      </c>
      <c r="AC362" s="68">
        <v>1.4999999999999999E-4</v>
      </c>
      <c r="AD362" s="38"/>
      <c r="AE362" s="38"/>
      <c r="AF362" s="38"/>
      <c r="AH362" s="38"/>
      <c r="AI362" s="45">
        <v>262.10000000000002</v>
      </c>
      <c r="AJ362" s="38"/>
      <c r="AK362" s="38"/>
      <c r="AL362" s="38"/>
      <c r="AM362" s="38"/>
      <c r="AN362" s="38"/>
      <c r="AO362" s="38"/>
      <c r="AP362" s="38"/>
      <c r="AQ362" s="38"/>
      <c r="AR362" s="38"/>
      <c r="AY362" s="39" t="s">
        <v>162</v>
      </c>
      <c r="AZ362" s="40" t="s">
        <v>163</v>
      </c>
      <c r="BA362" s="41" t="s">
        <v>164</v>
      </c>
    </row>
    <row r="363" spans="1:53" s="33" customFormat="1" x14ac:dyDescent="0.25">
      <c r="A363" s="33" t="s">
        <v>158</v>
      </c>
      <c r="B363" s="33" t="s">
        <v>159</v>
      </c>
      <c r="C363" s="33" t="s">
        <v>160</v>
      </c>
      <c r="D363" s="33" t="s">
        <v>11</v>
      </c>
      <c r="E363" s="33">
        <v>1</v>
      </c>
      <c r="F363" s="33" t="s">
        <v>161</v>
      </c>
      <c r="G363" s="89">
        <v>20</v>
      </c>
      <c r="H363" s="89">
        <v>500</v>
      </c>
      <c r="I363" s="82">
        <v>20</v>
      </c>
      <c r="J363" s="31"/>
      <c r="K363" s="31"/>
      <c r="L363" s="31"/>
      <c r="M363" s="79"/>
      <c r="N363" s="79"/>
      <c r="O363" s="81">
        <v>1.375</v>
      </c>
      <c r="P363" s="82"/>
      <c r="Q363" s="32"/>
      <c r="R363" s="32"/>
      <c r="S363" s="32"/>
      <c r="T363" s="32"/>
      <c r="U363" s="31"/>
      <c r="V363" s="31"/>
      <c r="W363" s="31"/>
      <c r="X363" s="81">
        <f t="shared" si="249"/>
        <v>17.25</v>
      </c>
      <c r="Y363" s="37">
        <f t="shared" si="233"/>
        <v>233.7050409959532</v>
      </c>
      <c r="Z363" s="66">
        <f t="shared" si="234"/>
        <v>1.4375</v>
      </c>
      <c r="AA363" s="67">
        <f t="shared" si="235"/>
        <v>1.6229516735830083</v>
      </c>
      <c r="AB363" s="68">
        <f t="shared" si="236"/>
        <v>1.0434782608695651E-4</v>
      </c>
      <c r="AC363" s="68">
        <v>1.4999999999999999E-4</v>
      </c>
      <c r="AD363" s="38"/>
      <c r="AE363" s="38"/>
      <c r="AF363" s="38"/>
      <c r="AH363" s="38"/>
      <c r="AI363" s="45">
        <v>273.76</v>
      </c>
      <c r="AJ363" s="38"/>
      <c r="AK363" s="38"/>
      <c r="AL363" s="38"/>
      <c r="AM363" s="38"/>
      <c r="AN363" s="38"/>
      <c r="AO363" s="38"/>
      <c r="AP363" s="38"/>
      <c r="AQ363" s="38"/>
      <c r="AR363" s="38"/>
      <c r="AY363" s="39" t="s">
        <v>162</v>
      </c>
      <c r="AZ363" s="40" t="s">
        <v>163</v>
      </c>
      <c r="BA363" s="41" t="s">
        <v>164</v>
      </c>
    </row>
    <row r="364" spans="1:53" s="36" customFormat="1" x14ac:dyDescent="0.25">
      <c r="A364" s="36" t="s">
        <v>158</v>
      </c>
      <c r="B364" s="36" t="s">
        <v>159</v>
      </c>
      <c r="C364" s="36" t="s">
        <v>160</v>
      </c>
      <c r="D364" s="36" t="s">
        <v>11</v>
      </c>
      <c r="E364" s="36">
        <v>1</v>
      </c>
      <c r="F364" s="36" t="s">
        <v>161</v>
      </c>
      <c r="G364" s="73">
        <v>20</v>
      </c>
      <c r="H364" s="87">
        <v>500</v>
      </c>
      <c r="I364" s="73">
        <v>20</v>
      </c>
      <c r="J364" s="34"/>
      <c r="K364" s="34"/>
      <c r="L364" s="34"/>
      <c r="M364" s="83"/>
      <c r="N364" s="83">
        <v>120</v>
      </c>
      <c r="O364" s="85">
        <v>1.5</v>
      </c>
      <c r="P364" s="73"/>
      <c r="Q364" s="35"/>
      <c r="R364" s="35"/>
      <c r="S364" s="35"/>
      <c r="T364" s="35"/>
      <c r="U364" s="34"/>
      <c r="V364" s="34"/>
      <c r="W364" s="34"/>
      <c r="X364" s="85">
        <f t="shared" si="249"/>
        <v>17</v>
      </c>
      <c r="Y364" s="42">
        <f t="shared" si="233"/>
        <v>226.98006922186255</v>
      </c>
      <c r="Z364" s="69">
        <f t="shared" si="234"/>
        <v>1.4166666666666667</v>
      </c>
      <c r="AA364" s="70">
        <f t="shared" si="235"/>
        <v>1.5762504807073789</v>
      </c>
      <c r="AB364" s="71">
        <f t="shared" si="236"/>
        <v>1.0588235294117646E-4</v>
      </c>
      <c r="AC364" s="71">
        <v>1.4999999999999999E-4</v>
      </c>
      <c r="AD364" s="43"/>
      <c r="AE364" s="43"/>
      <c r="AF364" s="43"/>
      <c r="AG364" s="43"/>
      <c r="AH364" s="43"/>
      <c r="AI364" s="46">
        <v>296.64999999999998</v>
      </c>
      <c r="AJ364" s="43"/>
      <c r="AK364" s="43"/>
      <c r="AL364" s="43"/>
      <c r="AM364" s="43"/>
      <c r="AN364" s="43"/>
      <c r="AO364" s="43"/>
      <c r="AP364" s="43"/>
      <c r="AQ364" s="43"/>
      <c r="AR364" s="43"/>
      <c r="AY364" s="39" t="s">
        <v>162</v>
      </c>
      <c r="AZ364" s="40" t="s">
        <v>163</v>
      </c>
      <c r="BA364" s="41" t="s">
        <v>164</v>
      </c>
    </row>
    <row r="365" spans="1:53" s="36" customFormat="1" x14ac:dyDescent="0.25">
      <c r="A365" s="36" t="s">
        <v>158</v>
      </c>
      <c r="B365" s="36" t="s">
        <v>159</v>
      </c>
      <c r="C365" s="36" t="s">
        <v>160</v>
      </c>
      <c r="D365" s="36" t="s">
        <v>11</v>
      </c>
      <c r="E365" s="36">
        <v>1</v>
      </c>
      <c r="F365" s="36" t="s">
        <v>161</v>
      </c>
      <c r="G365" s="73">
        <v>20</v>
      </c>
      <c r="H365" s="87">
        <v>500</v>
      </c>
      <c r="I365" s="73">
        <v>20</v>
      </c>
      <c r="J365" s="34"/>
      <c r="K365" s="34"/>
      <c r="L365" s="34"/>
      <c r="M365" s="83"/>
      <c r="N365" s="83">
        <v>140</v>
      </c>
      <c r="O365" s="85">
        <v>1.75</v>
      </c>
      <c r="P365" s="73"/>
      <c r="Q365" s="35"/>
      <c r="R365" s="35"/>
      <c r="S365" s="35"/>
      <c r="T365" s="35"/>
      <c r="U365" s="34"/>
      <c r="V365" s="34"/>
      <c r="W365" s="34"/>
      <c r="X365" s="85">
        <f t="shared" si="249"/>
        <v>16.5</v>
      </c>
      <c r="Y365" s="42">
        <f t="shared" si="233"/>
        <v>213.8246499849553</v>
      </c>
      <c r="Z365" s="69">
        <f t="shared" si="234"/>
        <v>1.375</v>
      </c>
      <c r="AA365" s="70">
        <f t="shared" si="235"/>
        <v>1.4848934026733007</v>
      </c>
      <c r="AB365" s="71">
        <f t="shared" si="236"/>
        <v>1.0909090909090908E-4</v>
      </c>
      <c r="AC365" s="71">
        <v>1.4999999999999999E-4</v>
      </c>
      <c r="AD365" s="43"/>
      <c r="AE365" s="43"/>
      <c r="AF365" s="43"/>
      <c r="AG365" s="43"/>
      <c r="AH365" s="43"/>
      <c r="AI365" s="46">
        <v>341.41</v>
      </c>
      <c r="AJ365" s="43"/>
      <c r="AK365" s="43"/>
      <c r="AL365" s="43"/>
      <c r="AM365" s="43"/>
      <c r="AN365" s="43"/>
      <c r="AO365" s="43"/>
      <c r="AP365" s="43"/>
      <c r="AQ365" s="43"/>
      <c r="AR365" s="43"/>
      <c r="AY365" s="39" t="s">
        <v>162</v>
      </c>
      <c r="AZ365" s="40" t="s">
        <v>163</v>
      </c>
      <c r="BA365" s="41" t="s">
        <v>164</v>
      </c>
    </row>
    <row r="366" spans="1:53" s="36" customFormat="1" x14ac:dyDescent="0.25">
      <c r="A366" s="36" t="s">
        <v>158</v>
      </c>
      <c r="B366" s="36" t="s">
        <v>159</v>
      </c>
      <c r="C366" s="36" t="s">
        <v>160</v>
      </c>
      <c r="D366" s="36" t="s">
        <v>11</v>
      </c>
      <c r="E366" s="36">
        <v>1</v>
      </c>
      <c r="F366" s="36" t="s">
        <v>161</v>
      </c>
      <c r="G366" s="73">
        <v>20</v>
      </c>
      <c r="H366" s="87">
        <v>500</v>
      </c>
      <c r="I366" s="73">
        <v>20</v>
      </c>
      <c r="J366" s="34"/>
      <c r="K366" s="34"/>
      <c r="L366" s="34"/>
      <c r="M366" s="83"/>
      <c r="N366" s="83">
        <v>160</v>
      </c>
      <c r="O366" s="85">
        <v>1.9690000000000001</v>
      </c>
      <c r="P366" s="73"/>
      <c r="Q366" s="35"/>
      <c r="R366" s="35"/>
      <c r="S366" s="35"/>
      <c r="T366" s="35"/>
      <c r="U366" s="34"/>
      <c r="V366" s="34"/>
      <c r="W366" s="34"/>
      <c r="X366" s="85">
        <f t="shared" si="249"/>
        <v>16.062000000000001</v>
      </c>
      <c r="Y366" s="42">
        <f t="shared" si="233"/>
        <v>202.62317885646743</v>
      </c>
      <c r="Z366" s="69">
        <f t="shared" si="234"/>
        <v>1.3385</v>
      </c>
      <c r="AA366" s="70">
        <f t="shared" si="235"/>
        <v>1.407105408725468</v>
      </c>
      <c r="AB366" s="71">
        <f t="shared" si="236"/>
        <v>1.1206574523720581E-4</v>
      </c>
      <c r="AC366" s="71">
        <v>1.4999999999999999E-4</v>
      </c>
      <c r="AD366" s="43"/>
      <c r="AE366" s="43"/>
      <c r="AF366" s="43"/>
      <c r="AG366" s="43"/>
      <c r="AH366" s="43"/>
      <c r="AI366" s="46">
        <v>379.53</v>
      </c>
      <c r="AJ366" s="43"/>
      <c r="AK366" s="43"/>
      <c r="AL366" s="43"/>
      <c r="AM366" s="43"/>
      <c r="AN366" s="43"/>
      <c r="AO366" s="43"/>
      <c r="AP366" s="43"/>
      <c r="AQ366" s="43"/>
      <c r="AR366" s="43"/>
      <c r="AY366" s="39" t="s">
        <v>162</v>
      </c>
      <c r="AZ366" s="40" t="s">
        <v>163</v>
      </c>
      <c r="BA366" s="41" t="s">
        <v>164</v>
      </c>
    </row>
    <row r="367" spans="1:53" s="25" customFormat="1" x14ac:dyDescent="0.25">
      <c r="A367" s="25" t="s">
        <v>158</v>
      </c>
      <c r="B367" s="25" t="s">
        <v>159</v>
      </c>
      <c r="C367" s="25" t="s">
        <v>160</v>
      </c>
      <c r="D367" s="25" t="s">
        <v>11</v>
      </c>
      <c r="E367" s="25">
        <v>1</v>
      </c>
      <c r="F367" s="47" t="s">
        <v>161</v>
      </c>
      <c r="G367" s="88">
        <v>22</v>
      </c>
      <c r="H367" s="88">
        <v>550</v>
      </c>
      <c r="I367" s="72">
        <v>22</v>
      </c>
      <c r="J367" s="23"/>
      <c r="K367" s="23"/>
      <c r="L367" s="23"/>
      <c r="M367" s="76"/>
      <c r="N367" s="76">
        <v>5</v>
      </c>
      <c r="O367" s="78">
        <v>0.188</v>
      </c>
      <c r="P367" s="72"/>
      <c r="Q367" s="24"/>
      <c r="R367" s="24"/>
      <c r="S367" s="24"/>
      <c r="T367" s="24"/>
      <c r="U367" s="23"/>
      <c r="V367" s="23"/>
      <c r="W367" s="23"/>
      <c r="X367" s="78">
        <f t="shared" si="249"/>
        <v>21.623999999999999</v>
      </c>
      <c r="Y367" s="26">
        <f t="shared" si="233"/>
        <v>367.25012031986603</v>
      </c>
      <c r="Z367" s="63">
        <f t="shared" si="234"/>
        <v>1.8019999999999998</v>
      </c>
      <c r="AA367" s="64">
        <f t="shared" si="235"/>
        <v>2.5503480577768474</v>
      </c>
      <c r="AB367" s="65">
        <f t="shared" si="236"/>
        <v>8.3240843507214213E-5</v>
      </c>
      <c r="AC367" s="65">
        <v>1.4999999999999999E-4</v>
      </c>
      <c r="AD367" s="27"/>
      <c r="AE367" s="27"/>
      <c r="AF367" s="27"/>
      <c r="AH367" s="27"/>
      <c r="AI367" s="44">
        <v>43.84</v>
      </c>
      <c r="AJ367" s="27"/>
      <c r="AK367" s="27"/>
      <c r="AL367" s="27"/>
      <c r="AM367" s="27"/>
      <c r="AN367" s="27"/>
      <c r="AO367" s="27"/>
      <c r="AP367" s="27"/>
      <c r="AQ367" s="27"/>
      <c r="AR367" s="27"/>
      <c r="AY367" s="28" t="s">
        <v>162</v>
      </c>
      <c r="AZ367" s="29" t="s">
        <v>163</v>
      </c>
      <c r="BA367" s="25" t="s">
        <v>164</v>
      </c>
    </row>
    <row r="368" spans="1:53" s="25" customFormat="1" x14ac:dyDescent="0.25">
      <c r="A368" s="25" t="s">
        <v>158</v>
      </c>
      <c r="B368" s="25" t="s">
        <v>159</v>
      </c>
      <c r="C368" s="25" t="s">
        <v>160</v>
      </c>
      <c r="D368" s="25" t="s">
        <v>11</v>
      </c>
      <c r="E368" s="25">
        <v>1</v>
      </c>
      <c r="F368" s="47" t="s">
        <v>161</v>
      </c>
      <c r="G368" s="88">
        <v>22</v>
      </c>
      <c r="H368" s="88">
        <v>550</v>
      </c>
      <c r="I368" s="72">
        <v>22</v>
      </c>
      <c r="J368" s="23"/>
      <c r="K368" s="23"/>
      <c r="L368" s="23"/>
      <c r="M368" s="76"/>
      <c r="N368" s="76"/>
      <c r="O368" s="78">
        <v>0.219</v>
      </c>
      <c r="P368" s="72"/>
      <c r="Q368" s="24"/>
      <c r="R368" s="24"/>
      <c r="S368" s="24"/>
      <c r="T368" s="24"/>
      <c r="U368" s="23"/>
      <c r="V368" s="23"/>
      <c r="W368" s="23"/>
      <c r="X368" s="78">
        <f t="shared" si="249"/>
        <v>21.562000000000001</v>
      </c>
      <c r="Y368" s="26">
        <f t="shared" ref="Y368" si="266">PI()*X368^2/4</f>
        <v>365.14719160462823</v>
      </c>
      <c r="Z368" s="63">
        <f t="shared" ref="Z368" si="267">X368/12</f>
        <v>1.7968333333333335</v>
      </c>
      <c r="AA368" s="64">
        <f t="shared" ref="AA368" si="268">PI()*Z368^2/4</f>
        <v>2.5357443861432518</v>
      </c>
      <c r="AB368" s="65">
        <f t="shared" ref="AB368" si="269">AC368/Z368</f>
        <v>8.3480196642240963E-5</v>
      </c>
      <c r="AC368" s="65">
        <v>1.4999999999999999E-4</v>
      </c>
      <c r="AD368" s="27"/>
      <c r="AE368" s="27"/>
      <c r="AF368" s="27"/>
      <c r="AH368" s="27"/>
      <c r="AI368" s="44">
        <v>50.99</v>
      </c>
      <c r="AJ368" s="27"/>
      <c r="AK368" s="27"/>
      <c r="AL368" s="27"/>
      <c r="AM368" s="27"/>
      <c r="AN368" s="27"/>
      <c r="AO368" s="27"/>
      <c r="AP368" s="27"/>
      <c r="AQ368" s="27"/>
      <c r="AR368" s="27"/>
      <c r="AY368" s="28" t="s">
        <v>162</v>
      </c>
      <c r="AZ368" s="29" t="s">
        <v>163</v>
      </c>
      <c r="BA368" s="25" t="s">
        <v>164</v>
      </c>
    </row>
    <row r="369" spans="1:53" s="25" customFormat="1" x14ac:dyDescent="0.25">
      <c r="A369" s="25" t="s">
        <v>158</v>
      </c>
      <c r="B369" s="25" t="s">
        <v>159</v>
      </c>
      <c r="C369" s="25" t="s">
        <v>160</v>
      </c>
      <c r="D369" s="25" t="s">
        <v>11</v>
      </c>
      <c r="E369" s="25">
        <v>1</v>
      </c>
      <c r="F369" s="47" t="s">
        <v>161</v>
      </c>
      <c r="G369" s="72">
        <v>22</v>
      </c>
      <c r="H369" s="86">
        <v>550</v>
      </c>
      <c r="I369" s="72">
        <v>22</v>
      </c>
      <c r="J369" s="23"/>
      <c r="K369" s="23"/>
      <c r="L369" s="23"/>
      <c r="M369" s="76"/>
      <c r="N369" s="76">
        <v>10</v>
      </c>
      <c r="O369" s="78">
        <v>0.25</v>
      </c>
      <c r="P369" s="72"/>
      <c r="Q369" s="24"/>
      <c r="R369" s="24"/>
      <c r="S369" s="24"/>
      <c r="T369" s="24"/>
      <c r="U369" s="23"/>
      <c r="V369" s="23"/>
      <c r="W369" s="23"/>
      <c r="X369" s="78">
        <f t="shared" si="249"/>
        <v>21.5</v>
      </c>
      <c r="Y369" s="26">
        <f t="shared" si="233"/>
        <v>363.05030103047045</v>
      </c>
      <c r="Z369" s="63">
        <f t="shared" si="234"/>
        <v>1.7916666666666667</v>
      </c>
      <c r="AA369" s="64">
        <f t="shared" si="235"/>
        <v>2.521182646044934</v>
      </c>
      <c r="AB369" s="65">
        <f t="shared" si="236"/>
        <v>8.3720930232558129E-5</v>
      </c>
      <c r="AC369" s="65">
        <v>1.4999999999999999E-4</v>
      </c>
      <c r="AD369" s="27"/>
      <c r="AE369" s="27"/>
      <c r="AF369" s="27"/>
      <c r="AG369" s="27"/>
      <c r="AH369" s="27"/>
      <c r="AI369" s="44">
        <v>58.13</v>
      </c>
      <c r="AJ369" s="27"/>
      <c r="AK369" s="27"/>
      <c r="AL369" s="27"/>
      <c r="AM369" s="27"/>
      <c r="AN369" s="27"/>
      <c r="AO369" s="27"/>
      <c r="AP369" s="27"/>
      <c r="AQ369" s="27"/>
      <c r="AR369" s="27"/>
      <c r="AY369" s="28" t="s">
        <v>162</v>
      </c>
      <c r="AZ369" s="29" t="s">
        <v>163</v>
      </c>
      <c r="BA369" s="25" t="s">
        <v>164</v>
      </c>
    </row>
    <row r="370" spans="1:53" s="25" customFormat="1" x14ac:dyDescent="0.25">
      <c r="A370" s="25" t="s">
        <v>158</v>
      </c>
      <c r="B370" s="25" t="s">
        <v>159</v>
      </c>
      <c r="C370" s="25" t="s">
        <v>160</v>
      </c>
      <c r="D370" s="25" t="s">
        <v>11</v>
      </c>
      <c r="E370" s="25">
        <v>1</v>
      </c>
      <c r="F370" s="47" t="s">
        <v>161</v>
      </c>
      <c r="G370" s="72">
        <v>22</v>
      </c>
      <c r="H370" s="86">
        <v>550</v>
      </c>
      <c r="I370" s="72">
        <v>22</v>
      </c>
      <c r="J370" s="23"/>
      <c r="K370" s="23"/>
      <c r="L370" s="23"/>
      <c r="M370" s="76"/>
      <c r="N370" s="76"/>
      <c r="O370" s="78">
        <v>0.28100000000000003</v>
      </c>
      <c r="P370" s="72"/>
      <c r="Q370" s="24"/>
      <c r="R370" s="24"/>
      <c r="S370" s="24"/>
      <c r="T370" s="24"/>
      <c r="U370" s="23"/>
      <c r="V370" s="23"/>
      <c r="W370" s="23"/>
      <c r="X370" s="78">
        <f t="shared" si="249"/>
        <v>21.437999999999999</v>
      </c>
      <c r="Y370" s="26">
        <f t="shared" si="233"/>
        <v>360.95944859739296</v>
      </c>
      <c r="Z370" s="63">
        <f t="shared" si="234"/>
        <v>1.7865</v>
      </c>
      <c r="AA370" s="64">
        <f t="shared" si="235"/>
        <v>2.5066628374818953</v>
      </c>
      <c r="AB370" s="65">
        <f t="shared" si="236"/>
        <v>8.3963056255247689E-5</v>
      </c>
      <c r="AC370" s="65">
        <v>1.4999999999999999E-4</v>
      </c>
      <c r="AD370" s="27"/>
      <c r="AE370" s="27"/>
      <c r="AF370" s="27"/>
      <c r="AG370" s="27"/>
      <c r="AH370" s="27"/>
      <c r="AI370" s="44">
        <v>65.239999999999995</v>
      </c>
      <c r="AJ370" s="27"/>
      <c r="AK370" s="27"/>
      <c r="AL370" s="27"/>
      <c r="AM370" s="27"/>
      <c r="AN370" s="27"/>
      <c r="AO370" s="27"/>
      <c r="AP370" s="27"/>
      <c r="AQ370" s="27"/>
      <c r="AR370" s="27"/>
      <c r="AY370" s="28" t="s">
        <v>162</v>
      </c>
      <c r="AZ370" s="29" t="s">
        <v>163</v>
      </c>
      <c r="BA370" s="25" t="s">
        <v>164</v>
      </c>
    </row>
    <row r="371" spans="1:53" s="25" customFormat="1" x14ac:dyDescent="0.25">
      <c r="A371" s="25" t="s">
        <v>158</v>
      </c>
      <c r="B371" s="25" t="s">
        <v>159</v>
      </c>
      <c r="C371" s="25" t="s">
        <v>160</v>
      </c>
      <c r="D371" s="25" t="s">
        <v>11</v>
      </c>
      <c r="E371" s="25">
        <v>1</v>
      </c>
      <c r="F371" s="47" t="s">
        <v>161</v>
      </c>
      <c r="G371" s="72">
        <v>22</v>
      </c>
      <c r="H371" s="86">
        <v>550</v>
      </c>
      <c r="I371" s="72">
        <v>22</v>
      </c>
      <c r="J371" s="23"/>
      <c r="K371" s="23"/>
      <c r="L371" s="23"/>
      <c r="M371" s="76"/>
      <c r="N371" s="76"/>
      <c r="O371" s="78">
        <v>0.312</v>
      </c>
      <c r="P371" s="72"/>
      <c r="Q371" s="24"/>
      <c r="R371" s="24"/>
      <c r="S371" s="24"/>
      <c r="T371" s="24"/>
      <c r="U371" s="23"/>
      <c r="V371" s="23"/>
      <c r="W371" s="23"/>
      <c r="X371" s="78">
        <f t="shared" si="249"/>
        <v>21.376000000000001</v>
      </c>
      <c r="Y371" s="26">
        <f t="shared" si="233"/>
        <v>358.87463430539572</v>
      </c>
      <c r="Z371" s="63">
        <f t="shared" si="234"/>
        <v>1.7813333333333334</v>
      </c>
      <c r="AA371" s="64">
        <f t="shared" si="235"/>
        <v>2.4921849604541366</v>
      </c>
      <c r="AB371" s="65">
        <f t="shared" si="236"/>
        <v>8.4206586826347294E-5</v>
      </c>
      <c r="AC371" s="65">
        <v>1.4999999999999999E-4</v>
      </c>
      <c r="AD371" s="27"/>
      <c r="AE371" s="27"/>
      <c r="AF371" s="27"/>
      <c r="AG371" s="27"/>
      <c r="AH371" s="27"/>
      <c r="AI371" s="44">
        <v>72.34</v>
      </c>
      <c r="AJ371" s="27"/>
      <c r="AK371" s="27"/>
      <c r="AL371" s="27"/>
      <c r="AM371" s="27"/>
      <c r="AN371" s="27"/>
      <c r="AO371" s="27"/>
      <c r="AP371" s="27"/>
      <c r="AQ371" s="27"/>
      <c r="AR371" s="27"/>
      <c r="AY371" s="28" t="s">
        <v>162</v>
      </c>
      <c r="AZ371" s="29" t="s">
        <v>163</v>
      </c>
      <c r="BA371" s="25" t="s">
        <v>164</v>
      </c>
    </row>
    <row r="372" spans="1:53" s="25" customFormat="1" x14ac:dyDescent="0.25">
      <c r="A372" s="25" t="s">
        <v>158</v>
      </c>
      <c r="B372" s="25" t="s">
        <v>159</v>
      </c>
      <c r="C372" s="25" t="s">
        <v>160</v>
      </c>
      <c r="D372" s="25" t="s">
        <v>11</v>
      </c>
      <c r="E372" s="25">
        <v>1</v>
      </c>
      <c r="F372" s="47" t="s">
        <v>161</v>
      </c>
      <c r="G372" s="72">
        <v>22</v>
      </c>
      <c r="H372" s="86">
        <v>550</v>
      </c>
      <c r="I372" s="72">
        <v>22</v>
      </c>
      <c r="J372" s="23"/>
      <c r="K372" s="23"/>
      <c r="L372" s="23"/>
      <c r="M372" s="76"/>
      <c r="N372" s="76"/>
      <c r="O372" s="78">
        <v>0.34399999999999997</v>
      </c>
      <c r="P372" s="72"/>
      <c r="Q372" s="24"/>
      <c r="R372" s="24"/>
      <c r="S372" s="24"/>
      <c r="T372" s="24"/>
      <c r="U372" s="23"/>
      <c r="V372" s="23"/>
      <c r="W372" s="23"/>
      <c r="X372" s="78">
        <f t="shared" si="249"/>
        <v>21.312000000000001</v>
      </c>
      <c r="Y372" s="26">
        <f t="shared" si="233"/>
        <v>356.72890139025264</v>
      </c>
      <c r="Z372" s="63">
        <f t="shared" si="234"/>
        <v>1.776</v>
      </c>
      <c r="AA372" s="64">
        <f t="shared" si="235"/>
        <v>2.4772840374323097</v>
      </c>
      <c r="AB372" s="65">
        <f t="shared" si="236"/>
        <v>8.4459459459459451E-5</v>
      </c>
      <c r="AC372" s="65">
        <v>1.4999999999999999E-4</v>
      </c>
      <c r="AD372" s="27"/>
      <c r="AE372" s="27"/>
      <c r="AF372" s="27"/>
      <c r="AG372" s="27"/>
      <c r="AH372" s="27"/>
      <c r="AI372" s="44">
        <v>79.64</v>
      </c>
      <c r="AJ372" s="27"/>
      <c r="AK372" s="27"/>
      <c r="AL372" s="27"/>
      <c r="AM372" s="27"/>
      <c r="AN372" s="27"/>
      <c r="AO372" s="27"/>
      <c r="AP372" s="27"/>
      <c r="AQ372" s="27"/>
      <c r="AR372" s="27"/>
      <c r="AY372" s="28" t="s">
        <v>162</v>
      </c>
      <c r="AZ372" s="29" t="s">
        <v>163</v>
      </c>
      <c r="BA372" s="25" t="s">
        <v>164</v>
      </c>
    </row>
    <row r="373" spans="1:53" s="25" customFormat="1" x14ac:dyDescent="0.25">
      <c r="A373" s="25" t="s">
        <v>158</v>
      </c>
      <c r="B373" s="25" t="s">
        <v>159</v>
      </c>
      <c r="C373" s="25" t="s">
        <v>160</v>
      </c>
      <c r="D373" s="25" t="s">
        <v>11</v>
      </c>
      <c r="E373" s="25">
        <v>1</v>
      </c>
      <c r="F373" s="47" t="s">
        <v>161</v>
      </c>
      <c r="G373" s="72">
        <v>22</v>
      </c>
      <c r="H373" s="86">
        <v>550</v>
      </c>
      <c r="I373" s="72">
        <v>22</v>
      </c>
      <c r="J373" s="23"/>
      <c r="K373" s="23"/>
      <c r="L373" s="23"/>
      <c r="M373" s="76" t="s">
        <v>165</v>
      </c>
      <c r="N373" s="76">
        <v>20</v>
      </c>
      <c r="O373" s="78">
        <v>0.375</v>
      </c>
      <c r="P373" s="72"/>
      <c r="Q373" s="24"/>
      <c r="R373" s="24"/>
      <c r="S373" s="24"/>
      <c r="T373" s="24"/>
      <c r="U373" s="23"/>
      <c r="V373" s="23"/>
      <c r="W373" s="23"/>
      <c r="X373" s="78">
        <f t="shared" si="249"/>
        <v>21.25</v>
      </c>
      <c r="Y373" s="26">
        <f t="shared" si="233"/>
        <v>354.65635815916022</v>
      </c>
      <c r="Z373" s="63">
        <f t="shared" si="234"/>
        <v>1.7708333333333333</v>
      </c>
      <c r="AA373" s="64">
        <f t="shared" si="235"/>
        <v>2.4628913761052793</v>
      </c>
      <c r="AB373" s="65">
        <f t="shared" si="236"/>
        <v>8.4705882352941169E-5</v>
      </c>
      <c r="AC373" s="65">
        <v>1.4999999999999999E-4</v>
      </c>
      <c r="AD373" s="27"/>
      <c r="AE373" s="27"/>
      <c r="AF373" s="27"/>
      <c r="AG373" s="27"/>
      <c r="AH373" s="27"/>
      <c r="AI373" s="44">
        <v>86.69</v>
      </c>
      <c r="AJ373" s="27"/>
      <c r="AK373" s="27"/>
      <c r="AL373" s="27"/>
      <c r="AM373" s="27"/>
      <c r="AN373" s="27"/>
      <c r="AO373" s="27"/>
      <c r="AP373" s="27"/>
      <c r="AQ373" s="27"/>
      <c r="AR373" s="27"/>
      <c r="AY373" s="28" t="s">
        <v>162</v>
      </c>
      <c r="AZ373" s="29" t="s">
        <v>163</v>
      </c>
      <c r="BA373" s="25" t="s">
        <v>164</v>
      </c>
    </row>
    <row r="374" spans="1:53" s="25" customFormat="1" x14ac:dyDescent="0.25">
      <c r="A374" s="25" t="s">
        <v>158</v>
      </c>
      <c r="B374" s="25" t="s">
        <v>159</v>
      </c>
      <c r="C374" s="25" t="s">
        <v>160</v>
      </c>
      <c r="D374" s="25" t="s">
        <v>11</v>
      </c>
      <c r="E374" s="25">
        <v>1</v>
      </c>
      <c r="F374" s="47" t="s">
        <v>161</v>
      </c>
      <c r="G374" s="72">
        <v>22</v>
      </c>
      <c r="H374" s="86">
        <v>550</v>
      </c>
      <c r="I374" s="72">
        <v>22</v>
      </c>
      <c r="J374" s="23"/>
      <c r="K374" s="23"/>
      <c r="L374" s="23"/>
      <c r="M374" s="76"/>
      <c r="N374" s="76"/>
      <c r="O374" s="78">
        <v>0.40600000000000003</v>
      </c>
      <c r="P374" s="72"/>
      <c r="Q374" s="24"/>
      <c r="R374" s="24"/>
      <c r="S374" s="24"/>
      <c r="T374" s="24"/>
      <c r="U374" s="23"/>
      <c r="V374" s="23"/>
      <c r="W374" s="23"/>
      <c r="X374" s="78">
        <f t="shared" si="249"/>
        <v>21.187999999999999</v>
      </c>
      <c r="Y374" s="26">
        <f t="shared" si="233"/>
        <v>352.58985306914803</v>
      </c>
      <c r="Z374" s="63">
        <f t="shared" si="234"/>
        <v>1.7656666666666665</v>
      </c>
      <c r="AA374" s="64">
        <f t="shared" si="235"/>
        <v>2.448540646313528</v>
      </c>
      <c r="AB374" s="65">
        <f t="shared" si="236"/>
        <v>8.4953747404191052E-5</v>
      </c>
      <c r="AC374" s="65">
        <v>1.4999999999999999E-4</v>
      </c>
      <c r="AD374" s="27"/>
      <c r="AE374" s="27"/>
      <c r="AF374" s="27"/>
      <c r="AG374" s="27"/>
      <c r="AH374" s="27"/>
      <c r="AI374" s="44">
        <v>93.72</v>
      </c>
      <c r="AJ374" s="27"/>
      <c r="AK374" s="27"/>
      <c r="AL374" s="27"/>
      <c r="AM374" s="27"/>
      <c r="AN374" s="27"/>
      <c r="AO374" s="27"/>
      <c r="AP374" s="27"/>
      <c r="AQ374" s="27"/>
      <c r="AR374" s="27"/>
      <c r="AY374" s="28" t="s">
        <v>162</v>
      </c>
      <c r="AZ374" s="29" t="s">
        <v>163</v>
      </c>
      <c r="BA374" s="25" t="s">
        <v>164</v>
      </c>
    </row>
    <row r="375" spans="1:53" s="25" customFormat="1" x14ac:dyDescent="0.25">
      <c r="A375" s="25" t="s">
        <v>158</v>
      </c>
      <c r="B375" s="25" t="s">
        <v>159</v>
      </c>
      <c r="C375" s="25" t="s">
        <v>160</v>
      </c>
      <c r="D375" s="25" t="s">
        <v>11</v>
      </c>
      <c r="E375" s="25">
        <v>1</v>
      </c>
      <c r="F375" s="47" t="s">
        <v>161</v>
      </c>
      <c r="G375" s="72">
        <v>22</v>
      </c>
      <c r="H375" s="86">
        <v>550</v>
      </c>
      <c r="I375" s="72">
        <v>22</v>
      </c>
      <c r="J375" s="23"/>
      <c r="K375" s="23"/>
      <c r="L375" s="23"/>
      <c r="M375" s="76"/>
      <c r="N375" s="76"/>
      <c r="O375" s="78">
        <v>0.438</v>
      </c>
      <c r="P375" s="72"/>
      <c r="Q375" s="24"/>
      <c r="R375" s="24"/>
      <c r="S375" s="24"/>
      <c r="T375" s="24"/>
      <c r="U375" s="23"/>
      <c r="V375" s="23"/>
      <c r="W375" s="23"/>
      <c r="X375" s="78">
        <f t="shared" si="249"/>
        <v>21.123999999999999</v>
      </c>
      <c r="Y375" s="26">
        <f t="shared" si="233"/>
        <v>350.463019975409</v>
      </c>
      <c r="Z375" s="63">
        <f t="shared" si="234"/>
        <v>1.7603333333333333</v>
      </c>
      <c r="AA375" s="64">
        <f t="shared" si="235"/>
        <v>2.4337709720514513</v>
      </c>
      <c r="AB375" s="65">
        <f t="shared" si="236"/>
        <v>8.5211134254875969E-5</v>
      </c>
      <c r="AC375" s="65">
        <v>1.4999999999999999E-4</v>
      </c>
      <c r="AD375" s="27"/>
      <c r="AE375" s="27"/>
      <c r="AF375" s="27"/>
      <c r="AG375" s="27"/>
      <c r="AH375" s="27"/>
      <c r="AI375" s="44">
        <v>100.96</v>
      </c>
      <c r="AJ375" s="27"/>
      <c r="AK375" s="27"/>
      <c r="AL375" s="27"/>
      <c r="AM375" s="27"/>
      <c r="AN375" s="27"/>
      <c r="AO375" s="27"/>
      <c r="AP375" s="27"/>
      <c r="AQ375" s="27"/>
      <c r="AR375" s="27"/>
      <c r="AY375" s="28" t="s">
        <v>162</v>
      </c>
      <c r="AZ375" s="29" t="s">
        <v>163</v>
      </c>
      <c r="BA375" s="25" t="s">
        <v>164</v>
      </c>
    </row>
    <row r="376" spans="1:53" s="25" customFormat="1" x14ac:dyDescent="0.25">
      <c r="A376" s="25" t="s">
        <v>158</v>
      </c>
      <c r="B376" s="25" t="s">
        <v>159</v>
      </c>
      <c r="C376" s="25" t="s">
        <v>160</v>
      </c>
      <c r="D376" s="25" t="s">
        <v>11</v>
      </c>
      <c r="E376" s="25">
        <v>1</v>
      </c>
      <c r="F376" s="47" t="s">
        <v>161</v>
      </c>
      <c r="G376" s="72">
        <v>22</v>
      </c>
      <c r="H376" s="86">
        <v>550</v>
      </c>
      <c r="I376" s="72">
        <v>22</v>
      </c>
      <c r="J376" s="23"/>
      <c r="K376" s="23"/>
      <c r="L376" s="23"/>
      <c r="M376" s="76"/>
      <c r="N376" s="76"/>
      <c r="O376" s="78">
        <v>0.46899999999999997</v>
      </c>
      <c r="P376" s="72"/>
      <c r="Q376" s="24"/>
      <c r="R376" s="24"/>
      <c r="S376" s="24"/>
      <c r="T376" s="24"/>
      <c r="U376" s="23"/>
      <c r="V376" s="23"/>
      <c r="W376" s="23"/>
      <c r="X376" s="78">
        <f t="shared" si="249"/>
        <v>21.062000000000001</v>
      </c>
      <c r="Y376" s="26">
        <f t="shared" si="233"/>
        <v>348.4087859463018</v>
      </c>
      <c r="Z376" s="63">
        <f t="shared" si="234"/>
        <v>1.7551666666666668</v>
      </c>
      <c r="AA376" s="64">
        <f t="shared" si="235"/>
        <v>2.4195054579604287</v>
      </c>
      <c r="AB376" s="65">
        <f t="shared" si="236"/>
        <v>8.5461969423606481E-5</v>
      </c>
      <c r="AC376" s="65">
        <v>1.4999999999999999E-4</v>
      </c>
      <c r="AD376" s="27"/>
      <c r="AE376" s="27"/>
      <c r="AF376" s="27"/>
      <c r="AG376" s="27"/>
      <c r="AH376" s="27"/>
      <c r="AI376" s="44">
        <v>107.95</v>
      </c>
      <c r="AJ376" s="27"/>
      <c r="AK376" s="27"/>
      <c r="AL376" s="27"/>
      <c r="AM376" s="27"/>
      <c r="AN376" s="27"/>
      <c r="AO376" s="27"/>
      <c r="AP376" s="27"/>
      <c r="AQ376" s="27"/>
      <c r="AR376" s="27"/>
      <c r="AY376" s="28" t="s">
        <v>162</v>
      </c>
      <c r="AZ376" s="29" t="s">
        <v>163</v>
      </c>
      <c r="BA376" s="25" t="s">
        <v>164</v>
      </c>
    </row>
    <row r="377" spans="1:53" s="25" customFormat="1" x14ac:dyDescent="0.25">
      <c r="A377" s="25" t="s">
        <v>158</v>
      </c>
      <c r="B377" s="25" t="s">
        <v>159</v>
      </c>
      <c r="C377" s="25" t="s">
        <v>160</v>
      </c>
      <c r="D377" s="25" t="s">
        <v>11</v>
      </c>
      <c r="E377" s="25">
        <v>1</v>
      </c>
      <c r="F377" s="47" t="s">
        <v>161</v>
      </c>
      <c r="G377" s="72">
        <v>22</v>
      </c>
      <c r="H377" s="86">
        <v>550</v>
      </c>
      <c r="I377" s="72">
        <v>22</v>
      </c>
      <c r="J377" s="23"/>
      <c r="K377" s="23"/>
      <c r="L377" s="23"/>
      <c r="M377" s="76" t="s">
        <v>166</v>
      </c>
      <c r="N377" s="76">
        <v>30</v>
      </c>
      <c r="O377" s="78">
        <v>0.5</v>
      </c>
      <c r="P377" s="72"/>
      <c r="Q377" s="24"/>
      <c r="R377" s="24"/>
      <c r="S377" s="24"/>
      <c r="T377" s="24"/>
      <c r="U377" s="23"/>
      <c r="V377" s="23"/>
      <c r="W377" s="23"/>
      <c r="X377" s="78">
        <f t="shared" si="249"/>
        <v>21</v>
      </c>
      <c r="Y377" s="26">
        <f t="shared" si="233"/>
        <v>346.36059005827468</v>
      </c>
      <c r="Z377" s="63">
        <f t="shared" si="234"/>
        <v>1.75</v>
      </c>
      <c r="AA377" s="64">
        <f t="shared" si="235"/>
        <v>2.4052818754046852</v>
      </c>
      <c r="AB377" s="65">
        <f t="shared" si="236"/>
        <v>8.5714285714285713E-5</v>
      </c>
      <c r="AC377" s="65">
        <v>1.4999999999999999E-4</v>
      </c>
      <c r="AD377" s="27"/>
      <c r="AE377" s="27"/>
      <c r="AF377" s="27"/>
      <c r="AG377" s="27"/>
      <c r="AH377" s="27"/>
      <c r="AI377" s="44">
        <v>114.92</v>
      </c>
      <c r="AJ377" s="27"/>
      <c r="AK377" s="27"/>
      <c r="AL377" s="27"/>
      <c r="AM377" s="27"/>
      <c r="AN377" s="27"/>
      <c r="AO377" s="27"/>
      <c r="AP377" s="27"/>
      <c r="AQ377" s="27"/>
      <c r="AR377" s="27"/>
      <c r="AY377" s="28" t="s">
        <v>162</v>
      </c>
      <c r="AZ377" s="29" t="s">
        <v>163</v>
      </c>
      <c r="BA377" s="25" t="s">
        <v>164</v>
      </c>
    </row>
    <row r="378" spans="1:53" s="25" customFormat="1" x14ac:dyDescent="0.25">
      <c r="A378" s="25" t="s">
        <v>158</v>
      </c>
      <c r="B378" s="25" t="s">
        <v>159</v>
      </c>
      <c r="C378" s="25" t="s">
        <v>160</v>
      </c>
      <c r="D378" s="25" t="s">
        <v>11</v>
      </c>
      <c r="E378" s="25">
        <v>1</v>
      </c>
      <c r="F378" s="47" t="s">
        <v>161</v>
      </c>
      <c r="G378" s="88">
        <v>22</v>
      </c>
      <c r="H378" s="88">
        <v>550</v>
      </c>
      <c r="I378" s="72">
        <v>22</v>
      </c>
      <c r="J378" s="23"/>
      <c r="K378" s="23"/>
      <c r="L378" s="23"/>
      <c r="M378" s="76"/>
      <c r="N378" s="76"/>
      <c r="O378" s="78">
        <v>0.56200000000000006</v>
      </c>
      <c r="P378" s="72"/>
      <c r="Q378" s="24"/>
      <c r="R378" s="24"/>
      <c r="S378" s="24"/>
      <c r="T378" s="24"/>
      <c r="U378" s="23"/>
      <c r="V378" s="23"/>
      <c r="W378" s="23"/>
      <c r="X378" s="78">
        <f t="shared" si="249"/>
        <v>20.876000000000001</v>
      </c>
      <c r="Y378" s="26">
        <f t="shared" si="233"/>
        <v>342.28231270546121</v>
      </c>
      <c r="Z378" s="63">
        <f t="shared" si="234"/>
        <v>1.7396666666666667</v>
      </c>
      <c r="AA378" s="64">
        <f t="shared" si="235"/>
        <v>2.3769605048990359</v>
      </c>
      <c r="AB378" s="65">
        <f t="shared" si="236"/>
        <v>8.6223414447212095E-5</v>
      </c>
      <c r="AC378" s="65">
        <v>1.4999999999999999E-4</v>
      </c>
      <c r="AD378" s="27"/>
      <c r="AE378" s="27"/>
      <c r="AF378" s="27"/>
      <c r="AH378" s="27"/>
      <c r="AI378" s="44">
        <v>128.79</v>
      </c>
      <c r="AJ378" s="27"/>
      <c r="AK378" s="27"/>
      <c r="AL378" s="27"/>
      <c r="AM378" s="27"/>
      <c r="AN378" s="27"/>
      <c r="AO378" s="27"/>
      <c r="AP378" s="27"/>
      <c r="AQ378" s="27"/>
      <c r="AR378" s="27"/>
      <c r="AY378" s="28" t="s">
        <v>162</v>
      </c>
      <c r="AZ378" s="29" t="s">
        <v>163</v>
      </c>
      <c r="BA378" s="25" t="s">
        <v>164</v>
      </c>
    </row>
    <row r="379" spans="1:53" s="25" customFormat="1" x14ac:dyDescent="0.25">
      <c r="A379" s="25" t="s">
        <v>158</v>
      </c>
      <c r="B379" s="25" t="s">
        <v>159</v>
      </c>
      <c r="C379" s="25" t="s">
        <v>160</v>
      </c>
      <c r="D379" s="25" t="s">
        <v>11</v>
      </c>
      <c r="E379" s="25">
        <v>1</v>
      </c>
      <c r="F379" s="47" t="s">
        <v>161</v>
      </c>
      <c r="G379" s="72">
        <v>22</v>
      </c>
      <c r="H379" s="86">
        <v>550</v>
      </c>
      <c r="I379" s="72">
        <v>22</v>
      </c>
      <c r="J379" s="23"/>
      <c r="K379" s="23"/>
      <c r="L379" s="23"/>
      <c r="M379" s="76"/>
      <c r="N379" s="76"/>
      <c r="O379" s="78">
        <v>0.625</v>
      </c>
      <c r="P379" s="72"/>
      <c r="Q379" s="24"/>
      <c r="R379" s="24"/>
      <c r="S379" s="24"/>
      <c r="T379" s="24"/>
      <c r="U379" s="23"/>
      <c r="V379" s="23"/>
      <c r="W379" s="23"/>
      <c r="X379" s="78">
        <f t="shared" si="249"/>
        <v>20.75</v>
      </c>
      <c r="Y379" s="26">
        <f t="shared" si="233"/>
        <v>338.16299672781383</v>
      </c>
      <c r="Z379" s="63">
        <f t="shared" si="234"/>
        <v>1.7291666666666667</v>
      </c>
      <c r="AA379" s="64">
        <f t="shared" si="235"/>
        <v>2.3483541439431517</v>
      </c>
      <c r="AB379" s="65">
        <f t="shared" si="236"/>
        <v>8.6746987951807222E-5</v>
      </c>
      <c r="AC379" s="65">
        <v>1.4999999999999999E-4</v>
      </c>
      <c r="AD379" s="27"/>
      <c r="AE379" s="27"/>
      <c r="AF379" s="27"/>
      <c r="AG379" s="27"/>
      <c r="AH379" s="27"/>
      <c r="AI379" s="44">
        <v>142.81</v>
      </c>
      <c r="AJ379" s="27"/>
      <c r="AK379" s="27"/>
      <c r="AL379" s="27"/>
      <c r="AM379" s="27"/>
      <c r="AN379" s="27"/>
      <c r="AO379" s="27"/>
      <c r="AP379" s="27"/>
      <c r="AQ379" s="27"/>
      <c r="AR379" s="27"/>
      <c r="AY379" s="28" t="s">
        <v>162</v>
      </c>
      <c r="AZ379" s="29" t="s">
        <v>163</v>
      </c>
      <c r="BA379" s="25" t="s">
        <v>164</v>
      </c>
    </row>
    <row r="380" spans="1:53" s="25" customFormat="1" x14ac:dyDescent="0.25">
      <c r="A380" s="25" t="s">
        <v>158</v>
      </c>
      <c r="B380" s="25" t="s">
        <v>159</v>
      </c>
      <c r="C380" s="25" t="s">
        <v>160</v>
      </c>
      <c r="D380" s="25" t="s">
        <v>11</v>
      </c>
      <c r="E380" s="25">
        <v>1</v>
      </c>
      <c r="F380" s="47" t="s">
        <v>161</v>
      </c>
      <c r="G380" s="88">
        <v>22</v>
      </c>
      <c r="H380" s="88">
        <v>550</v>
      </c>
      <c r="I380" s="72">
        <v>22</v>
      </c>
      <c r="J380" s="23"/>
      <c r="K380" s="23"/>
      <c r="L380" s="23"/>
      <c r="M380" s="76"/>
      <c r="N380" s="76"/>
      <c r="O380" s="78">
        <v>0.68799999999999994</v>
      </c>
      <c r="P380" s="72"/>
      <c r="Q380" s="24"/>
      <c r="R380" s="24"/>
      <c r="S380" s="24"/>
      <c r="T380" s="24"/>
      <c r="U380" s="23"/>
      <c r="V380" s="23"/>
      <c r="W380" s="23"/>
      <c r="X380" s="78">
        <f t="shared" si="249"/>
        <v>20.623999999999999</v>
      </c>
      <c r="Y380" s="26">
        <f t="shared" si="233"/>
        <v>334.06861871265062</v>
      </c>
      <c r="Z380" s="63">
        <f t="shared" si="234"/>
        <v>1.7186666666666666</v>
      </c>
      <c r="AA380" s="64">
        <f t="shared" si="235"/>
        <v>2.3199209632822959</v>
      </c>
      <c r="AB380" s="65">
        <f t="shared" si="236"/>
        <v>8.7276958882854922E-5</v>
      </c>
      <c r="AC380" s="65">
        <v>1.4999999999999999E-4</v>
      </c>
      <c r="AD380" s="27"/>
      <c r="AE380" s="27"/>
      <c r="AF380" s="27"/>
      <c r="AH380" s="27"/>
      <c r="AI380" s="44">
        <v>156.74</v>
      </c>
      <c r="AJ380" s="27"/>
      <c r="AK380" s="27"/>
      <c r="AL380" s="27"/>
      <c r="AM380" s="27"/>
      <c r="AN380" s="27"/>
      <c r="AO380" s="27"/>
      <c r="AP380" s="27"/>
      <c r="AQ380" s="27"/>
      <c r="AR380" s="27"/>
      <c r="AY380" s="28" t="s">
        <v>162</v>
      </c>
      <c r="AZ380" s="29" t="s">
        <v>163</v>
      </c>
      <c r="BA380" s="25" t="s">
        <v>164</v>
      </c>
    </row>
    <row r="381" spans="1:53" s="25" customFormat="1" x14ac:dyDescent="0.25">
      <c r="A381" s="25" t="s">
        <v>158</v>
      </c>
      <c r="B381" s="25" t="s">
        <v>159</v>
      </c>
      <c r="C381" s="25" t="s">
        <v>160</v>
      </c>
      <c r="D381" s="25" t="s">
        <v>11</v>
      </c>
      <c r="E381" s="25">
        <v>1</v>
      </c>
      <c r="F381" s="47" t="s">
        <v>161</v>
      </c>
      <c r="G381" s="88">
        <v>22</v>
      </c>
      <c r="H381" s="88">
        <v>550</v>
      </c>
      <c r="I381" s="72">
        <v>22</v>
      </c>
      <c r="J381" s="23"/>
      <c r="K381" s="23"/>
      <c r="L381" s="23"/>
      <c r="M381" s="76"/>
      <c r="N381" s="76"/>
      <c r="O381" s="78">
        <v>0.75</v>
      </c>
      <c r="P381" s="72"/>
      <c r="Q381" s="24"/>
      <c r="R381" s="24"/>
      <c r="S381" s="24"/>
      <c r="T381" s="24"/>
      <c r="U381" s="23"/>
      <c r="V381" s="23"/>
      <c r="W381" s="23"/>
      <c r="X381" s="78">
        <f t="shared" si="249"/>
        <v>20.5</v>
      </c>
      <c r="Y381" s="26">
        <f t="shared" si="233"/>
        <v>330.06357816777762</v>
      </c>
      <c r="Z381" s="63">
        <f t="shared" si="234"/>
        <v>1.7083333333333333</v>
      </c>
      <c r="AA381" s="64">
        <f t="shared" si="235"/>
        <v>2.2921081817206779</v>
      </c>
      <c r="AB381" s="65">
        <f t="shared" si="236"/>
        <v>8.7804878048780482E-5</v>
      </c>
      <c r="AC381" s="65">
        <v>1.4999999999999999E-4</v>
      </c>
      <c r="AD381" s="27"/>
      <c r="AE381" s="27"/>
      <c r="AF381" s="27"/>
      <c r="AH381" s="27"/>
      <c r="AI381" s="44">
        <v>170.37</v>
      </c>
      <c r="AJ381" s="27"/>
      <c r="AK381" s="27"/>
      <c r="AL381" s="27"/>
      <c r="AM381" s="27"/>
      <c r="AN381" s="27"/>
      <c r="AO381" s="27"/>
      <c r="AP381" s="27"/>
      <c r="AQ381" s="27"/>
      <c r="AR381" s="27"/>
      <c r="AY381" s="28" t="s">
        <v>162</v>
      </c>
      <c r="AZ381" s="29" t="s">
        <v>163</v>
      </c>
      <c r="BA381" s="25" t="s">
        <v>164</v>
      </c>
    </row>
    <row r="382" spans="1:53" s="25" customFormat="1" x14ac:dyDescent="0.25">
      <c r="A382" s="25" t="s">
        <v>158</v>
      </c>
      <c r="B382" s="25" t="s">
        <v>159</v>
      </c>
      <c r="C382" s="25" t="s">
        <v>160</v>
      </c>
      <c r="D382" s="25" t="s">
        <v>11</v>
      </c>
      <c r="E382" s="25">
        <v>1</v>
      </c>
      <c r="F382" s="47" t="s">
        <v>161</v>
      </c>
      <c r="G382" s="88">
        <v>22</v>
      </c>
      <c r="H382" s="88">
        <v>550</v>
      </c>
      <c r="I382" s="72">
        <v>22</v>
      </c>
      <c r="J382" s="23"/>
      <c r="K382" s="23"/>
      <c r="L382" s="23"/>
      <c r="M382" s="76"/>
      <c r="N382" s="76"/>
      <c r="O382" s="78">
        <v>0.81200000000000006</v>
      </c>
      <c r="P382" s="72"/>
      <c r="Q382" s="24"/>
      <c r="R382" s="24"/>
      <c r="S382" s="24"/>
      <c r="T382" s="24"/>
      <c r="U382" s="23"/>
      <c r="V382" s="23"/>
      <c r="W382" s="23"/>
      <c r="X382" s="78">
        <f t="shared" si="249"/>
        <v>20.376000000000001</v>
      </c>
      <c r="Y382" s="26">
        <f t="shared" si="233"/>
        <v>326.08269018722547</v>
      </c>
      <c r="Z382" s="63">
        <f t="shared" si="234"/>
        <v>1.6980000000000002</v>
      </c>
      <c r="AA382" s="64">
        <f t="shared" si="235"/>
        <v>2.2644631263001771</v>
      </c>
      <c r="AB382" s="65">
        <f t="shared" si="236"/>
        <v>8.8339222614840972E-5</v>
      </c>
      <c r="AC382" s="65">
        <v>1.4999999999999999E-4</v>
      </c>
      <c r="AD382" s="27"/>
      <c r="AE382" s="27"/>
      <c r="AF382" s="27"/>
      <c r="AH382" s="27"/>
      <c r="AI382" s="44">
        <v>183.92</v>
      </c>
      <c r="AJ382" s="27"/>
      <c r="AK382" s="27"/>
      <c r="AL382" s="27"/>
      <c r="AM382" s="27"/>
      <c r="AN382" s="27"/>
      <c r="AO382" s="27"/>
      <c r="AP382" s="27"/>
      <c r="AQ382" s="27"/>
      <c r="AR382" s="27"/>
      <c r="AY382" s="28" t="s">
        <v>162</v>
      </c>
      <c r="AZ382" s="29" t="s">
        <v>163</v>
      </c>
      <c r="BA382" s="25" t="s">
        <v>164</v>
      </c>
    </row>
    <row r="383" spans="1:53" s="25" customFormat="1" x14ac:dyDescent="0.25">
      <c r="A383" s="25" t="s">
        <v>158</v>
      </c>
      <c r="B383" s="25" t="s">
        <v>159</v>
      </c>
      <c r="C383" s="25" t="s">
        <v>160</v>
      </c>
      <c r="D383" s="25" t="s">
        <v>11</v>
      </c>
      <c r="E383" s="25">
        <v>1</v>
      </c>
      <c r="F383" s="47" t="s">
        <v>161</v>
      </c>
      <c r="G383" s="72">
        <v>22</v>
      </c>
      <c r="H383" s="86">
        <v>550</v>
      </c>
      <c r="I383" s="72">
        <v>22</v>
      </c>
      <c r="J383" s="23"/>
      <c r="K383" s="23"/>
      <c r="L383" s="23"/>
      <c r="M383" s="76"/>
      <c r="N383" s="76">
        <v>60</v>
      </c>
      <c r="O383" s="78">
        <v>0.875</v>
      </c>
      <c r="P383" s="72"/>
      <c r="Q383" s="24"/>
      <c r="R383" s="24"/>
      <c r="S383" s="24"/>
      <c r="T383" s="24"/>
      <c r="U383" s="23"/>
      <c r="V383" s="23"/>
      <c r="W383" s="23"/>
      <c r="X383" s="78">
        <f t="shared" si="249"/>
        <v>20.25</v>
      </c>
      <c r="Y383" s="26">
        <f t="shared" si="233"/>
        <v>322.06233437816616</v>
      </c>
      <c r="Z383" s="63">
        <f t="shared" si="234"/>
        <v>1.6875</v>
      </c>
      <c r="AA383" s="64">
        <f t="shared" si="235"/>
        <v>2.2365439887372647</v>
      </c>
      <c r="AB383" s="65">
        <f t="shared" si="236"/>
        <v>8.888888888888888E-5</v>
      </c>
      <c r="AC383" s="65">
        <v>1.4999999999999999E-4</v>
      </c>
      <c r="AD383" s="27"/>
      <c r="AE383" s="27"/>
      <c r="AF383" s="27"/>
      <c r="AG383" s="27"/>
      <c r="AH383" s="27"/>
      <c r="AI383" s="44">
        <v>197.6</v>
      </c>
      <c r="AJ383" s="27"/>
      <c r="AK383" s="27"/>
      <c r="AL383" s="27"/>
      <c r="AM383" s="27"/>
      <c r="AN383" s="27"/>
      <c r="AO383" s="27"/>
      <c r="AP383" s="27"/>
      <c r="AQ383" s="27"/>
      <c r="AR383" s="27"/>
      <c r="AY383" s="28" t="s">
        <v>162</v>
      </c>
      <c r="AZ383" s="29" t="s">
        <v>163</v>
      </c>
      <c r="BA383" s="25" t="s">
        <v>164</v>
      </c>
    </row>
    <row r="384" spans="1:53" s="25" customFormat="1" x14ac:dyDescent="0.25">
      <c r="A384" s="25" t="s">
        <v>158</v>
      </c>
      <c r="B384" s="25" t="s">
        <v>159</v>
      </c>
      <c r="C384" s="25" t="s">
        <v>160</v>
      </c>
      <c r="D384" s="25" t="s">
        <v>11</v>
      </c>
      <c r="E384" s="25">
        <v>1</v>
      </c>
      <c r="F384" s="47" t="s">
        <v>161</v>
      </c>
      <c r="G384" s="88">
        <v>22</v>
      </c>
      <c r="H384" s="88">
        <v>550</v>
      </c>
      <c r="I384" s="72">
        <v>22</v>
      </c>
      <c r="J384" s="23"/>
      <c r="K384" s="23"/>
      <c r="L384" s="23"/>
      <c r="M384" s="76"/>
      <c r="N384" s="76"/>
      <c r="O384" s="78">
        <v>0.93799999999999994</v>
      </c>
      <c r="P384" s="72"/>
      <c r="Q384" s="24"/>
      <c r="R384" s="24"/>
      <c r="S384" s="24"/>
      <c r="T384" s="24"/>
      <c r="U384" s="23"/>
      <c r="V384" s="23"/>
      <c r="W384" s="23"/>
      <c r="X384" s="78">
        <f t="shared" si="249"/>
        <v>20.123999999999999</v>
      </c>
      <c r="Y384" s="26">
        <f t="shared" ref="Y384:Y386" si="270">PI()*X384^2/4</f>
        <v>318.066916531591</v>
      </c>
      <c r="Z384" s="63">
        <f t="shared" ref="Z384:Z386" si="271">X384/12</f>
        <v>1.6769999999999998</v>
      </c>
      <c r="AA384" s="64">
        <f t="shared" ref="AA384:AA386" si="272">PI()*Z384^2/4</f>
        <v>2.2087980314693816</v>
      </c>
      <c r="AB384" s="65">
        <f t="shared" ref="AB384:AB386" si="273">AC384/Z384</f>
        <v>8.9445438282647583E-5</v>
      </c>
      <c r="AC384" s="65">
        <v>1.4999999999999999E-4</v>
      </c>
      <c r="AD384" s="27"/>
      <c r="AE384" s="27"/>
      <c r="AF384" s="27"/>
      <c r="AH384" s="27"/>
      <c r="AI384" s="44">
        <v>211.19</v>
      </c>
      <c r="AJ384" s="27"/>
      <c r="AK384" s="27"/>
      <c r="AL384" s="27"/>
      <c r="AM384" s="27"/>
      <c r="AN384" s="27"/>
      <c r="AO384" s="27"/>
      <c r="AP384" s="27"/>
      <c r="AQ384" s="27"/>
      <c r="AR384" s="27"/>
      <c r="AY384" s="28" t="s">
        <v>162</v>
      </c>
      <c r="AZ384" s="29" t="s">
        <v>163</v>
      </c>
      <c r="BA384" s="25" t="s">
        <v>164</v>
      </c>
    </row>
    <row r="385" spans="1:53" s="25" customFormat="1" x14ac:dyDescent="0.25">
      <c r="A385" s="25" t="s">
        <v>158</v>
      </c>
      <c r="B385" s="25" t="s">
        <v>159</v>
      </c>
      <c r="C385" s="25" t="s">
        <v>160</v>
      </c>
      <c r="D385" s="25" t="s">
        <v>11</v>
      </c>
      <c r="E385" s="25">
        <v>1</v>
      </c>
      <c r="F385" s="47" t="s">
        <v>161</v>
      </c>
      <c r="G385" s="88">
        <v>22</v>
      </c>
      <c r="H385" s="88">
        <v>550</v>
      </c>
      <c r="I385" s="72">
        <v>22</v>
      </c>
      <c r="J385" s="23"/>
      <c r="K385" s="23"/>
      <c r="L385" s="23"/>
      <c r="M385" s="76"/>
      <c r="N385" s="76"/>
      <c r="O385" s="78">
        <v>1</v>
      </c>
      <c r="P385" s="72"/>
      <c r="Q385" s="24"/>
      <c r="R385" s="24"/>
      <c r="S385" s="24"/>
      <c r="T385" s="24"/>
      <c r="U385" s="23"/>
      <c r="V385" s="23"/>
      <c r="W385" s="23"/>
      <c r="X385" s="78">
        <f t="shared" si="249"/>
        <v>20</v>
      </c>
      <c r="Y385" s="26">
        <f t="shared" si="270"/>
        <v>314.15926535897933</v>
      </c>
      <c r="Z385" s="63">
        <f t="shared" si="271"/>
        <v>1.6666666666666667</v>
      </c>
      <c r="AA385" s="64">
        <f t="shared" si="272"/>
        <v>2.1816615649929121</v>
      </c>
      <c r="AB385" s="65">
        <f t="shared" si="273"/>
        <v>8.9999999999999992E-5</v>
      </c>
      <c r="AC385" s="65">
        <v>1.4999999999999999E-4</v>
      </c>
      <c r="AD385" s="27"/>
      <c r="AE385" s="27"/>
      <c r="AF385" s="27"/>
      <c r="AH385" s="27"/>
      <c r="AI385" s="44">
        <v>224.49</v>
      </c>
      <c r="AJ385" s="27"/>
      <c r="AK385" s="27"/>
      <c r="AL385" s="27"/>
      <c r="AM385" s="27"/>
      <c r="AN385" s="27"/>
      <c r="AO385" s="27"/>
      <c r="AP385" s="27"/>
      <c r="AQ385" s="27"/>
      <c r="AR385" s="27"/>
      <c r="AY385" s="28" t="s">
        <v>162</v>
      </c>
      <c r="AZ385" s="29" t="s">
        <v>163</v>
      </c>
      <c r="BA385" s="25" t="s">
        <v>164</v>
      </c>
    </row>
    <row r="386" spans="1:53" s="25" customFormat="1" x14ac:dyDescent="0.25">
      <c r="A386" s="25" t="s">
        <v>158</v>
      </c>
      <c r="B386" s="25" t="s">
        <v>159</v>
      </c>
      <c r="C386" s="25" t="s">
        <v>160</v>
      </c>
      <c r="D386" s="25" t="s">
        <v>11</v>
      </c>
      <c r="E386" s="25">
        <v>1</v>
      </c>
      <c r="F386" s="47" t="s">
        <v>161</v>
      </c>
      <c r="G386" s="88">
        <v>22</v>
      </c>
      <c r="H386" s="88">
        <v>550</v>
      </c>
      <c r="I386" s="72">
        <v>22</v>
      </c>
      <c r="J386" s="23"/>
      <c r="K386" s="23"/>
      <c r="L386" s="23"/>
      <c r="M386" s="76"/>
      <c r="N386" s="76"/>
      <c r="O386" s="78">
        <v>1.0620000000000001</v>
      </c>
      <c r="P386" s="72"/>
      <c r="Q386" s="24"/>
      <c r="R386" s="24"/>
      <c r="S386" s="24"/>
      <c r="T386" s="24"/>
      <c r="U386" s="23"/>
      <c r="V386" s="23"/>
      <c r="W386" s="23"/>
      <c r="X386" s="78">
        <f t="shared" si="249"/>
        <v>19.876000000000001</v>
      </c>
      <c r="Y386" s="26">
        <f t="shared" si="270"/>
        <v>310.27576675068838</v>
      </c>
      <c r="Z386" s="63">
        <f t="shared" si="271"/>
        <v>1.6563333333333334</v>
      </c>
      <c r="AA386" s="64">
        <f t="shared" si="272"/>
        <v>2.1546928246575585</v>
      </c>
      <c r="AB386" s="65">
        <f t="shared" si="273"/>
        <v>9.0561481183336668E-5</v>
      </c>
      <c r="AC386" s="65">
        <v>1.4999999999999999E-4</v>
      </c>
      <c r="AD386" s="27"/>
      <c r="AE386" s="27"/>
      <c r="AF386" s="27"/>
      <c r="AH386" s="27"/>
      <c r="AI386" s="44">
        <v>237.7</v>
      </c>
      <c r="AJ386" s="27"/>
      <c r="AK386" s="27"/>
      <c r="AL386" s="27"/>
      <c r="AM386" s="27"/>
      <c r="AN386" s="27"/>
      <c r="AO386" s="27"/>
      <c r="AP386" s="27"/>
      <c r="AQ386" s="27"/>
      <c r="AR386" s="27"/>
      <c r="AY386" s="28" t="s">
        <v>162</v>
      </c>
      <c r="AZ386" s="29" t="s">
        <v>163</v>
      </c>
      <c r="BA386" s="25" t="s">
        <v>164</v>
      </c>
    </row>
    <row r="387" spans="1:53" s="25" customFormat="1" x14ac:dyDescent="0.25">
      <c r="A387" s="25" t="s">
        <v>158</v>
      </c>
      <c r="B387" s="25" t="s">
        <v>159</v>
      </c>
      <c r="C387" s="25" t="s">
        <v>160</v>
      </c>
      <c r="D387" s="25" t="s">
        <v>11</v>
      </c>
      <c r="E387" s="25">
        <v>1</v>
      </c>
      <c r="F387" s="47" t="s">
        <v>161</v>
      </c>
      <c r="G387" s="72">
        <v>22</v>
      </c>
      <c r="H387" s="86">
        <v>550</v>
      </c>
      <c r="I387" s="72">
        <v>22</v>
      </c>
      <c r="J387" s="23"/>
      <c r="K387" s="23"/>
      <c r="L387" s="23"/>
      <c r="M387" s="76"/>
      <c r="N387" s="76">
        <v>80</v>
      </c>
      <c r="O387" s="78">
        <v>1.125</v>
      </c>
      <c r="P387" s="72"/>
      <c r="Q387" s="24"/>
      <c r="R387" s="24"/>
      <c r="S387" s="24"/>
      <c r="T387" s="24"/>
      <c r="U387" s="23"/>
      <c r="V387" s="23"/>
      <c r="W387" s="23"/>
      <c r="X387" s="78">
        <f t="shared" si="249"/>
        <v>19.75</v>
      </c>
      <c r="Y387" s="26">
        <f t="shared" ref="Y387:Y496" si="274">PI()*X387^2/4</f>
        <v>306.35437111021719</v>
      </c>
      <c r="Z387" s="63">
        <f t="shared" ref="Z387:Z496" si="275">X387/12</f>
        <v>1.6458333333333333</v>
      </c>
      <c r="AA387" s="64">
        <f t="shared" ref="AA387:AA496" si="276">PI()*Z387^2/4</f>
        <v>2.1274609104876188</v>
      </c>
      <c r="AB387" s="65">
        <f t="shared" ref="AB387:AB496" si="277">AC387/Z387</f>
        <v>9.1139240506329109E-5</v>
      </c>
      <c r="AC387" s="65">
        <v>1.4999999999999999E-4</v>
      </c>
      <c r="AD387" s="27"/>
      <c r="AE387" s="27"/>
      <c r="AF387" s="27"/>
      <c r="AG387" s="27"/>
      <c r="AH387" s="27"/>
      <c r="AI387" s="44">
        <v>251.05</v>
      </c>
      <c r="AJ387" s="27"/>
      <c r="AK387" s="27"/>
      <c r="AL387" s="27"/>
      <c r="AM387" s="27"/>
      <c r="AN387" s="27"/>
      <c r="AO387" s="27"/>
      <c r="AP387" s="27"/>
      <c r="AQ387" s="27"/>
      <c r="AR387" s="27"/>
      <c r="AY387" s="28" t="s">
        <v>162</v>
      </c>
      <c r="AZ387" s="29" t="s">
        <v>163</v>
      </c>
      <c r="BA387" s="25" t="s">
        <v>164</v>
      </c>
    </row>
    <row r="388" spans="1:53" s="25" customFormat="1" x14ac:dyDescent="0.25">
      <c r="A388" s="25" t="s">
        <v>158</v>
      </c>
      <c r="B388" s="25" t="s">
        <v>159</v>
      </c>
      <c r="C388" s="25" t="s">
        <v>160</v>
      </c>
      <c r="D388" s="25" t="s">
        <v>11</v>
      </c>
      <c r="E388" s="25">
        <v>1</v>
      </c>
      <c r="F388" s="47" t="s">
        <v>161</v>
      </c>
      <c r="G388" s="88">
        <v>22</v>
      </c>
      <c r="H388" s="88">
        <v>550</v>
      </c>
      <c r="I388" s="72">
        <v>22</v>
      </c>
      <c r="J388" s="23"/>
      <c r="K388" s="23"/>
      <c r="L388" s="23"/>
      <c r="M388" s="76"/>
      <c r="N388" s="76"/>
      <c r="O388" s="78">
        <v>1.1879999999999999</v>
      </c>
      <c r="P388" s="72"/>
      <c r="Q388" s="24"/>
      <c r="R388" s="24"/>
      <c r="S388" s="24"/>
      <c r="T388" s="24"/>
      <c r="U388" s="23"/>
      <c r="V388" s="23"/>
      <c r="W388" s="23"/>
      <c r="X388" s="78">
        <f t="shared" si="249"/>
        <v>19.623999999999999</v>
      </c>
      <c r="Y388" s="26">
        <f t="shared" si="274"/>
        <v>302.45791343223016</v>
      </c>
      <c r="Z388" s="63">
        <f t="shared" si="275"/>
        <v>1.6353333333333333</v>
      </c>
      <c r="AA388" s="64">
        <f t="shared" si="276"/>
        <v>2.1004021766127092</v>
      </c>
      <c r="AB388" s="65">
        <f t="shared" si="277"/>
        <v>9.1724419078679167E-5</v>
      </c>
      <c r="AC388" s="65">
        <v>1.4999999999999999E-4</v>
      </c>
      <c r="AD388" s="27"/>
      <c r="AE388" s="27"/>
      <c r="AF388" s="27"/>
      <c r="AH388" s="27"/>
      <c r="AI388" s="44">
        <v>264.31</v>
      </c>
      <c r="AJ388" s="27"/>
      <c r="AK388" s="27"/>
      <c r="AL388" s="27"/>
      <c r="AM388" s="27"/>
      <c r="AN388" s="27"/>
      <c r="AO388" s="27"/>
      <c r="AP388" s="27"/>
      <c r="AQ388" s="27"/>
      <c r="AR388" s="27"/>
      <c r="AY388" s="28" t="s">
        <v>162</v>
      </c>
      <c r="AZ388" s="29" t="s">
        <v>163</v>
      </c>
      <c r="BA388" s="25" t="s">
        <v>164</v>
      </c>
    </row>
    <row r="389" spans="1:53" s="25" customFormat="1" x14ac:dyDescent="0.25">
      <c r="A389" s="25" t="s">
        <v>158</v>
      </c>
      <c r="B389" s="25" t="s">
        <v>159</v>
      </c>
      <c r="C389" s="25" t="s">
        <v>160</v>
      </c>
      <c r="D389" s="25" t="s">
        <v>11</v>
      </c>
      <c r="E389" s="25">
        <v>1</v>
      </c>
      <c r="F389" s="47" t="s">
        <v>161</v>
      </c>
      <c r="G389" s="88">
        <v>22</v>
      </c>
      <c r="H389" s="88">
        <v>550</v>
      </c>
      <c r="I389" s="72">
        <v>22</v>
      </c>
      <c r="J389" s="23"/>
      <c r="K389" s="23"/>
      <c r="L389" s="23"/>
      <c r="M389" s="76"/>
      <c r="N389" s="76"/>
      <c r="O389" s="78">
        <v>1.25</v>
      </c>
      <c r="P389" s="72"/>
      <c r="Q389" s="24"/>
      <c r="R389" s="24"/>
      <c r="S389" s="24"/>
      <c r="T389" s="24"/>
      <c r="U389" s="23"/>
      <c r="V389" s="23"/>
      <c r="W389" s="23"/>
      <c r="X389" s="78">
        <f t="shared" ref="X389:X452" si="278">(I389-O389*2)</f>
        <v>19.5</v>
      </c>
      <c r="Y389" s="26">
        <f t="shared" si="274"/>
        <v>298.64765163187968</v>
      </c>
      <c r="Z389" s="63">
        <f t="shared" si="275"/>
        <v>1.625</v>
      </c>
      <c r="AA389" s="64">
        <f t="shared" si="276"/>
        <v>2.0739420252213869</v>
      </c>
      <c r="AB389" s="65">
        <f t="shared" si="277"/>
        <v>9.2307692307692303E-5</v>
      </c>
      <c r="AC389" s="65">
        <v>1.4999999999999999E-4</v>
      </c>
      <c r="AD389" s="27"/>
      <c r="AE389" s="27"/>
      <c r="AF389" s="27"/>
      <c r="AH389" s="27"/>
      <c r="AI389" s="44">
        <v>277.27</v>
      </c>
      <c r="AJ389" s="27"/>
      <c r="AK389" s="27"/>
      <c r="AL389" s="27"/>
      <c r="AM389" s="27"/>
      <c r="AN389" s="27"/>
      <c r="AO389" s="27"/>
      <c r="AP389" s="27"/>
      <c r="AQ389" s="27"/>
      <c r="AR389" s="27"/>
      <c r="AY389" s="28" t="s">
        <v>162</v>
      </c>
      <c r="AZ389" s="29" t="s">
        <v>163</v>
      </c>
      <c r="BA389" s="25" t="s">
        <v>164</v>
      </c>
    </row>
    <row r="390" spans="1:53" s="25" customFormat="1" x14ac:dyDescent="0.25">
      <c r="A390" s="25" t="s">
        <v>158</v>
      </c>
      <c r="B390" s="25" t="s">
        <v>159</v>
      </c>
      <c r="C390" s="25" t="s">
        <v>160</v>
      </c>
      <c r="D390" s="25" t="s">
        <v>11</v>
      </c>
      <c r="E390" s="25">
        <v>1</v>
      </c>
      <c r="F390" s="47" t="s">
        <v>161</v>
      </c>
      <c r="G390" s="88">
        <v>22</v>
      </c>
      <c r="H390" s="88">
        <v>550</v>
      </c>
      <c r="I390" s="72">
        <v>22</v>
      </c>
      <c r="J390" s="23"/>
      <c r="K390" s="23"/>
      <c r="L390" s="23"/>
      <c r="M390" s="76"/>
      <c r="N390" s="76"/>
      <c r="O390" s="78">
        <v>1.3120000000000001</v>
      </c>
      <c r="P390" s="72"/>
      <c r="Q390" s="24"/>
      <c r="R390" s="24"/>
      <c r="S390" s="24"/>
      <c r="T390" s="24"/>
      <c r="U390" s="23"/>
      <c r="V390" s="23"/>
      <c r="W390" s="23"/>
      <c r="X390" s="78">
        <f t="shared" si="278"/>
        <v>19.376000000000001</v>
      </c>
      <c r="Y390" s="26">
        <f t="shared" si="274"/>
        <v>294.86154239585011</v>
      </c>
      <c r="Z390" s="63">
        <f t="shared" si="275"/>
        <v>1.6146666666666667</v>
      </c>
      <c r="AA390" s="64">
        <f t="shared" si="276"/>
        <v>2.047649599971181</v>
      </c>
      <c r="AB390" s="65">
        <f t="shared" si="277"/>
        <v>9.2898431048720051E-5</v>
      </c>
      <c r="AC390" s="65">
        <v>1.4999999999999999E-4</v>
      </c>
      <c r="AD390" s="27"/>
      <c r="AE390" s="27"/>
      <c r="AF390" s="27"/>
      <c r="AH390" s="27"/>
      <c r="AI390" s="44">
        <v>290.14999999999998</v>
      </c>
      <c r="AJ390" s="27"/>
      <c r="AK390" s="27"/>
      <c r="AL390" s="27"/>
      <c r="AM390" s="27"/>
      <c r="AN390" s="27"/>
      <c r="AO390" s="27"/>
      <c r="AP390" s="27"/>
      <c r="AQ390" s="27"/>
      <c r="AR390" s="27"/>
      <c r="AY390" s="28" t="s">
        <v>162</v>
      </c>
      <c r="AZ390" s="29" t="s">
        <v>163</v>
      </c>
      <c r="BA390" s="25" t="s">
        <v>164</v>
      </c>
    </row>
    <row r="391" spans="1:53" s="25" customFormat="1" x14ac:dyDescent="0.25">
      <c r="A391" s="25" t="s">
        <v>158</v>
      </c>
      <c r="B391" s="25" t="s">
        <v>159</v>
      </c>
      <c r="C391" s="25" t="s">
        <v>160</v>
      </c>
      <c r="D391" s="25" t="s">
        <v>11</v>
      </c>
      <c r="E391" s="25">
        <v>1</v>
      </c>
      <c r="F391" s="47" t="s">
        <v>161</v>
      </c>
      <c r="G391" s="72">
        <v>22</v>
      </c>
      <c r="H391" s="86">
        <v>550</v>
      </c>
      <c r="I391" s="72">
        <v>22</v>
      </c>
      <c r="J391" s="23"/>
      <c r="K391" s="23"/>
      <c r="L391" s="23"/>
      <c r="M391" s="76"/>
      <c r="N391" s="76">
        <v>100</v>
      </c>
      <c r="O391" s="78">
        <v>1.375</v>
      </c>
      <c r="P391" s="72"/>
      <c r="Q391" s="24"/>
      <c r="R391" s="24"/>
      <c r="S391" s="24"/>
      <c r="T391" s="24"/>
      <c r="U391" s="23"/>
      <c r="V391" s="23"/>
      <c r="W391" s="23"/>
      <c r="X391" s="78">
        <f t="shared" si="278"/>
        <v>19.25</v>
      </c>
      <c r="Y391" s="26">
        <f t="shared" si="274"/>
        <v>291.03910692396693</v>
      </c>
      <c r="Z391" s="63">
        <f t="shared" si="275"/>
        <v>1.6041666666666667</v>
      </c>
      <c r="AA391" s="64">
        <f t="shared" si="276"/>
        <v>2.0211049091942148</v>
      </c>
      <c r="AB391" s="65">
        <f t="shared" si="277"/>
        <v>9.3506493506493492E-5</v>
      </c>
      <c r="AC391" s="65">
        <v>1.4999999999999999E-4</v>
      </c>
      <c r="AD391" s="27"/>
      <c r="AE391" s="27"/>
      <c r="AF391" s="27"/>
      <c r="AG391" s="27"/>
      <c r="AH391" s="27"/>
      <c r="AI391" s="44">
        <v>303.16000000000003</v>
      </c>
      <c r="AJ391" s="27"/>
      <c r="AK391" s="27"/>
      <c r="AL391" s="27"/>
      <c r="AM391" s="27"/>
      <c r="AN391" s="27"/>
      <c r="AO391" s="27"/>
      <c r="AP391" s="27"/>
      <c r="AQ391" s="27"/>
      <c r="AR391" s="27"/>
      <c r="AY391" s="28" t="s">
        <v>162</v>
      </c>
      <c r="AZ391" s="29" t="s">
        <v>163</v>
      </c>
      <c r="BA391" s="25" t="s">
        <v>164</v>
      </c>
    </row>
    <row r="392" spans="1:53" s="25" customFormat="1" x14ac:dyDescent="0.25">
      <c r="A392" s="25" t="s">
        <v>158</v>
      </c>
      <c r="B392" s="25" t="s">
        <v>159</v>
      </c>
      <c r="C392" s="25" t="s">
        <v>160</v>
      </c>
      <c r="D392" s="25" t="s">
        <v>11</v>
      </c>
      <c r="E392" s="25">
        <v>1</v>
      </c>
      <c r="F392" s="47" t="s">
        <v>161</v>
      </c>
      <c r="G392" s="88">
        <v>22</v>
      </c>
      <c r="H392" s="88">
        <v>550</v>
      </c>
      <c r="I392" s="72">
        <v>22</v>
      </c>
      <c r="J392" s="23"/>
      <c r="K392" s="23"/>
      <c r="L392" s="23"/>
      <c r="M392" s="76"/>
      <c r="N392" s="76"/>
      <c r="O392" s="78">
        <v>1.4379999999999999</v>
      </c>
      <c r="P392" s="72"/>
      <c r="Q392" s="24"/>
      <c r="R392" s="24"/>
      <c r="S392" s="24"/>
      <c r="T392" s="24"/>
      <c r="U392" s="23"/>
      <c r="V392" s="23"/>
      <c r="W392" s="23"/>
      <c r="X392" s="78">
        <f t="shared" si="278"/>
        <v>19.123999999999999</v>
      </c>
      <c r="Y392" s="26">
        <f t="shared" si="274"/>
        <v>287.24160941456796</v>
      </c>
      <c r="Z392" s="63">
        <f t="shared" si="275"/>
        <v>1.5936666666666666</v>
      </c>
      <c r="AA392" s="64">
        <f t="shared" si="276"/>
        <v>1.9947333987122775</v>
      </c>
      <c r="AB392" s="65">
        <f t="shared" si="277"/>
        <v>9.4122568500313737E-5</v>
      </c>
      <c r="AC392" s="65">
        <v>1.4999999999999999E-4</v>
      </c>
      <c r="AD392" s="27"/>
      <c r="AE392" s="27"/>
      <c r="AF392" s="27"/>
      <c r="AH392" s="27"/>
      <c r="AI392" s="44">
        <v>316.08</v>
      </c>
      <c r="AJ392" s="27"/>
      <c r="AK392" s="27"/>
      <c r="AL392" s="27"/>
      <c r="AM392" s="27"/>
      <c r="AN392" s="27"/>
      <c r="AO392" s="27"/>
      <c r="AP392" s="27"/>
      <c r="AQ392" s="27"/>
      <c r="AR392" s="27"/>
      <c r="AY392" s="28" t="s">
        <v>162</v>
      </c>
      <c r="AZ392" s="29" t="s">
        <v>163</v>
      </c>
      <c r="BA392" s="25" t="s">
        <v>164</v>
      </c>
    </row>
    <row r="393" spans="1:53" s="25" customFormat="1" x14ac:dyDescent="0.25">
      <c r="A393" s="25" t="s">
        <v>158</v>
      </c>
      <c r="B393" s="25" t="s">
        <v>159</v>
      </c>
      <c r="C393" s="25" t="s">
        <v>160</v>
      </c>
      <c r="D393" s="25" t="s">
        <v>11</v>
      </c>
      <c r="E393" s="25">
        <v>1</v>
      </c>
      <c r="F393" s="47" t="s">
        <v>161</v>
      </c>
      <c r="G393" s="88">
        <v>22</v>
      </c>
      <c r="H393" s="88">
        <v>550</v>
      </c>
      <c r="I393" s="72">
        <v>22</v>
      </c>
      <c r="J393" s="23"/>
      <c r="K393" s="23"/>
      <c r="L393" s="23"/>
      <c r="M393" s="76"/>
      <c r="N393" s="76"/>
      <c r="O393" s="78">
        <v>1.5</v>
      </c>
      <c r="P393" s="72"/>
      <c r="Q393" s="24"/>
      <c r="R393" s="24"/>
      <c r="S393" s="24"/>
      <c r="T393" s="24"/>
      <c r="U393" s="23"/>
      <c r="V393" s="23"/>
      <c r="W393" s="23"/>
      <c r="X393" s="78">
        <f t="shared" si="278"/>
        <v>19</v>
      </c>
      <c r="Y393" s="26">
        <f t="shared" si="274"/>
        <v>283.5287369864788</v>
      </c>
      <c r="Z393" s="63">
        <f t="shared" si="275"/>
        <v>1.5833333333333333</v>
      </c>
      <c r="AA393" s="64">
        <f t="shared" si="276"/>
        <v>1.9689495624061029</v>
      </c>
      <c r="AB393" s="65">
        <f t="shared" si="277"/>
        <v>9.4736842105263148E-5</v>
      </c>
      <c r="AC393" s="65">
        <v>1.4999999999999999E-4</v>
      </c>
      <c r="AD393" s="27"/>
      <c r="AE393" s="27"/>
      <c r="AF393" s="27"/>
      <c r="AH393" s="27"/>
      <c r="AI393" s="44">
        <v>328.72</v>
      </c>
      <c r="AJ393" s="27"/>
      <c r="AK393" s="27"/>
      <c r="AL393" s="27"/>
      <c r="AM393" s="27"/>
      <c r="AN393" s="27"/>
      <c r="AO393" s="27"/>
      <c r="AP393" s="27"/>
      <c r="AQ393" s="27"/>
      <c r="AR393" s="27"/>
      <c r="AY393" s="28" t="s">
        <v>162</v>
      </c>
      <c r="AZ393" s="29" t="s">
        <v>163</v>
      </c>
      <c r="BA393" s="25" t="s">
        <v>164</v>
      </c>
    </row>
    <row r="394" spans="1:53" s="25" customFormat="1" x14ac:dyDescent="0.25">
      <c r="A394" s="25" t="s">
        <v>158</v>
      </c>
      <c r="B394" s="25" t="s">
        <v>159</v>
      </c>
      <c r="C394" s="25" t="s">
        <v>160</v>
      </c>
      <c r="D394" s="25" t="s">
        <v>11</v>
      </c>
      <c r="E394" s="25">
        <v>1</v>
      </c>
      <c r="F394" s="47" t="s">
        <v>161</v>
      </c>
      <c r="G394" s="72">
        <v>22</v>
      </c>
      <c r="H394" s="86">
        <v>550</v>
      </c>
      <c r="I394" s="72">
        <v>22</v>
      </c>
      <c r="J394" s="23"/>
      <c r="K394" s="23"/>
      <c r="L394" s="23"/>
      <c r="M394" s="76"/>
      <c r="N394" s="76">
        <v>120</v>
      </c>
      <c r="O394" s="78">
        <v>1.625</v>
      </c>
      <c r="P394" s="72"/>
      <c r="Q394" s="24"/>
      <c r="R394" s="24"/>
      <c r="S394" s="24"/>
      <c r="T394" s="24"/>
      <c r="U394" s="23"/>
      <c r="V394" s="23"/>
      <c r="W394" s="23"/>
      <c r="X394" s="78">
        <f t="shared" si="278"/>
        <v>18.75</v>
      </c>
      <c r="Y394" s="26">
        <f t="shared" si="274"/>
        <v>276.11654181941543</v>
      </c>
      <c r="Z394" s="63">
        <f t="shared" si="275"/>
        <v>1.5625</v>
      </c>
      <c r="AA394" s="64">
        <f t="shared" si="276"/>
        <v>1.9174759848570515</v>
      </c>
      <c r="AB394" s="65">
        <f t="shared" si="277"/>
        <v>9.5999999999999989E-5</v>
      </c>
      <c r="AC394" s="65">
        <v>1.4999999999999999E-4</v>
      </c>
      <c r="AD394" s="27"/>
      <c r="AE394" s="27"/>
      <c r="AF394" s="27"/>
      <c r="AG394" s="27"/>
      <c r="AH394" s="27"/>
      <c r="AI394" s="44">
        <v>353.94</v>
      </c>
      <c r="AJ394" s="27"/>
      <c r="AK394" s="27"/>
      <c r="AL394" s="27"/>
      <c r="AM394" s="27"/>
      <c r="AN394" s="27"/>
      <c r="AO394" s="27"/>
      <c r="AP394" s="27"/>
      <c r="AQ394" s="27"/>
      <c r="AR394" s="27"/>
      <c r="AY394" s="28" t="s">
        <v>162</v>
      </c>
      <c r="AZ394" s="29" t="s">
        <v>163</v>
      </c>
      <c r="BA394" s="25" t="s">
        <v>164</v>
      </c>
    </row>
    <row r="395" spans="1:53" s="25" customFormat="1" x14ac:dyDescent="0.25">
      <c r="A395" s="25" t="s">
        <v>158</v>
      </c>
      <c r="B395" s="25" t="s">
        <v>159</v>
      </c>
      <c r="C395" s="25" t="s">
        <v>160</v>
      </c>
      <c r="D395" s="25" t="s">
        <v>11</v>
      </c>
      <c r="E395" s="25">
        <v>1</v>
      </c>
      <c r="F395" s="47" t="s">
        <v>161</v>
      </c>
      <c r="G395" s="72">
        <v>22</v>
      </c>
      <c r="H395" s="86">
        <v>550</v>
      </c>
      <c r="I395" s="72">
        <v>22</v>
      </c>
      <c r="J395" s="23"/>
      <c r="K395" s="23"/>
      <c r="L395" s="23"/>
      <c r="M395" s="76"/>
      <c r="N395" s="76">
        <v>140</v>
      </c>
      <c r="O395" s="78">
        <v>1.875</v>
      </c>
      <c r="P395" s="72"/>
      <c r="Q395" s="24"/>
      <c r="R395" s="24"/>
      <c r="S395" s="24"/>
      <c r="T395" s="24"/>
      <c r="U395" s="23"/>
      <c r="V395" s="23"/>
      <c r="W395" s="23"/>
      <c r="X395" s="78">
        <f t="shared" si="278"/>
        <v>18.25</v>
      </c>
      <c r="Y395" s="26">
        <f t="shared" si="274"/>
        <v>261.58667579656264</v>
      </c>
      <c r="Z395" s="63">
        <f t="shared" si="275"/>
        <v>1.5208333333333333</v>
      </c>
      <c r="AA395" s="64">
        <f t="shared" si="276"/>
        <v>1.8165741374761293</v>
      </c>
      <c r="AB395" s="65">
        <f t="shared" si="277"/>
        <v>9.8630136986301367E-5</v>
      </c>
      <c r="AC395" s="65">
        <v>1.4999999999999999E-4</v>
      </c>
      <c r="AD395" s="27"/>
      <c r="AE395" s="27"/>
      <c r="AF395" s="27"/>
      <c r="AG395" s="27"/>
      <c r="AH395" s="27"/>
      <c r="AI395" s="44">
        <v>403.38</v>
      </c>
      <c r="AJ395" s="27"/>
      <c r="AK395" s="27"/>
      <c r="AL395" s="27"/>
      <c r="AM395" s="27"/>
      <c r="AN395" s="27"/>
      <c r="AO395" s="27"/>
      <c r="AP395" s="27"/>
      <c r="AQ395" s="27"/>
      <c r="AR395" s="27"/>
      <c r="AY395" s="28" t="s">
        <v>162</v>
      </c>
      <c r="AZ395" s="29" t="s">
        <v>163</v>
      </c>
      <c r="BA395" s="25" t="s">
        <v>164</v>
      </c>
    </row>
    <row r="396" spans="1:53" s="25" customFormat="1" x14ac:dyDescent="0.25">
      <c r="A396" s="25" t="s">
        <v>158</v>
      </c>
      <c r="B396" s="25" t="s">
        <v>159</v>
      </c>
      <c r="C396" s="25" t="s">
        <v>160</v>
      </c>
      <c r="D396" s="25" t="s">
        <v>11</v>
      </c>
      <c r="E396" s="25">
        <v>1</v>
      </c>
      <c r="F396" s="47" t="s">
        <v>161</v>
      </c>
      <c r="G396" s="72">
        <v>22</v>
      </c>
      <c r="H396" s="86">
        <v>550</v>
      </c>
      <c r="I396" s="72">
        <v>22</v>
      </c>
      <c r="J396" s="23"/>
      <c r="K396" s="23"/>
      <c r="L396" s="23"/>
      <c r="M396" s="76"/>
      <c r="N396" s="76">
        <v>160</v>
      </c>
      <c r="O396" s="78">
        <v>2.125</v>
      </c>
      <c r="P396" s="72"/>
      <c r="Q396" s="24"/>
      <c r="R396" s="24"/>
      <c r="S396" s="24"/>
      <c r="T396" s="24"/>
      <c r="U396" s="23"/>
      <c r="V396" s="23"/>
      <c r="W396" s="23"/>
      <c r="X396" s="78">
        <f t="shared" si="278"/>
        <v>17.75</v>
      </c>
      <c r="Y396" s="26">
        <f t="shared" si="274"/>
        <v>247.44950885540854</v>
      </c>
      <c r="Z396" s="63">
        <f t="shared" si="275"/>
        <v>1.4791666666666667</v>
      </c>
      <c r="AA396" s="64">
        <f t="shared" si="276"/>
        <v>1.7183993670514486</v>
      </c>
      <c r="AB396" s="65">
        <f t="shared" si="277"/>
        <v>1.0140845070422534E-4</v>
      </c>
      <c r="AC396" s="65">
        <v>1.4999999999999999E-4</v>
      </c>
      <c r="AD396" s="27"/>
      <c r="AE396" s="27"/>
      <c r="AF396" s="27"/>
      <c r="AG396" s="27"/>
      <c r="AH396" s="27"/>
      <c r="AI396" s="44">
        <v>451.49</v>
      </c>
      <c r="AJ396" s="27"/>
      <c r="AK396" s="27"/>
      <c r="AL396" s="27"/>
      <c r="AM396" s="27"/>
      <c r="AN396" s="27"/>
      <c r="AO396" s="27"/>
      <c r="AP396" s="27"/>
      <c r="AQ396" s="27"/>
      <c r="AR396" s="27"/>
      <c r="AY396" s="28" t="s">
        <v>162</v>
      </c>
      <c r="AZ396" s="29" t="s">
        <v>163</v>
      </c>
      <c r="BA396" s="25" t="s">
        <v>164</v>
      </c>
    </row>
    <row r="397" spans="1:53" s="33" customFormat="1" x14ac:dyDescent="0.25">
      <c r="A397" s="33" t="s">
        <v>158</v>
      </c>
      <c r="B397" s="33" t="s">
        <v>159</v>
      </c>
      <c r="C397" s="33" t="s">
        <v>160</v>
      </c>
      <c r="D397" s="33" t="s">
        <v>11</v>
      </c>
      <c r="E397" s="33">
        <v>1</v>
      </c>
      <c r="F397" s="33" t="s">
        <v>161</v>
      </c>
      <c r="G397" s="89">
        <v>24</v>
      </c>
      <c r="H397" s="89">
        <v>600</v>
      </c>
      <c r="I397" s="82">
        <v>24</v>
      </c>
      <c r="J397" s="31"/>
      <c r="K397" s="31"/>
      <c r="L397" s="31"/>
      <c r="M397" s="79"/>
      <c r="N397" s="79">
        <v>5</v>
      </c>
      <c r="O397" s="81">
        <v>0.218</v>
      </c>
      <c r="P397" s="82"/>
      <c r="Q397" s="32"/>
      <c r="R397" s="32"/>
      <c r="S397" s="32"/>
      <c r="T397" s="32"/>
      <c r="U397" s="31"/>
      <c r="V397" s="31"/>
      <c r="W397" s="31"/>
      <c r="X397" s="81">
        <f t="shared" si="278"/>
        <v>23.564</v>
      </c>
      <c r="Y397" s="37">
        <f t="shared" si="274"/>
        <v>436.10183040261762</v>
      </c>
      <c r="Z397" s="66">
        <f t="shared" si="275"/>
        <v>1.9636666666666667</v>
      </c>
      <c r="AA397" s="67">
        <f t="shared" si="276"/>
        <v>3.0284849333515114</v>
      </c>
      <c r="AB397" s="68">
        <f t="shared" si="277"/>
        <v>7.638771006620268E-5</v>
      </c>
      <c r="AC397" s="68">
        <v>1.4999999999999999E-4</v>
      </c>
      <c r="AD397" s="38"/>
      <c r="AE397" s="38"/>
      <c r="AF397" s="38"/>
      <c r="AH397" s="38"/>
      <c r="AI397" s="45">
        <v>55.42</v>
      </c>
      <c r="AJ397" s="38"/>
      <c r="AK397" s="38"/>
      <c r="AL397" s="38"/>
      <c r="AM397" s="38"/>
      <c r="AN397" s="38"/>
      <c r="AO397" s="38"/>
      <c r="AP397" s="38"/>
      <c r="AQ397" s="38"/>
      <c r="AR397" s="38"/>
      <c r="AY397" s="39" t="s">
        <v>162</v>
      </c>
      <c r="AZ397" s="40" t="s">
        <v>163</v>
      </c>
      <c r="BA397" s="41" t="s">
        <v>164</v>
      </c>
    </row>
    <row r="398" spans="1:53" s="36" customFormat="1" x14ac:dyDescent="0.25">
      <c r="A398" s="36" t="s">
        <v>158</v>
      </c>
      <c r="B398" s="36" t="s">
        <v>159</v>
      </c>
      <c r="C398" s="36" t="s">
        <v>160</v>
      </c>
      <c r="D398" s="36" t="s">
        <v>11</v>
      </c>
      <c r="E398" s="36">
        <v>1</v>
      </c>
      <c r="F398" s="36" t="s">
        <v>161</v>
      </c>
      <c r="G398" s="73">
        <v>24</v>
      </c>
      <c r="H398" s="87">
        <v>600</v>
      </c>
      <c r="I398" s="73">
        <v>24</v>
      </c>
      <c r="J398" s="34"/>
      <c r="K398" s="34"/>
      <c r="L398" s="34"/>
      <c r="M398" s="83"/>
      <c r="N398" s="73">
        <v>10</v>
      </c>
      <c r="O398" s="85">
        <v>0.25</v>
      </c>
      <c r="P398" s="73"/>
      <c r="Q398" s="35"/>
      <c r="R398" s="35"/>
      <c r="S398" s="35"/>
      <c r="T398" s="35"/>
      <c r="U398" s="34"/>
      <c r="V398" s="34"/>
      <c r="W398" s="34"/>
      <c r="X398" s="85">
        <f t="shared" si="278"/>
        <v>23.5</v>
      </c>
      <c r="Y398" s="42">
        <f t="shared" si="274"/>
        <v>433.73613573624084</v>
      </c>
      <c r="Z398" s="69">
        <f t="shared" si="275"/>
        <v>1.9583333333333333</v>
      </c>
      <c r="AA398" s="70">
        <f t="shared" si="276"/>
        <v>3.0120564981683389</v>
      </c>
      <c r="AB398" s="71">
        <f t="shared" si="277"/>
        <v>7.6595744680851063E-5</v>
      </c>
      <c r="AC398" s="71">
        <v>1.4999999999999999E-4</v>
      </c>
      <c r="AD398" s="43"/>
      <c r="AE398" s="43"/>
      <c r="AF398" s="43"/>
      <c r="AG398" s="43"/>
      <c r="AH398" s="43"/>
      <c r="AI398" s="46">
        <v>63.47</v>
      </c>
      <c r="AJ398" s="43"/>
      <c r="AK398" s="43"/>
      <c r="AL398" s="43"/>
      <c r="AM398" s="43"/>
      <c r="AN398" s="43"/>
      <c r="AO398" s="43"/>
      <c r="AP398" s="43"/>
      <c r="AQ398" s="43"/>
      <c r="AR398" s="43"/>
      <c r="AY398" s="39" t="s">
        <v>162</v>
      </c>
      <c r="AZ398" s="40" t="s">
        <v>163</v>
      </c>
      <c r="BA398" s="41" t="s">
        <v>164</v>
      </c>
    </row>
    <row r="399" spans="1:53" s="36" customFormat="1" x14ac:dyDescent="0.25">
      <c r="A399" s="36" t="s">
        <v>158</v>
      </c>
      <c r="B399" s="36" t="s">
        <v>159</v>
      </c>
      <c r="C399" s="36" t="s">
        <v>160</v>
      </c>
      <c r="D399" s="36" t="s">
        <v>11</v>
      </c>
      <c r="E399" s="36">
        <v>1</v>
      </c>
      <c r="F399" s="36" t="s">
        <v>161</v>
      </c>
      <c r="G399" s="73">
        <v>24</v>
      </c>
      <c r="H399" s="87">
        <v>600</v>
      </c>
      <c r="I399" s="73">
        <v>24</v>
      </c>
      <c r="J399" s="34"/>
      <c r="K399" s="34"/>
      <c r="L399" s="34"/>
      <c r="M399" s="83"/>
      <c r="N399" s="73"/>
      <c r="O399" s="85">
        <v>0.28100000000000003</v>
      </c>
      <c r="P399" s="73"/>
      <c r="Q399" s="35"/>
      <c r="R399" s="35"/>
      <c r="S399" s="35"/>
      <c r="T399" s="35"/>
      <c r="U399" s="34"/>
      <c r="V399" s="34"/>
      <c r="W399" s="34"/>
      <c r="X399" s="85">
        <f t="shared" si="278"/>
        <v>23.437999999999999</v>
      </c>
      <c r="Y399" s="42">
        <f t="shared" si="274"/>
        <v>431.45050455864072</v>
      </c>
      <c r="Z399" s="69">
        <f t="shared" si="275"/>
        <v>1.9531666666666665</v>
      </c>
      <c r="AA399" s="70">
        <f t="shared" si="276"/>
        <v>2.9961840594350049</v>
      </c>
      <c r="AB399" s="71">
        <f t="shared" si="277"/>
        <v>7.6798361634951794E-5</v>
      </c>
      <c r="AC399" s="71">
        <v>1.4999999999999999E-4</v>
      </c>
      <c r="AD399" s="43"/>
      <c r="AE399" s="43"/>
      <c r="AF399" s="43"/>
      <c r="AG399" s="43"/>
      <c r="AH399" s="43"/>
      <c r="AI399" s="46">
        <v>71.25</v>
      </c>
      <c r="AJ399" s="43"/>
      <c r="AK399" s="43"/>
      <c r="AL399" s="43"/>
      <c r="AM399" s="43"/>
      <c r="AN399" s="43"/>
      <c r="AO399" s="43"/>
      <c r="AP399" s="43"/>
      <c r="AQ399" s="43"/>
      <c r="AR399" s="43"/>
      <c r="AY399" s="39" t="s">
        <v>162</v>
      </c>
      <c r="AZ399" s="40" t="s">
        <v>163</v>
      </c>
      <c r="BA399" s="41" t="s">
        <v>164</v>
      </c>
    </row>
    <row r="400" spans="1:53" s="36" customFormat="1" x14ac:dyDescent="0.25">
      <c r="A400" s="36" t="s">
        <v>158</v>
      </c>
      <c r="B400" s="36" t="s">
        <v>159</v>
      </c>
      <c r="C400" s="36" t="s">
        <v>160</v>
      </c>
      <c r="D400" s="36" t="s">
        <v>11</v>
      </c>
      <c r="E400" s="36">
        <v>1</v>
      </c>
      <c r="F400" s="36" t="s">
        <v>161</v>
      </c>
      <c r="G400" s="73">
        <v>24</v>
      </c>
      <c r="H400" s="87">
        <v>600</v>
      </c>
      <c r="I400" s="73">
        <v>24</v>
      </c>
      <c r="J400" s="34"/>
      <c r="K400" s="34"/>
      <c r="L400" s="34"/>
      <c r="M400" s="83"/>
      <c r="N400" s="73"/>
      <c r="O400" s="85">
        <v>0.312</v>
      </c>
      <c r="P400" s="73"/>
      <c r="Q400" s="35"/>
      <c r="R400" s="35"/>
      <c r="S400" s="35"/>
      <c r="T400" s="35"/>
      <c r="U400" s="34"/>
      <c r="V400" s="34"/>
      <c r="W400" s="34"/>
      <c r="X400" s="85">
        <f t="shared" si="278"/>
        <v>23.376000000000001</v>
      </c>
      <c r="Y400" s="42">
        <f t="shared" si="274"/>
        <v>429.17091152212095</v>
      </c>
      <c r="Z400" s="69">
        <f t="shared" si="275"/>
        <v>1.9480000000000002</v>
      </c>
      <c r="AA400" s="70">
        <f t="shared" si="276"/>
        <v>2.9803535522369513</v>
      </c>
      <c r="AB400" s="71">
        <f t="shared" si="277"/>
        <v>7.7002053388090341E-5</v>
      </c>
      <c r="AC400" s="71">
        <v>1.4999999999999999E-4</v>
      </c>
      <c r="AD400" s="43"/>
      <c r="AE400" s="43"/>
      <c r="AF400" s="43"/>
      <c r="AG400" s="43"/>
      <c r="AH400" s="43"/>
      <c r="AI400" s="46">
        <v>79.010000000000005</v>
      </c>
      <c r="AJ400" s="43"/>
      <c r="AK400" s="43"/>
      <c r="AL400" s="43"/>
      <c r="AM400" s="43"/>
      <c r="AN400" s="43"/>
      <c r="AO400" s="43"/>
      <c r="AP400" s="43"/>
      <c r="AQ400" s="43"/>
      <c r="AR400" s="43"/>
      <c r="AY400" s="39" t="s">
        <v>162</v>
      </c>
      <c r="AZ400" s="40" t="s">
        <v>163</v>
      </c>
      <c r="BA400" s="41" t="s">
        <v>164</v>
      </c>
    </row>
    <row r="401" spans="1:53" s="36" customFormat="1" x14ac:dyDescent="0.25">
      <c r="A401" s="36" t="s">
        <v>158</v>
      </c>
      <c r="B401" s="36" t="s">
        <v>159</v>
      </c>
      <c r="C401" s="36" t="s">
        <v>160</v>
      </c>
      <c r="D401" s="36" t="s">
        <v>11</v>
      </c>
      <c r="E401" s="36">
        <v>1</v>
      </c>
      <c r="F401" s="36" t="s">
        <v>161</v>
      </c>
      <c r="G401" s="73">
        <v>24</v>
      </c>
      <c r="H401" s="87">
        <v>600</v>
      </c>
      <c r="I401" s="73">
        <v>24</v>
      </c>
      <c r="J401" s="34"/>
      <c r="K401" s="34"/>
      <c r="L401" s="34"/>
      <c r="M401" s="83"/>
      <c r="N401" s="73"/>
      <c r="O401" s="85">
        <v>0.34399999999999997</v>
      </c>
      <c r="P401" s="73"/>
      <c r="Q401" s="35"/>
      <c r="R401" s="35"/>
      <c r="S401" s="35"/>
      <c r="T401" s="35"/>
      <c r="U401" s="34"/>
      <c r="V401" s="34"/>
      <c r="W401" s="34"/>
      <c r="X401" s="85">
        <f t="shared" si="278"/>
        <v>23.312000000000001</v>
      </c>
      <c r="Y401" s="42">
        <f t="shared" si="274"/>
        <v>426.82411667714814</v>
      </c>
      <c r="Z401" s="69">
        <f t="shared" si="275"/>
        <v>1.9426666666666668</v>
      </c>
      <c r="AA401" s="70">
        <f t="shared" si="276"/>
        <v>2.9640563658135286</v>
      </c>
      <c r="AB401" s="71">
        <f t="shared" si="277"/>
        <v>7.7213452299245008E-5</v>
      </c>
      <c r="AC401" s="71">
        <v>1.4999999999999999E-4</v>
      </c>
      <c r="AD401" s="43"/>
      <c r="AE401" s="43"/>
      <c r="AF401" s="43"/>
      <c r="AG401" s="43"/>
      <c r="AH401" s="43"/>
      <c r="AI401" s="46">
        <v>86.99</v>
      </c>
      <c r="AJ401" s="43"/>
      <c r="AK401" s="43"/>
      <c r="AL401" s="43"/>
      <c r="AM401" s="43"/>
      <c r="AN401" s="43"/>
      <c r="AO401" s="43"/>
      <c r="AP401" s="43"/>
      <c r="AQ401" s="43"/>
      <c r="AR401" s="43"/>
      <c r="AY401" s="39" t="s">
        <v>162</v>
      </c>
      <c r="AZ401" s="40" t="s">
        <v>163</v>
      </c>
      <c r="BA401" s="41" t="s">
        <v>164</v>
      </c>
    </row>
    <row r="402" spans="1:53" s="36" customFormat="1" x14ac:dyDescent="0.25">
      <c r="A402" s="36" t="s">
        <v>158</v>
      </c>
      <c r="B402" s="36" t="s">
        <v>159</v>
      </c>
      <c r="C402" s="36" t="s">
        <v>160</v>
      </c>
      <c r="D402" s="36" t="s">
        <v>11</v>
      </c>
      <c r="E402" s="36">
        <v>1</v>
      </c>
      <c r="F402" s="36" t="s">
        <v>161</v>
      </c>
      <c r="G402" s="73">
        <v>24</v>
      </c>
      <c r="H402" s="87">
        <v>600</v>
      </c>
      <c r="I402" s="73">
        <v>24</v>
      </c>
      <c r="J402" s="34"/>
      <c r="K402" s="34"/>
      <c r="L402" s="34"/>
      <c r="M402" s="83" t="s">
        <v>165</v>
      </c>
      <c r="N402" s="73">
        <v>20</v>
      </c>
      <c r="O402" s="85">
        <v>0.375</v>
      </c>
      <c r="P402" s="73"/>
      <c r="Q402" s="35"/>
      <c r="R402" s="35"/>
      <c r="S402" s="35"/>
      <c r="T402" s="35"/>
      <c r="U402" s="34"/>
      <c r="V402" s="34"/>
      <c r="W402" s="34"/>
      <c r="X402" s="85">
        <f t="shared" si="278"/>
        <v>23.25</v>
      </c>
      <c r="Y402" s="42">
        <f t="shared" si="274"/>
        <v>424.55679470153314</v>
      </c>
      <c r="Z402" s="69">
        <f t="shared" si="275"/>
        <v>1.9375</v>
      </c>
      <c r="AA402" s="70">
        <f t="shared" si="276"/>
        <v>2.9483110743162024</v>
      </c>
      <c r="AB402" s="71">
        <f t="shared" si="277"/>
        <v>7.741935483870967E-5</v>
      </c>
      <c r="AC402" s="71">
        <v>1.4999999999999999E-4</v>
      </c>
      <c r="AD402" s="43"/>
      <c r="AE402" s="43"/>
      <c r="AF402" s="43"/>
      <c r="AG402" s="43"/>
      <c r="AH402" s="43"/>
      <c r="AI402" s="46">
        <v>94.71</v>
      </c>
      <c r="AJ402" s="43"/>
      <c r="AK402" s="43"/>
      <c r="AL402" s="43"/>
      <c r="AM402" s="43"/>
      <c r="AN402" s="43"/>
      <c r="AO402" s="43"/>
      <c r="AP402" s="43"/>
      <c r="AQ402" s="43"/>
      <c r="AR402" s="43"/>
      <c r="AY402" s="39" t="s">
        <v>162</v>
      </c>
      <c r="AZ402" s="40" t="s">
        <v>163</v>
      </c>
      <c r="BA402" s="41" t="s">
        <v>164</v>
      </c>
    </row>
    <row r="403" spans="1:53" s="36" customFormat="1" x14ac:dyDescent="0.25">
      <c r="A403" s="36" t="s">
        <v>158</v>
      </c>
      <c r="B403" s="36" t="s">
        <v>159</v>
      </c>
      <c r="C403" s="36" t="s">
        <v>160</v>
      </c>
      <c r="D403" s="36" t="s">
        <v>11</v>
      </c>
      <c r="E403" s="36">
        <v>1</v>
      </c>
      <c r="F403" s="36" t="s">
        <v>161</v>
      </c>
      <c r="G403" s="73">
        <v>24</v>
      </c>
      <c r="H403" s="87">
        <v>600</v>
      </c>
      <c r="I403" s="73">
        <v>24</v>
      </c>
      <c r="J403" s="34"/>
      <c r="K403" s="34"/>
      <c r="L403" s="34"/>
      <c r="M403" s="83"/>
      <c r="N403" s="73"/>
      <c r="O403" s="85">
        <v>0.40600000000000003</v>
      </c>
      <c r="P403" s="73"/>
      <c r="Q403" s="35"/>
      <c r="R403" s="35"/>
      <c r="S403" s="35"/>
      <c r="T403" s="35"/>
      <c r="U403" s="34"/>
      <c r="V403" s="34"/>
      <c r="W403" s="34"/>
      <c r="X403" s="85">
        <f t="shared" si="278"/>
        <v>23.187999999999999</v>
      </c>
      <c r="Y403" s="42">
        <f t="shared" si="274"/>
        <v>422.29551086699831</v>
      </c>
      <c r="Z403" s="69">
        <f t="shared" si="275"/>
        <v>1.9323333333333332</v>
      </c>
      <c r="AA403" s="70">
        <f t="shared" si="276"/>
        <v>2.9326077143541553</v>
      </c>
      <c r="AB403" s="71">
        <f t="shared" si="277"/>
        <v>7.7626358461273067E-5</v>
      </c>
      <c r="AC403" s="71">
        <v>1.4999999999999999E-4</v>
      </c>
      <c r="AD403" s="43"/>
      <c r="AE403" s="43"/>
      <c r="AF403" s="43"/>
      <c r="AG403" s="43"/>
      <c r="AH403" s="43"/>
      <c r="AI403" s="46">
        <v>102.4</v>
      </c>
      <c r="AJ403" s="43"/>
      <c r="AK403" s="43"/>
      <c r="AL403" s="43"/>
      <c r="AM403" s="43"/>
      <c r="AN403" s="43"/>
      <c r="AO403" s="43"/>
      <c r="AP403" s="43"/>
      <c r="AQ403" s="43"/>
      <c r="AR403" s="43"/>
      <c r="AY403" s="39" t="s">
        <v>162</v>
      </c>
      <c r="AZ403" s="40" t="s">
        <v>163</v>
      </c>
      <c r="BA403" s="41" t="s">
        <v>164</v>
      </c>
    </row>
    <row r="404" spans="1:53" s="36" customFormat="1" x14ac:dyDescent="0.25">
      <c r="A404" s="36" t="s">
        <v>158</v>
      </c>
      <c r="B404" s="36" t="s">
        <v>159</v>
      </c>
      <c r="C404" s="36" t="s">
        <v>160</v>
      </c>
      <c r="D404" s="36" t="s">
        <v>11</v>
      </c>
      <c r="E404" s="36">
        <v>1</v>
      </c>
      <c r="F404" s="36" t="s">
        <v>161</v>
      </c>
      <c r="G404" s="73">
        <v>24</v>
      </c>
      <c r="H404" s="87">
        <v>600</v>
      </c>
      <c r="I404" s="73">
        <v>24</v>
      </c>
      <c r="J404" s="34"/>
      <c r="K404" s="34"/>
      <c r="L404" s="34"/>
      <c r="M404" s="83"/>
      <c r="N404" s="73"/>
      <c r="O404" s="85">
        <v>0.438</v>
      </c>
      <c r="P404" s="73"/>
      <c r="Q404" s="35"/>
      <c r="R404" s="35"/>
      <c r="S404" s="35"/>
      <c r="T404" s="35"/>
      <c r="U404" s="34"/>
      <c r="V404" s="34"/>
      <c r="W404" s="34"/>
      <c r="X404" s="85">
        <f t="shared" si="278"/>
        <v>23.123999999999999</v>
      </c>
      <c r="Y404" s="42">
        <f t="shared" si="274"/>
        <v>419.96761584342948</v>
      </c>
      <c r="Z404" s="69">
        <f t="shared" si="275"/>
        <v>1.9269999999999998</v>
      </c>
      <c r="AA404" s="70">
        <f t="shared" si="276"/>
        <v>2.9164417766904829</v>
      </c>
      <c r="AB404" s="71">
        <f t="shared" si="277"/>
        <v>7.7841203943954337E-5</v>
      </c>
      <c r="AC404" s="71">
        <v>1.4999999999999999E-4</v>
      </c>
      <c r="AD404" s="43"/>
      <c r="AE404" s="43"/>
      <c r="AF404" s="43"/>
      <c r="AG404" s="43"/>
      <c r="AH404" s="43"/>
      <c r="AI404" s="46">
        <v>110.32</v>
      </c>
      <c r="AJ404" s="43"/>
      <c r="AK404" s="43"/>
      <c r="AL404" s="43"/>
      <c r="AM404" s="43"/>
      <c r="AN404" s="43"/>
      <c r="AO404" s="43"/>
      <c r="AP404" s="43"/>
      <c r="AQ404" s="43"/>
      <c r="AR404" s="43"/>
      <c r="AY404" s="39" t="s">
        <v>162</v>
      </c>
      <c r="AZ404" s="40" t="s">
        <v>163</v>
      </c>
      <c r="BA404" s="41" t="s">
        <v>164</v>
      </c>
    </row>
    <row r="405" spans="1:53" s="36" customFormat="1" x14ac:dyDescent="0.25">
      <c r="A405" s="36" t="s">
        <v>158</v>
      </c>
      <c r="B405" s="36" t="s">
        <v>159</v>
      </c>
      <c r="C405" s="36" t="s">
        <v>160</v>
      </c>
      <c r="D405" s="36" t="s">
        <v>11</v>
      </c>
      <c r="E405" s="36">
        <v>1</v>
      </c>
      <c r="F405" s="36" t="s">
        <v>161</v>
      </c>
      <c r="G405" s="73">
        <v>24</v>
      </c>
      <c r="H405" s="87">
        <v>600</v>
      </c>
      <c r="I405" s="73">
        <v>24</v>
      </c>
      <c r="J405" s="34"/>
      <c r="K405" s="34"/>
      <c r="L405" s="34"/>
      <c r="M405" s="83"/>
      <c r="N405" s="73"/>
      <c r="O405" s="85">
        <v>0.46899999999999997</v>
      </c>
      <c r="P405" s="73"/>
      <c r="Q405" s="35"/>
      <c r="R405" s="35"/>
      <c r="S405" s="35"/>
      <c r="T405" s="35"/>
      <c r="U405" s="34"/>
      <c r="V405" s="34"/>
      <c r="W405" s="34"/>
      <c r="X405" s="85">
        <f t="shared" si="278"/>
        <v>23.062000000000001</v>
      </c>
      <c r="Y405" s="42">
        <f t="shared" si="274"/>
        <v>417.71860306979983</v>
      </c>
      <c r="Z405" s="69">
        <f t="shared" si="275"/>
        <v>1.9218333333333335</v>
      </c>
      <c r="AA405" s="70">
        <f t="shared" si="276"/>
        <v>2.9008236324291659</v>
      </c>
      <c r="AB405" s="71">
        <f t="shared" si="277"/>
        <v>7.8050472638973193E-5</v>
      </c>
      <c r="AC405" s="71">
        <v>1.4999999999999999E-4</v>
      </c>
      <c r="AD405" s="43"/>
      <c r="AE405" s="43"/>
      <c r="AF405" s="43"/>
      <c r="AG405" s="43"/>
      <c r="AH405" s="43"/>
      <c r="AI405" s="46">
        <v>117.98</v>
      </c>
      <c r="AJ405" s="43"/>
      <c r="AK405" s="43"/>
      <c r="AL405" s="43"/>
      <c r="AM405" s="43"/>
      <c r="AN405" s="43"/>
      <c r="AO405" s="43"/>
      <c r="AP405" s="43"/>
      <c r="AQ405" s="43"/>
      <c r="AR405" s="43"/>
      <c r="AY405" s="39" t="s">
        <v>162</v>
      </c>
      <c r="AZ405" s="40" t="s">
        <v>163</v>
      </c>
      <c r="BA405" s="41" t="s">
        <v>164</v>
      </c>
    </row>
    <row r="406" spans="1:53" s="36" customFormat="1" x14ac:dyDescent="0.25">
      <c r="A406" s="36" t="s">
        <v>158</v>
      </c>
      <c r="B406" s="36" t="s">
        <v>159</v>
      </c>
      <c r="C406" s="36" t="s">
        <v>160</v>
      </c>
      <c r="D406" s="36" t="s">
        <v>11</v>
      </c>
      <c r="E406" s="36">
        <v>1</v>
      </c>
      <c r="F406" s="36" t="s">
        <v>161</v>
      </c>
      <c r="G406" s="73">
        <v>24</v>
      </c>
      <c r="H406" s="87">
        <v>600</v>
      </c>
      <c r="I406" s="73">
        <v>24</v>
      </c>
      <c r="J406" s="34"/>
      <c r="K406" s="34"/>
      <c r="L406" s="34"/>
      <c r="M406" s="83" t="s">
        <v>166</v>
      </c>
      <c r="N406" s="73"/>
      <c r="O406" s="85">
        <v>0.5</v>
      </c>
      <c r="P406" s="73"/>
      <c r="Q406" s="35"/>
      <c r="R406" s="35"/>
      <c r="S406" s="35"/>
      <c r="T406" s="35"/>
      <c r="U406" s="34"/>
      <c r="V406" s="34"/>
      <c r="W406" s="34"/>
      <c r="X406" s="85">
        <f t="shared" si="278"/>
        <v>23</v>
      </c>
      <c r="Y406" s="42">
        <f t="shared" si="274"/>
        <v>415.47562843725012</v>
      </c>
      <c r="Z406" s="69">
        <f t="shared" si="275"/>
        <v>1.9166666666666667</v>
      </c>
      <c r="AA406" s="70">
        <f t="shared" si="276"/>
        <v>2.8852474197031261</v>
      </c>
      <c r="AB406" s="71">
        <f t="shared" si="277"/>
        <v>7.8260869565217384E-5</v>
      </c>
      <c r="AC406" s="71">
        <v>1.4999999999999999E-4</v>
      </c>
      <c r="AD406" s="43"/>
      <c r="AE406" s="43"/>
      <c r="AF406" s="43"/>
      <c r="AG406" s="43"/>
      <c r="AH406" s="43"/>
      <c r="AI406" s="46">
        <v>125.61</v>
      </c>
      <c r="AJ406" s="43"/>
      <c r="AK406" s="43"/>
      <c r="AL406" s="43"/>
      <c r="AM406" s="43"/>
      <c r="AN406" s="43"/>
      <c r="AO406" s="43"/>
      <c r="AP406" s="43"/>
      <c r="AQ406" s="43"/>
      <c r="AR406" s="43"/>
      <c r="AY406" s="39" t="s">
        <v>162</v>
      </c>
      <c r="AZ406" s="40" t="s">
        <v>163</v>
      </c>
      <c r="BA406" s="41" t="s">
        <v>164</v>
      </c>
    </row>
    <row r="407" spans="1:53" s="36" customFormat="1" x14ac:dyDescent="0.25">
      <c r="A407" s="36" t="s">
        <v>158</v>
      </c>
      <c r="B407" s="36" t="s">
        <v>159</v>
      </c>
      <c r="C407" s="36" t="s">
        <v>160</v>
      </c>
      <c r="D407" s="36" t="s">
        <v>11</v>
      </c>
      <c r="E407" s="36">
        <v>1</v>
      </c>
      <c r="F407" s="36" t="s">
        <v>161</v>
      </c>
      <c r="G407" s="73">
        <v>24</v>
      </c>
      <c r="H407" s="87">
        <v>600</v>
      </c>
      <c r="I407" s="73">
        <v>24</v>
      </c>
      <c r="J407" s="34"/>
      <c r="K407" s="34"/>
      <c r="L407" s="34"/>
      <c r="M407" s="83"/>
      <c r="N407" s="73">
        <v>30</v>
      </c>
      <c r="O407" s="85">
        <v>0.56200000000000006</v>
      </c>
      <c r="P407" s="73"/>
      <c r="Q407" s="35"/>
      <c r="R407" s="35"/>
      <c r="S407" s="35"/>
      <c r="T407" s="35"/>
      <c r="U407" s="34"/>
      <c r="V407" s="34"/>
      <c r="W407" s="34"/>
      <c r="X407" s="85">
        <f t="shared" si="278"/>
        <v>22.876000000000001</v>
      </c>
      <c r="Y407" s="42">
        <f t="shared" si="274"/>
        <v>411.0077935953916</v>
      </c>
      <c r="Z407" s="69">
        <f t="shared" si="275"/>
        <v>1.9063333333333334</v>
      </c>
      <c r="AA407" s="70">
        <f t="shared" si="276"/>
        <v>2.8542207888568858</v>
      </c>
      <c r="AB407" s="71">
        <f t="shared" si="277"/>
        <v>7.8685084805035833E-5</v>
      </c>
      <c r="AC407" s="71">
        <v>1.4999999999999999E-4</v>
      </c>
      <c r="AD407" s="43"/>
      <c r="AE407" s="43"/>
      <c r="AF407" s="43"/>
      <c r="AG407" s="43"/>
      <c r="AH407" s="43"/>
      <c r="AI407" s="46">
        <v>140.81</v>
      </c>
      <c r="AJ407" s="43"/>
      <c r="AK407" s="43"/>
      <c r="AL407" s="43"/>
      <c r="AM407" s="43"/>
      <c r="AN407" s="43"/>
      <c r="AO407" s="43"/>
      <c r="AP407" s="43"/>
      <c r="AQ407" s="43"/>
      <c r="AR407" s="43"/>
      <c r="AY407" s="39" t="s">
        <v>162</v>
      </c>
      <c r="AZ407" s="40" t="s">
        <v>163</v>
      </c>
      <c r="BA407" s="41" t="s">
        <v>164</v>
      </c>
    </row>
    <row r="408" spans="1:53" s="33" customFormat="1" x14ac:dyDescent="0.25">
      <c r="A408" s="33" t="s">
        <v>158</v>
      </c>
      <c r="B408" s="33" t="s">
        <v>159</v>
      </c>
      <c r="C408" s="33" t="s">
        <v>160</v>
      </c>
      <c r="D408" s="33" t="s">
        <v>11</v>
      </c>
      <c r="E408" s="33">
        <v>1</v>
      </c>
      <c r="F408" s="33" t="s">
        <v>161</v>
      </c>
      <c r="G408" s="89">
        <v>24</v>
      </c>
      <c r="H408" s="89">
        <v>600</v>
      </c>
      <c r="I408" s="82">
        <v>24</v>
      </c>
      <c r="J408" s="31"/>
      <c r="K408" s="31"/>
      <c r="L408" s="31"/>
      <c r="M408" s="79"/>
      <c r="N408" s="79"/>
      <c r="O408" s="81">
        <v>0.625</v>
      </c>
      <c r="P408" s="82"/>
      <c r="Q408" s="32"/>
      <c r="R408" s="32"/>
      <c r="S408" s="32"/>
      <c r="T408" s="32"/>
      <c r="U408" s="31"/>
      <c r="V408" s="31"/>
      <c r="W408" s="31"/>
      <c r="X408" s="81">
        <f t="shared" si="278"/>
        <v>22.75</v>
      </c>
      <c r="Y408" s="37">
        <f t="shared" ref="Y408" si="279">PI()*X408^2/4</f>
        <v>406.4926369433918</v>
      </c>
      <c r="Z408" s="66">
        <f t="shared" ref="Z408" si="280">X408/12</f>
        <v>1.8958333333333333</v>
      </c>
      <c r="AA408" s="67">
        <f t="shared" ref="AA408" si="281">PI()*Z408^2/4</f>
        <v>2.82286553432911</v>
      </c>
      <c r="AB408" s="68">
        <f t="shared" ref="AB408" si="282">AC408/Z408</f>
        <v>7.9120879120879122E-5</v>
      </c>
      <c r="AC408" s="68">
        <v>1.4999999999999999E-4</v>
      </c>
      <c r="AD408" s="38"/>
      <c r="AE408" s="38"/>
      <c r="AF408" s="38"/>
      <c r="AH408" s="38"/>
      <c r="AI408" s="45">
        <v>156.16999999999999</v>
      </c>
      <c r="AJ408" s="38"/>
      <c r="AK408" s="38"/>
      <c r="AL408" s="38"/>
      <c r="AM408" s="38"/>
      <c r="AN408" s="38"/>
      <c r="AO408" s="38"/>
      <c r="AP408" s="38"/>
      <c r="AQ408" s="38"/>
      <c r="AR408" s="38"/>
      <c r="AY408" s="39" t="s">
        <v>162</v>
      </c>
      <c r="AZ408" s="40" t="s">
        <v>163</v>
      </c>
      <c r="BA408" s="41" t="s">
        <v>164</v>
      </c>
    </row>
    <row r="409" spans="1:53" s="36" customFormat="1" x14ac:dyDescent="0.25">
      <c r="A409" s="36" t="s">
        <v>158</v>
      </c>
      <c r="B409" s="36" t="s">
        <v>159</v>
      </c>
      <c r="C409" s="36" t="s">
        <v>160</v>
      </c>
      <c r="D409" s="36" t="s">
        <v>11</v>
      </c>
      <c r="E409" s="36">
        <v>1</v>
      </c>
      <c r="F409" s="36" t="s">
        <v>161</v>
      </c>
      <c r="G409" s="73">
        <v>24</v>
      </c>
      <c r="H409" s="87">
        <v>600</v>
      </c>
      <c r="I409" s="73">
        <v>24</v>
      </c>
      <c r="J409" s="34"/>
      <c r="K409" s="34"/>
      <c r="L409" s="34"/>
      <c r="M409" s="83"/>
      <c r="N409" s="73">
        <v>40</v>
      </c>
      <c r="O409" s="85">
        <v>0.68799999999999994</v>
      </c>
      <c r="P409" s="73"/>
      <c r="Q409" s="35"/>
      <c r="R409" s="35"/>
      <c r="S409" s="35"/>
      <c r="T409" s="35"/>
      <c r="U409" s="34"/>
      <c r="V409" s="34"/>
      <c r="W409" s="34"/>
      <c r="X409" s="85">
        <f t="shared" si="278"/>
        <v>22.623999999999999</v>
      </c>
      <c r="Y409" s="42">
        <f t="shared" si="274"/>
        <v>402.00241825387627</v>
      </c>
      <c r="Z409" s="69">
        <f t="shared" si="275"/>
        <v>1.8853333333333333</v>
      </c>
      <c r="AA409" s="70">
        <f t="shared" si="276"/>
        <v>2.7916834600963636</v>
      </c>
      <c r="AB409" s="71">
        <f t="shared" si="277"/>
        <v>7.9561527581329555E-5</v>
      </c>
      <c r="AC409" s="71">
        <v>1.4999999999999999E-4</v>
      </c>
      <c r="AD409" s="43"/>
      <c r="AE409" s="43"/>
      <c r="AF409" s="43"/>
      <c r="AG409" s="43"/>
      <c r="AH409" s="43"/>
      <c r="AI409" s="46">
        <v>171.45</v>
      </c>
      <c r="AJ409" s="43"/>
      <c r="AK409" s="43"/>
      <c r="AL409" s="43"/>
      <c r="AM409" s="43"/>
      <c r="AN409" s="43"/>
      <c r="AO409" s="43"/>
      <c r="AP409" s="43"/>
      <c r="AQ409" s="43"/>
      <c r="AR409" s="43"/>
      <c r="AY409" s="39" t="s">
        <v>162</v>
      </c>
      <c r="AZ409" s="40" t="s">
        <v>163</v>
      </c>
      <c r="BA409" s="41" t="s">
        <v>164</v>
      </c>
    </row>
    <row r="410" spans="1:53" s="33" customFormat="1" x14ac:dyDescent="0.25">
      <c r="A410" s="33" t="s">
        <v>158</v>
      </c>
      <c r="B410" s="33" t="s">
        <v>159</v>
      </c>
      <c r="C410" s="33" t="s">
        <v>160</v>
      </c>
      <c r="D410" s="33" t="s">
        <v>11</v>
      </c>
      <c r="E410" s="33">
        <v>1</v>
      </c>
      <c r="F410" s="33" t="s">
        <v>161</v>
      </c>
      <c r="G410" s="89">
        <v>24</v>
      </c>
      <c r="H410" s="89">
        <v>600</v>
      </c>
      <c r="I410" s="82">
        <v>24</v>
      </c>
      <c r="J410" s="31"/>
      <c r="K410" s="31"/>
      <c r="L410" s="31"/>
      <c r="M410" s="79"/>
      <c r="N410" s="79"/>
      <c r="O410" s="81">
        <v>0.75</v>
      </c>
      <c r="P410" s="82"/>
      <c r="Q410" s="32"/>
      <c r="R410" s="32"/>
      <c r="S410" s="32"/>
      <c r="T410" s="32"/>
      <c r="U410" s="31"/>
      <c r="V410" s="31"/>
      <c r="W410" s="31"/>
      <c r="X410" s="81">
        <f t="shared" si="278"/>
        <v>22.5</v>
      </c>
      <c r="Y410" s="37">
        <f t="shared" ref="Y410:Y413" si="283">PI()*X410^2/4</f>
        <v>397.60782021995817</v>
      </c>
      <c r="Z410" s="66">
        <f t="shared" ref="Z410:Z413" si="284">X410/12</f>
        <v>1.875</v>
      </c>
      <c r="AA410" s="67">
        <f t="shared" ref="AA410:AA413" si="285">PI()*Z410^2/4</f>
        <v>2.7611654181941541</v>
      </c>
      <c r="AB410" s="68">
        <f t="shared" ref="AB410:AB413" si="286">AC410/Z410</f>
        <v>7.9999999999999993E-5</v>
      </c>
      <c r="AC410" s="68">
        <v>1.4999999999999999E-4</v>
      </c>
      <c r="AD410" s="38"/>
      <c r="AE410" s="38"/>
      <c r="AF410" s="38"/>
      <c r="AH410" s="38"/>
      <c r="AI410" s="45">
        <v>186.41</v>
      </c>
      <c r="AJ410" s="38"/>
      <c r="AK410" s="38"/>
      <c r="AL410" s="38"/>
      <c r="AM410" s="38"/>
      <c r="AN410" s="38"/>
      <c r="AO410" s="38"/>
      <c r="AP410" s="38"/>
      <c r="AQ410" s="38"/>
      <c r="AR410" s="38"/>
      <c r="AY410" s="39" t="s">
        <v>162</v>
      </c>
      <c r="AZ410" s="40" t="s">
        <v>163</v>
      </c>
      <c r="BA410" s="41" t="s">
        <v>164</v>
      </c>
    </row>
    <row r="411" spans="1:53" s="33" customFormat="1" x14ac:dyDescent="0.25">
      <c r="A411" s="33" t="s">
        <v>158</v>
      </c>
      <c r="B411" s="33" t="s">
        <v>159</v>
      </c>
      <c r="C411" s="33" t="s">
        <v>160</v>
      </c>
      <c r="D411" s="33" t="s">
        <v>11</v>
      </c>
      <c r="E411" s="33">
        <v>1</v>
      </c>
      <c r="F411" s="33" t="s">
        <v>161</v>
      </c>
      <c r="G411" s="89">
        <v>24</v>
      </c>
      <c r="H411" s="89">
        <v>600</v>
      </c>
      <c r="I411" s="82">
        <v>24</v>
      </c>
      <c r="J411" s="31"/>
      <c r="K411" s="31"/>
      <c r="L411" s="31"/>
      <c r="M411" s="79"/>
      <c r="N411" s="79"/>
      <c r="O411" s="81">
        <v>0.81200000000000006</v>
      </c>
      <c r="P411" s="82"/>
      <c r="Q411" s="32"/>
      <c r="R411" s="32"/>
      <c r="S411" s="32"/>
      <c r="T411" s="32"/>
      <c r="U411" s="31"/>
      <c r="V411" s="31"/>
      <c r="W411" s="31"/>
      <c r="X411" s="81">
        <f t="shared" si="278"/>
        <v>22.376000000000001</v>
      </c>
      <c r="Y411" s="37">
        <f t="shared" si="283"/>
        <v>393.23737475036091</v>
      </c>
      <c r="Z411" s="66">
        <f t="shared" si="284"/>
        <v>1.8646666666666667</v>
      </c>
      <c r="AA411" s="67">
        <f t="shared" si="285"/>
        <v>2.7308151024330614</v>
      </c>
      <c r="AB411" s="68">
        <f t="shared" si="286"/>
        <v>8.044333214158026E-5</v>
      </c>
      <c r="AC411" s="68">
        <v>1.4999999999999999E-4</v>
      </c>
      <c r="AD411" s="38"/>
      <c r="AE411" s="38"/>
      <c r="AF411" s="38"/>
      <c r="AH411" s="38"/>
      <c r="AI411" s="45">
        <v>201.28</v>
      </c>
      <c r="AJ411" s="38"/>
      <c r="AK411" s="38"/>
      <c r="AL411" s="38"/>
      <c r="AM411" s="38"/>
      <c r="AN411" s="38"/>
      <c r="AO411" s="38"/>
      <c r="AP411" s="38"/>
      <c r="AQ411" s="38"/>
      <c r="AR411" s="38"/>
      <c r="AY411" s="39" t="s">
        <v>162</v>
      </c>
      <c r="AZ411" s="40" t="s">
        <v>163</v>
      </c>
      <c r="BA411" s="41" t="s">
        <v>164</v>
      </c>
    </row>
    <row r="412" spans="1:53" s="33" customFormat="1" x14ac:dyDescent="0.25">
      <c r="A412" s="33" t="s">
        <v>158</v>
      </c>
      <c r="B412" s="33" t="s">
        <v>159</v>
      </c>
      <c r="C412" s="33" t="s">
        <v>160</v>
      </c>
      <c r="D412" s="33" t="s">
        <v>11</v>
      </c>
      <c r="E412" s="33">
        <v>1</v>
      </c>
      <c r="F412" s="33" t="s">
        <v>161</v>
      </c>
      <c r="G412" s="89">
        <v>24</v>
      </c>
      <c r="H412" s="89">
        <v>600</v>
      </c>
      <c r="I412" s="82">
        <v>24</v>
      </c>
      <c r="J412" s="31"/>
      <c r="K412" s="31"/>
      <c r="L412" s="31"/>
      <c r="M412" s="79"/>
      <c r="N412" s="79"/>
      <c r="O412" s="81">
        <v>0.875</v>
      </c>
      <c r="P412" s="82"/>
      <c r="Q412" s="32"/>
      <c r="R412" s="32"/>
      <c r="S412" s="32"/>
      <c r="T412" s="32"/>
      <c r="U412" s="31"/>
      <c r="V412" s="31"/>
      <c r="W412" s="31"/>
      <c r="X412" s="81">
        <f t="shared" si="278"/>
        <v>22.25</v>
      </c>
      <c r="Y412" s="37">
        <f t="shared" si="283"/>
        <v>388.82117826694923</v>
      </c>
      <c r="Z412" s="66">
        <f t="shared" si="284"/>
        <v>1.8541666666666667</v>
      </c>
      <c r="AA412" s="67">
        <f t="shared" si="285"/>
        <v>2.7001470712982587</v>
      </c>
      <c r="AB412" s="68">
        <f t="shared" si="286"/>
        <v>8.089887640449437E-5</v>
      </c>
      <c r="AC412" s="68">
        <v>1.4999999999999999E-4</v>
      </c>
      <c r="AD412" s="38"/>
      <c r="AE412" s="38"/>
      <c r="AF412" s="38"/>
      <c r="AH412" s="38"/>
      <c r="AI412" s="45">
        <v>216.31</v>
      </c>
      <c r="AJ412" s="38"/>
      <c r="AK412" s="38"/>
      <c r="AL412" s="38"/>
      <c r="AM412" s="38"/>
      <c r="AN412" s="38"/>
      <c r="AO412" s="38"/>
      <c r="AP412" s="38"/>
      <c r="AQ412" s="38"/>
      <c r="AR412" s="38"/>
      <c r="AY412" s="39" t="s">
        <v>162</v>
      </c>
      <c r="AZ412" s="40" t="s">
        <v>163</v>
      </c>
      <c r="BA412" s="41" t="s">
        <v>164</v>
      </c>
    </row>
    <row r="413" spans="1:53" s="33" customFormat="1" x14ac:dyDescent="0.25">
      <c r="A413" s="33" t="s">
        <v>158</v>
      </c>
      <c r="B413" s="33" t="s">
        <v>159</v>
      </c>
      <c r="C413" s="33" t="s">
        <v>160</v>
      </c>
      <c r="D413" s="33" t="s">
        <v>11</v>
      </c>
      <c r="E413" s="33">
        <v>1</v>
      </c>
      <c r="F413" s="33" t="s">
        <v>161</v>
      </c>
      <c r="G413" s="89">
        <v>24</v>
      </c>
      <c r="H413" s="89">
        <v>600</v>
      </c>
      <c r="I413" s="82">
        <v>24</v>
      </c>
      <c r="J413" s="31"/>
      <c r="K413" s="31"/>
      <c r="L413" s="31"/>
      <c r="M413" s="79"/>
      <c r="N413" s="79"/>
      <c r="O413" s="81">
        <v>0.93799999999999994</v>
      </c>
      <c r="P413" s="82"/>
      <c r="Q413" s="32"/>
      <c r="R413" s="32"/>
      <c r="S413" s="32"/>
      <c r="T413" s="32"/>
      <c r="U413" s="31"/>
      <c r="V413" s="31"/>
      <c r="W413" s="31"/>
      <c r="X413" s="81">
        <f t="shared" si="278"/>
        <v>22.123999999999999</v>
      </c>
      <c r="Y413" s="37">
        <f t="shared" si="283"/>
        <v>384.42991974602182</v>
      </c>
      <c r="Z413" s="66">
        <f t="shared" si="284"/>
        <v>1.8436666666666666</v>
      </c>
      <c r="AA413" s="67">
        <f t="shared" si="285"/>
        <v>2.6696522204584849</v>
      </c>
      <c r="AB413" s="68">
        <f t="shared" si="286"/>
        <v>8.1359609473874518E-5</v>
      </c>
      <c r="AC413" s="68">
        <v>1.4999999999999999E-4</v>
      </c>
      <c r="AD413" s="38"/>
      <c r="AE413" s="38"/>
      <c r="AF413" s="38"/>
      <c r="AH413" s="38"/>
      <c r="AI413" s="45">
        <v>231.25</v>
      </c>
      <c r="AJ413" s="38"/>
      <c r="AK413" s="38"/>
      <c r="AL413" s="38"/>
      <c r="AM413" s="38"/>
      <c r="AN413" s="38"/>
      <c r="AO413" s="38"/>
      <c r="AP413" s="38"/>
      <c r="AQ413" s="38"/>
      <c r="AR413" s="38"/>
      <c r="AY413" s="39" t="s">
        <v>162</v>
      </c>
      <c r="AZ413" s="40" t="s">
        <v>163</v>
      </c>
      <c r="BA413" s="41" t="s">
        <v>164</v>
      </c>
    </row>
    <row r="414" spans="1:53" s="36" customFormat="1" x14ac:dyDescent="0.25">
      <c r="A414" s="36" t="s">
        <v>158</v>
      </c>
      <c r="B414" s="36" t="s">
        <v>159</v>
      </c>
      <c r="C414" s="36" t="s">
        <v>160</v>
      </c>
      <c r="D414" s="36" t="s">
        <v>11</v>
      </c>
      <c r="E414" s="36">
        <v>1</v>
      </c>
      <c r="F414" s="36" t="s">
        <v>161</v>
      </c>
      <c r="G414" s="73">
        <v>24</v>
      </c>
      <c r="H414" s="87">
        <v>600</v>
      </c>
      <c r="I414" s="73">
        <v>24</v>
      </c>
      <c r="J414" s="34"/>
      <c r="K414" s="34"/>
      <c r="L414" s="34"/>
      <c r="M414" s="83"/>
      <c r="N414" s="73">
        <v>60</v>
      </c>
      <c r="O414" s="85">
        <v>0.96899999999999997</v>
      </c>
      <c r="P414" s="73"/>
      <c r="Q414" s="35"/>
      <c r="R414" s="35"/>
      <c r="S414" s="35"/>
      <c r="T414" s="35"/>
      <c r="U414" s="34"/>
      <c r="V414" s="34"/>
      <c r="W414" s="34"/>
      <c r="X414" s="85">
        <f t="shared" si="278"/>
        <v>22.062000000000001</v>
      </c>
      <c r="Y414" s="42">
        <f t="shared" si="274"/>
        <v>382.27829634465331</v>
      </c>
      <c r="Z414" s="69">
        <f t="shared" si="275"/>
        <v>1.8385</v>
      </c>
      <c r="AA414" s="70">
        <f t="shared" si="276"/>
        <v>2.6547103912823147</v>
      </c>
      <c r="AB414" s="71">
        <f t="shared" si="277"/>
        <v>8.1588251291813969E-5</v>
      </c>
      <c r="AC414" s="71">
        <v>1.4999999999999999E-4</v>
      </c>
      <c r="AD414" s="43"/>
      <c r="AE414" s="43"/>
      <c r="AF414" s="43"/>
      <c r="AG414" s="43"/>
      <c r="AH414" s="43"/>
      <c r="AI414" s="46">
        <v>238.57</v>
      </c>
      <c r="AJ414" s="43"/>
      <c r="AK414" s="43"/>
      <c r="AL414" s="43"/>
      <c r="AM414" s="43"/>
      <c r="AN414" s="43"/>
      <c r="AO414" s="43"/>
      <c r="AP414" s="43"/>
      <c r="AQ414" s="43"/>
      <c r="AR414" s="43"/>
      <c r="AY414" s="39" t="s">
        <v>162</v>
      </c>
      <c r="AZ414" s="40" t="s">
        <v>163</v>
      </c>
      <c r="BA414" s="41" t="s">
        <v>164</v>
      </c>
    </row>
    <row r="415" spans="1:53" s="33" customFormat="1" x14ac:dyDescent="0.25">
      <c r="A415" s="33" t="s">
        <v>158</v>
      </c>
      <c r="B415" s="33" t="s">
        <v>159</v>
      </c>
      <c r="C415" s="33" t="s">
        <v>160</v>
      </c>
      <c r="D415" s="33" t="s">
        <v>11</v>
      </c>
      <c r="E415" s="33">
        <v>1</v>
      </c>
      <c r="F415" s="33" t="s">
        <v>161</v>
      </c>
      <c r="G415" s="89">
        <v>24</v>
      </c>
      <c r="H415" s="89">
        <v>600</v>
      </c>
      <c r="I415" s="82">
        <v>24</v>
      </c>
      <c r="J415" s="31"/>
      <c r="K415" s="31"/>
      <c r="L415" s="31"/>
      <c r="M415" s="79"/>
      <c r="N415" s="79"/>
      <c r="O415" s="81">
        <v>1</v>
      </c>
      <c r="P415" s="82"/>
      <c r="Q415" s="32"/>
      <c r="R415" s="32"/>
      <c r="S415" s="32"/>
      <c r="T415" s="32"/>
      <c r="U415" s="31"/>
      <c r="V415" s="31"/>
      <c r="W415" s="31"/>
      <c r="X415" s="81">
        <f t="shared" si="278"/>
        <v>22</v>
      </c>
      <c r="Y415" s="37">
        <f t="shared" si="274"/>
        <v>380.13271108436498</v>
      </c>
      <c r="Z415" s="66">
        <f t="shared" si="275"/>
        <v>1.8333333333333333</v>
      </c>
      <c r="AA415" s="67">
        <f t="shared" si="276"/>
        <v>2.6398104936414231</v>
      </c>
      <c r="AB415" s="68">
        <f t="shared" si="277"/>
        <v>8.1818181818181816E-5</v>
      </c>
      <c r="AC415" s="68">
        <v>1.4999999999999999E-4</v>
      </c>
      <c r="AD415" s="38"/>
      <c r="AE415" s="38"/>
      <c r="AF415" s="38"/>
      <c r="AH415" s="38"/>
      <c r="AI415" s="45">
        <v>245.87</v>
      </c>
      <c r="AJ415" s="38"/>
      <c r="AK415" s="38"/>
      <c r="AL415" s="38"/>
      <c r="AM415" s="38"/>
      <c r="AN415" s="38"/>
      <c r="AO415" s="38"/>
      <c r="AP415" s="38"/>
      <c r="AQ415" s="38"/>
      <c r="AR415" s="38"/>
      <c r="AY415" s="39" t="s">
        <v>162</v>
      </c>
      <c r="AZ415" s="40" t="s">
        <v>163</v>
      </c>
      <c r="BA415" s="41" t="s">
        <v>164</v>
      </c>
    </row>
    <row r="416" spans="1:53" s="33" customFormat="1" x14ac:dyDescent="0.25">
      <c r="A416" s="33" t="s">
        <v>158</v>
      </c>
      <c r="B416" s="33" t="s">
        <v>159</v>
      </c>
      <c r="C416" s="33" t="s">
        <v>160</v>
      </c>
      <c r="D416" s="33" t="s">
        <v>11</v>
      </c>
      <c r="E416" s="33">
        <v>1</v>
      </c>
      <c r="F416" s="33" t="s">
        <v>161</v>
      </c>
      <c r="G416" s="89">
        <v>24</v>
      </c>
      <c r="H416" s="89">
        <v>600</v>
      </c>
      <c r="I416" s="82">
        <v>24</v>
      </c>
      <c r="J416" s="31"/>
      <c r="K416" s="31"/>
      <c r="L416" s="31"/>
      <c r="M416" s="79"/>
      <c r="N416" s="79"/>
      <c r="O416" s="81">
        <v>1.0620000000000001</v>
      </c>
      <c r="P416" s="82"/>
      <c r="Q416" s="32"/>
      <c r="R416" s="32"/>
      <c r="S416" s="32"/>
      <c r="T416" s="32"/>
      <c r="U416" s="31"/>
      <c r="V416" s="31"/>
      <c r="W416" s="31"/>
      <c r="X416" s="81">
        <f t="shared" si="278"/>
        <v>21.876000000000001</v>
      </c>
      <c r="Y416" s="37">
        <f t="shared" si="274"/>
        <v>375.85965498702893</v>
      </c>
      <c r="Z416" s="66">
        <f t="shared" si="275"/>
        <v>1.8230000000000002</v>
      </c>
      <c r="AA416" s="67">
        <f t="shared" si="276"/>
        <v>2.6101364929654789</v>
      </c>
      <c r="AB416" s="68">
        <f t="shared" si="277"/>
        <v>8.2281952825013694E-5</v>
      </c>
      <c r="AC416" s="68">
        <v>1.4999999999999999E-4</v>
      </c>
      <c r="AD416" s="38"/>
      <c r="AE416" s="38"/>
      <c r="AF416" s="38"/>
      <c r="AH416" s="38"/>
      <c r="AI416" s="45">
        <v>260.41000000000003</v>
      </c>
      <c r="AJ416" s="38"/>
      <c r="AK416" s="38"/>
      <c r="AL416" s="38"/>
      <c r="AM416" s="38"/>
      <c r="AN416" s="38"/>
      <c r="AO416" s="38"/>
      <c r="AP416" s="38"/>
      <c r="AQ416" s="38"/>
      <c r="AR416" s="38"/>
      <c r="AY416" s="39" t="s">
        <v>162</v>
      </c>
      <c r="AZ416" s="40" t="s">
        <v>163</v>
      </c>
      <c r="BA416" s="41" t="s">
        <v>164</v>
      </c>
    </row>
    <row r="417" spans="1:53" s="33" customFormat="1" x14ac:dyDescent="0.25">
      <c r="A417" s="33" t="s">
        <v>158</v>
      </c>
      <c r="B417" s="33" t="s">
        <v>159</v>
      </c>
      <c r="C417" s="33" t="s">
        <v>160</v>
      </c>
      <c r="D417" s="33" t="s">
        <v>11</v>
      </c>
      <c r="E417" s="33">
        <v>1</v>
      </c>
      <c r="F417" s="33" t="s">
        <v>161</v>
      </c>
      <c r="G417" s="89">
        <v>24</v>
      </c>
      <c r="H417" s="89">
        <v>600</v>
      </c>
      <c r="I417" s="82">
        <v>24</v>
      </c>
      <c r="J417" s="31"/>
      <c r="K417" s="31"/>
      <c r="L417" s="31"/>
      <c r="M417" s="79"/>
      <c r="N417" s="79"/>
      <c r="O417" s="81">
        <v>1.125</v>
      </c>
      <c r="P417" s="82"/>
      <c r="Q417" s="32"/>
      <c r="R417" s="32"/>
      <c r="S417" s="32"/>
      <c r="T417" s="32"/>
      <c r="U417" s="31"/>
      <c r="V417" s="31"/>
      <c r="W417" s="31"/>
      <c r="X417" s="81">
        <f t="shared" si="278"/>
        <v>21.75</v>
      </c>
      <c r="Y417" s="37">
        <f t="shared" si="274"/>
        <v>371.54241867220537</v>
      </c>
      <c r="Z417" s="66">
        <f t="shared" si="275"/>
        <v>1.8125</v>
      </c>
      <c r="AA417" s="67">
        <f t="shared" si="276"/>
        <v>2.5801556852236485</v>
      </c>
      <c r="AB417" s="68">
        <f t="shared" si="277"/>
        <v>8.275862068965516E-5</v>
      </c>
      <c r="AC417" s="68">
        <v>1.4999999999999999E-4</v>
      </c>
      <c r="AD417" s="38"/>
      <c r="AE417" s="38"/>
      <c r="AF417" s="38"/>
      <c r="AH417" s="38"/>
      <c r="AI417" s="45">
        <v>275.10000000000002</v>
      </c>
      <c r="AJ417" s="38"/>
      <c r="AK417" s="38"/>
      <c r="AL417" s="38"/>
      <c r="AM417" s="38"/>
      <c r="AN417" s="38"/>
      <c r="AO417" s="38"/>
      <c r="AP417" s="38"/>
      <c r="AQ417" s="38"/>
      <c r="AR417" s="38"/>
      <c r="AY417" s="39" t="s">
        <v>162</v>
      </c>
      <c r="AZ417" s="40" t="s">
        <v>163</v>
      </c>
      <c r="BA417" s="41" t="s">
        <v>164</v>
      </c>
    </row>
    <row r="418" spans="1:53" s="33" customFormat="1" x14ac:dyDescent="0.25">
      <c r="A418" s="33" t="s">
        <v>158</v>
      </c>
      <c r="B418" s="33" t="s">
        <v>159</v>
      </c>
      <c r="C418" s="33" t="s">
        <v>160</v>
      </c>
      <c r="D418" s="33" t="s">
        <v>11</v>
      </c>
      <c r="E418" s="33">
        <v>1</v>
      </c>
      <c r="F418" s="33" t="s">
        <v>161</v>
      </c>
      <c r="G418" s="89">
        <v>24</v>
      </c>
      <c r="H418" s="89">
        <v>600</v>
      </c>
      <c r="I418" s="82">
        <v>24</v>
      </c>
      <c r="J418" s="31"/>
      <c r="K418" s="31"/>
      <c r="L418" s="31"/>
      <c r="M418" s="79"/>
      <c r="N418" s="79"/>
      <c r="O418" s="81">
        <v>1.1879999999999999</v>
      </c>
      <c r="P418" s="82"/>
      <c r="Q418" s="32"/>
      <c r="R418" s="32"/>
      <c r="S418" s="32"/>
      <c r="T418" s="32"/>
      <c r="U418" s="31"/>
      <c r="V418" s="31"/>
      <c r="W418" s="31"/>
      <c r="X418" s="81">
        <f t="shared" si="278"/>
        <v>21.623999999999999</v>
      </c>
      <c r="Y418" s="37">
        <f t="shared" si="274"/>
        <v>367.25012031986603</v>
      </c>
      <c r="Z418" s="66">
        <f t="shared" si="275"/>
        <v>1.8019999999999998</v>
      </c>
      <c r="AA418" s="67">
        <f t="shared" si="276"/>
        <v>2.5503480577768474</v>
      </c>
      <c r="AB418" s="68">
        <f t="shared" si="277"/>
        <v>8.3240843507214213E-5</v>
      </c>
      <c r="AC418" s="68">
        <v>1.4999999999999999E-4</v>
      </c>
      <c r="AD418" s="38"/>
      <c r="AE418" s="38"/>
      <c r="AF418" s="38"/>
      <c r="AH418" s="38"/>
      <c r="AI418" s="45">
        <v>289.70999999999998</v>
      </c>
      <c r="AJ418" s="38"/>
      <c r="AK418" s="38"/>
      <c r="AL418" s="38"/>
      <c r="AM418" s="38"/>
      <c r="AN418" s="38"/>
      <c r="AO418" s="38"/>
      <c r="AP418" s="38"/>
      <c r="AQ418" s="38"/>
      <c r="AR418" s="38"/>
      <c r="AY418" s="39" t="s">
        <v>162</v>
      </c>
      <c r="AZ418" s="40" t="s">
        <v>163</v>
      </c>
      <c r="BA418" s="41" t="s">
        <v>164</v>
      </c>
    </row>
    <row r="419" spans="1:53" s="36" customFormat="1" x14ac:dyDescent="0.25">
      <c r="A419" s="36" t="s">
        <v>158</v>
      </c>
      <c r="B419" s="36" t="s">
        <v>159</v>
      </c>
      <c r="C419" s="36" t="s">
        <v>160</v>
      </c>
      <c r="D419" s="36" t="s">
        <v>11</v>
      </c>
      <c r="E419" s="36">
        <v>1</v>
      </c>
      <c r="F419" s="36" t="s">
        <v>161</v>
      </c>
      <c r="G419" s="73">
        <v>24</v>
      </c>
      <c r="H419" s="87">
        <v>600</v>
      </c>
      <c r="I419" s="73">
        <v>24</v>
      </c>
      <c r="J419" s="34"/>
      <c r="K419" s="34"/>
      <c r="L419" s="34"/>
      <c r="M419" s="83"/>
      <c r="N419" s="73">
        <v>80</v>
      </c>
      <c r="O419" s="85">
        <v>1.2190000000000001</v>
      </c>
      <c r="P419" s="73"/>
      <c r="Q419" s="35"/>
      <c r="R419" s="35"/>
      <c r="S419" s="35"/>
      <c r="T419" s="35"/>
      <c r="U419" s="34"/>
      <c r="V419" s="34"/>
      <c r="W419" s="34"/>
      <c r="X419" s="85">
        <f t="shared" si="278"/>
        <v>21.562000000000001</v>
      </c>
      <c r="Y419" s="42">
        <f t="shared" si="274"/>
        <v>365.14719160462823</v>
      </c>
      <c r="Z419" s="69">
        <f t="shared" si="275"/>
        <v>1.7968333333333335</v>
      </c>
      <c r="AA419" s="70">
        <f t="shared" si="276"/>
        <v>2.5357443861432518</v>
      </c>
      <c r="AB419" s="71">
        <f t="shared" si="277"/>
        <v>8.3480196642240963E-5</v>
      </c>
      <c r="AC419" s="71">
        <v>1.4999999999999999E-4</v>
      </c>
      <c r="AD419" s="43"/>
      <c r="AE419" s="43"/>
      <c r="AF419" s="43"/>
      <c r="AG419" s="43"/>
      <c r="AH419" s="43"/>
      <c r="AI419" s="46">
        <v>296.86</v>
      </c>
      <c r="AJ419" s="43"/>
      <c r="AK419" s="43"/>
      <c r="AL419" s="43"/>
      <c r="AM419" s="43"/>
      <c r="AN419" s="43"/>
      <c r="AO419" s="43"/>
      <c r="AP419" s="43"/>
      <c r="AQ419" s="43"/>
      <c r="AR419" s="43"/>
      <c r="AY419" s="39" t="s">
        <v>162</v>
      </c>
      <c r="AZ419" s="40" t="s">
        <v>163</v>
      </c>
      <c r="BA419" s="41" t="s">
        <v>164</v>
      </c>
    </row>
    <row r="420" spans="1:53" s="33" customFormat="1" x14ac:dyDescent="0.25">
      <c r="A420" s="33" t="s">
        <v>158</v>
      </c>
      <c r="B420" s="33" t="s">
        <v>159</v>
      </c>
      <c r="C420" s="33" t="s">
        <v>160</v>
      </c>
      <c r="D420" s="33" t="s">
        <v>11</v>
      </c>
      <c r="E420" s="33">
        <v>1</v>
      </c>
      <c r="F420" s="33" t="s">
        <v>161</v>
      </c>
      <c r="G420" s="89">
        <v>24</v>
      </c>
      <c r="H420" s="89">
        <v>600</v>
      </c>
      <c r="I420" s="82">
        <v>24</v>
      </c>
      <c r="J420" s="31"/>
      <c r="K420" s="31"/>
      <c r="L420" s="31"/>
      <c r="M420" s="79"/>
      <c r="N420" s="79"/>
      <c r="O420" s="81">
        <v>1.25</v>
      </c>
      <c r="P420" s="82"/>
      <c r="Q420" s="32"/>
      <c r="R420" s="32"/>
      <c r="S420" s="32"/>
      <c r="T420" s="32"/>
      <c r="U420" s="31"/>
      <c r="V420" s="31"/>
      <c r="W420" s="31"/>
      <c r="X420" s="81">
        <f t="shared" si="278"/>
        <v>21.5</v>
      </c>
      <c r="Y420" s="37">
        <f t="shared" ref="Y420:Y424" si="287">PI()*X420^2/4</f>
        <v>363.05030103047045</v>
      </c>
      <c r="Z420" s="66">
        <f t="shared" ref="Z420:Z424" si="288">X420/12</f>
        <v>1.7916666666666667</v>
      </c>
      <c r="AA420" s="67">
        <f t="shared" ref="AA420:AA424" si="289">PI()*Z420^2/4</f>
        <v>2.521182646044934</v>
      </c>
      <c r="AB420" s="68">
        <f t="shared" ref="AB420:AB424" si="290">AC420/Z420</f>
        <v>8.3720930232558129E-5</v>
      </c>
      <c r="AC420" s="68">
        <v>1.4999999999999999E-4</v>
      </c>
      <c r="AD420" s="38"/>
      <c r="AE420" s="38"/>
      <c r="AF420" s="38"/>
      <c r="AH420" s="38"/>
      <c r="AI420" s="45">
        <v>304</v>
      </c>
      <c r="AJ420" s="38"/>
      <c r="AK420" s="38"/>
      <c r="AL420" s="38"/>
      <c r="AM420" s="38"/>
      <c r="AN420" s="38"/>
      <c r="AO420" s="38"/>
      <c r="AP420" s="38"/>
      <c r="AQ420" s="38"/>
      <c r="AR420" s="38"/>
      <c r="AY420" s="39" t="s">
        <v>162</v>
      </c>
      <c r="AZ420" s="40" t="s">
        <v>163</v>
      </c>
      <c r="BA420" s="41" t="s">
        <v>164</v>
      </c>
    </row>
    <row r="421" spans="1:53" s="33" customFormat="1" x14ac:dyDescent="0.25">
      <c r="A421" s="33" t="s">
        <v>158</v>
      </c>
      <c r="B421" s="33" t="s">
        <v>159</v>
      </c>
      <c r="C421" s="33" t="s">
        <v>160</v>
      </c>
      <c r="D421" s="33" t="s">
        <v>11</v>
      </c>
      <c r="E421" s="33">
        <v>1</v>
      </c>
      <c r="F421" s="33" t="s">
        <v>161</v>
      </c>
      <c r="G421" s="89">
        <v>24</v>
      </c>
      <c r="H421" s="89">
        <v>600</v>
      </c>
      <c r="I421" s="82">
        <v>24</v>
      </c>
      <c r="J421" s="31"/>
      <c r="K421" s="31"/>
      <c r="L421" s="31"/>
      <c r="M421" s="79"/>
      <c r="N421" s="79"/>
      <c r="O421" s="81">
        <v>1.3120000000000001</v>
      </c>
      <c r="P421" s="82"/>
      <c r="Q421" s="32"/>
      <c r="R421" s="32"/>
      <c r="S421" s="32"/>
      <c r="T421" s="32"/>
      <c r="U421" s="31"/>
      <c r="V421" s="31"/>
      <c r="W421" s="31"/>
      <c r="X421" s="81">
        <f t="shared" si="278"/>
        <v>21.376000000000001</v>
      </c>
      <c r="Y421" s="37">
        <f t="shared" si="287"/>
        <v>358.87463430539572</v>
      </c>
      <c r="Z421" s="66">
        <f t="shared" si="288"/>
        <v>1.7813333333333334</v>
      </c>
      <c r="AA421" s="67">
        <f t="shared" si="289"/>
        <v>2.4921849604541366</v>
      </c>
      <c r="AB421" s="68">
        <f t="shared" si="290"/>
        <v>8.4206586826347294E-5</v>
      </c>
      <c r="AC421" s="68">
        <v>1.4999999999999999E-4</v>
      </c>
      <c r="AD421" s="38"/>
      <c r="AE421" s="38"/>
      <c r="AF421" s="38"/>
      <c r="AH421" s="38"/>
      <c r="AI421" s="45">
        <v>318.20999999999998</v>
      </c>
      <c r="AJ421" s="38"/>
      <c r="AK421" s="38"/>
      <c r="AL421" s="38"/>
      <c r="AM421" s="38"/>
      <c r="AN421" s="38"/>
      <c r="AO421" s="38"/>
      <c r="AP421" s="38"/>
      <c r="AQ421" s="38"/>
      <c r="AR421" s="38"/>
      <c r="AY421" s="39" t="s">
        <v>162</v>
      </c>
      <c r="AZ421" s="40" t="s">
        <v>163</v>
      </c>
      <c r="BA421" s="41" t="s">
        <v>164</v>
      </c>
    </row>
    <row r="422" spans="1:53" s="33" customFormat="1" x14ac:dyDescent="0.25">
      <c r="A422" s="33" t="s">
        <v>158</v>
      </c>
      <c r="B422" s="33" t="s">
        <v>159</v>
      </c>
      <c r="C422" s="33" t="s">
        <v>160</v>
      </c>
      <c r="D422" s="33" t="s">
        <v>11</v>
      </c>
      <c r="E422" s="33">
        <v>1</v>
      </c>
      <c r="F422" s="33" t="s">
        <v>161</v>
      </c>
      <c r="G422" s="89">
        <v>24</v>
      </c>
      <c r="H422" s="89">
        <v>600</v>
      </c>
      <c r="I422" s="82">
        <v>24</v>
      </c>
      <c r="J422" s="31"/>
      <c r="K422" s="31"/>
      <c r="L422" s="31"/>
      <c r="M422" s="79"/>
      <c r="N422" s="79"/>
      <c r="O422" s="81">
        <v>1.375</v>
      </c>
      <c r="P422" s="82"/>
      <c r="Q422" s="32"/>
      <c r="R422" s="32"/>
      <c r="S422" s="32"/>
      <c r="T422" s="32"/>
      <c r="U422" s="31"/>
      <c r="V422" s="31"/>
      <c r="W422" s="31"/>
      <c r="X422" s="81">
        <f t="shared" si="278"/>
        <v>21.25</v>
      </c>
      <c r="Y422" s="37">
        <f t="shared" si="287"/>
        <v>354.65635815916022</v>
      </c>
      <c r="Z422" s="66">
        <f t="shared" si="288"/>
        <v>1.7708333333333333</v>
      </c>
      <c r="AA422" s="67">
        <f t="shared" si="289"/>
        <v>2.4628913761052793</v>
      </c>
      <c r="AB422" s="68">
        <f t="shared" si="290"/>
        <v>8.4705882352941169E-5</v>
      </c>
      <c r="AC422" s="68">
        <v>1.4999999999999999E-4</v>
      </c>
      <c r="AD422" s="38"/>
      <c r="AE422" s="38"/>
      <c r="AF422" s="38"/>
      <c r="AH422" s="38"/>
      <c r="AI422" s="45">
        <v>332.56</v>
      </c>
      <c r="AJ422" s="38"/>
      <c r="AK422" s="38"/>
      <c r="AL422" s="38"/>
      <c r="AM422" s="38"/>
      <c r="AN422" s="38"/>
      <c r="AO422" s="38"/>
      <c r="AP422" s="38"/>
      <c r="AQ422" s="38"/>
      <c r="AR422" s="38"/>
      <c r="AY422" s="39" t="s">
        <v>162</v>
      </c>
      <c r="AZ422" s="40" t="s">
        <v>163</v>
      </c>
      <c r="BA422" s="41" t="s">
        <v>164</v>
      </c>
    </row>
    <row r="423" spans="1:53" s="33" customFormat="1" x14ac:dyDescent="0.25">
      <c r="A423" s="33" t="s">
        <v>158</v>
      </c>
      <c r="B423" s="33" t="s">
        <v>159</v>
      </c>
      <c r="C423" s="33" t="s">
        <v>160</v>
      </c>
      <c r="D423" s="33" t="s">
        <v>11</v>
      </c>
      <c r="E423" s="33">
        <v>1</v>
      </c>
      <c r="F423" s="33" t="s">
        <v>161</v>
      </c>
      <c r="G423" s="89">
        <v>24</v>
      </c>
      <c r="H423" s="89">
        <v>600</v>
      </c>
      <c r="I423" s="82">
        <v>24</v>
      </c>
      <c r="J423" s="31"/>
      <c r="K423" s="31"/>
      <c r="L423" s="31"/>
      <c r="M423" s="79"/>
      <c r="N423" s="79"/>
      <c r="O423" s="81">
        <v>1.4379999999999999</v>
      </c>
      <c r="P423" s="82"/>
      <c r="Q423" s="32"/>
      <c r="R423" s="32"/>
      <c r="S423" s="32"/>
      <c r="T423" s="32"/>
      <c r="U423" s="31"/>
      <c r="V423" s="31"/>
      <c r="W423" s="31"/>
      <c r="X423" s="81">
        <f t="shared" si="278"/>
        <v>21.123999999999999</v>
      </c>
      <c r="Y423" s="37">
        <f t="shared" si="287"/>
        <v>350.463019975409</v>
      </c>
      <c r="Z423" s="66">
        <f t="shared" si="288"/>
        <v>1.7603333333333333</v>
      </c>
      <c r="AA423" s="67">
        <f t="shared" si="289"/>
        <v>2.4337709720514513</v>
      </c>
      <c r="AB423" s="68">
        <f t="shared" si="290"/>
        <v>8.5211134254875969E-5</v>
      </c>
      <c r="AC423" s="68">
        <v>1.4999999999999999E-4</v>
      </c>
      <c r="AD423" s="38"/>
      <c r="AE423" s="38"/>
      <c r="AF423" s="38"/>
      <c r="AH423" s="38"/>
      <c r="AI423" s="45">
        <v>346.83</v>
      </c>
      <c r="AJ423" s="38"/>
      <c r="AK423" s="38"/>
      <c r="AL423" s="38"/>
      <c r="AM423" s="38"/>
      <c r="AN423" s="38"/>
      <c r="AO423" s="38"/>
      <c r="AP423" s="38"/>
      <c r="AQ423" s="38"/>
      <c r="AR423" s="38"/>
      <c r="AY423" s="39" t="s">
        <v>162</v>
      </c>
      <c r="AZ423" s="40" t="s">
        <v>163</v>
      </c>
      <c r="BA423" s="41" t="s">
        <v>164</v>
      </c>
    </row>
    <row r="424" spans="1:53" s="33" customFormat="1" x14ac:dyDescent="0.25">
      <c r="A424" s="33" t="s">
        <v>158</v>
      </c>
      <c r="B424" s="33" t="s">
        <v>159</v>
      </c>
      <c r="C424" s="33" t="s">
        <v>160</v>
      </c>
      <c r="D424" s="33" t="s">
        <v>11</v>
      </c>
      <c r="E424" s="33">
        <v>1</v>
      </c>
      <c r="F424" s="33" t="s">
        <v>161</v>
      </c>
      <c r="G424" s="89">
        <v>24</v>
      </c>
      <c r="H424" s="89">
        <v>600</v>
      </c>
      <c r="I424" s="82">
        <v>24</v>
      </c>
      <c r="J424" s="31"/>
      <c r="K424" s="31"/>
      <c r="L424" s="31"/>
      <c r="M424" s="79"/>
      <c r="N424" s="79"/>
      <c r="O424" s="81">
        <v>1.5</v>
      </c>
      <c r="P424" s="82"/>
      <c r="Q424" s="32"/>
      <c r="R424" s="32"/>
      <c r="S424" s="32"/>
      <c r="T424" s="32"/>
      <c r="U424" s="31"/>
      <c r="V424" s="31"/>
      <c r="W424" s="31"/>
      <c r="X424" s="81">
        <f t="shared" si="278"/>
        <v>21</v>
      </c>
      <c r="Y424" s="37">
        <f t="shared" si="287"/>
        <v>346.36059005827468</v>
      </c>
      <c r="Z424" s="66">
        <f t="shared" si="288"/>
        <v>1.75</v>
      </c>
      <c r="AA424" s="67">
        <f t="shared" si="289"/>
        <v>2.4052818754046852</v>
      </c>
      <c r="AB424" s="68">
        <f t="shared" si="290"/>
        <v>8.5714285714285713E-5</v>
      </c>
      <c r="AC424" s="68">
        <v>1.4999999999999999E-4</v>
      </c>
      <c r="AD424" s="38"/>
      <c r="AE424" s="38"/>
      <c r="AF424" s="38"/>
      <c r="AH424" s="38"/>
      <c r="AI424" s="45">
        <v>360.79</v>
      </c>
      <c r="AJ424" s="38"/>
      <c r="AK424" s="38"/>
      <c r="AL424" s="38"/>
      <c r="AM424" s="38"/>
      <c r="AN424" s="38"/>
      <c r="AO424" s="38"/>
      <c r="AP424" s="38"/>
      <c r="AQ424" s="38"/>
      <c r="AR424" s="38"/>
      <c r="AY424" s="39" t="s">
        <v>162</v>
      </c>
      <c r="AZ424" s="40" t="s">
        <v>163</v>
      </c>
      <c r="BA424" s="41" t="s">
        <v>164</v>
      </c>
    </row>
    <row r="425" spans="1:53" s="36" customFormat="1" x14ac:dyDescent="0.25">
      <c r="A425" s="36" t="s">
        <v>158</v>
      </c>
      <c r="B425" s="36" t="s">
        <v>159</v>
      </c>
      <c r="C425" s="36" t="s">
        <v>160</v>
      </c>
      <c r="D425" s="36" t="s">
        <v>11</v>
      </c>
      <c r="E425" s="36">
        <v>1</v>
      </c>
      <c r="F425" s="36" t="s">
        <v>161</v>
      </c>
      <c r="G425" s="73">
        <v>24</v>
      </c>
      <c r="H425" s="87">
        <v>600</v>
      </c>
      <c r="I425" s="73">
        <v>24</v>
      </c>
      <c r="J425" s="34"/>
      <c r="K425" s="34"/>
      <c r="L425" s="34"/>
      <c r="M425" s="83"/>
      <c r="N425" s="73">
        <v>100</v>
      </c>
      <c r="O425" s="85">
        <v>1.5309999999999999</v>
      </c>
      <c r="P425" s="73"/>
      <c r="Q425" s="35"/>
      <c r="R425" s="35"/>
      <c r="S425" s="35"/>
      <c r="T425" s="35"/>
      <c r="U425" s="34"/>
      <c r="V425" s="34"/>
      <c r="W425" s="34"/>
      <c r="X425" s="85">
        <f t="shared" si="278"/>
        <v>20.937999999999999</v>
      </c>
      <c r="Y425" s="42">
        <f t="shared" si="274"/>
        <v>344.3184323113278</v>
      </c>
      <c r="Z425" s="69">
        <f t="shared" si="275"/>
        <v>1.7448333333333332</v>
      </c>
      <c r="AA425" s="70">
        <f t="shared" si="276"/>
        <v>2.3911002243842208</v>
      </c>
      <c r="AB425" s="71">
        <f t="shared" si="277"/>
        <v>8.5968096284267832E-5</v>
      </c>
      <c r="AC425" s="71">
        <v>1.4999999999999999E-4</v>
      </c>
      <c r="AD425" s="43"/>
      <c r="AE425" s="43"/>
      <c r="AF425" s="43"/>
      <c r="AG425" s="43"/>
      <c r="AH425" s="43"/>
      <c r="AI425" s="46">
        <v>367.74</v>
      </c>
      <c r="AJ425" s="43"/>
      <c r="AK425" s="43"/>
      <c r="AL425" s="43"/>
      <c r="AM425" s="43"/>
      <c r="AN425" s="43"/>
      <c r="AO425" s="43"/>
      <c r="AP425" s="43"/>
      <c r="AQ425" s="43"/>
      <c r="AR425" s="43"/>
      <c r="AY425" s="39" t="s">
        <v>162</v>
      </c>
      <c r="AZ425" s="40" t="s">
        <v>163</v>
      </c>
      <c r="BA425" s="41" t="s">
        <v>164</v>
      </c>
    </row>
    <row r="426" spans="1:53" s="33" customFormat="1" x14ac:dyDescent="0.25">
      <c r="A426" s="33" t="s">
        <v>158</v>
      </c>
      <c r="B426" s="33" t="s">
        <v>159</v>
      </c>
      <c r="C426" s="33" t="s">
        <v>160</v>
      </c>
      <c r="D426" s="33" t="s">
        <v>11</v>
      </c>
      <c r="E426" s="33">
        <v>1</v>
      </c>
      <c r="F426" s="33" t="s">
        <v>161</v>
      </c>
      <c r="G426" s="89">
        <v>24</v>
      </c>
      <c r="H426" s="89">
        <v>600</v>
      </c>
      <c r="I426" s="82">
        <v>24</v>
      </c>
      <c r="J426" s="31"/>
      <c r="K426" s="31"/>
      <c r="L426" s="31"/>
      <c r="M426" s="79"/>
      <c r="N426" s="79"/>
      <c r="O426" s="81">
        <v>1.5620000000000001</v>
      </c>
      <c r="P426" s="82"/>
      <c r="Q426" s="32"/>
      <c r="R426" s="32"/>
      <c r="S426" s="32"/>
      <c r="T426" s="32"/>
      <c r="U426" s="31"/>
      <c r="V426" s="31"/>
      <c r="W426" s="31"/>
      <c r="X426" s="81">
        <f t="shared" si="278"/>
        <v>20.876000000000001</v>
      </c>
      <c r="Y426" s="37">
        <f t="shared" si="274"/>
        <v>342.28231270546121</v>
      </c>
      <c r="Z426" s="66">
        <f t="shared" si="275"/>
        <v>1.7396666666666667</v>
      </c>
      <c r="AA426" s="67">
        <f t="shared" si="276"/>
        <v>2.3769605048990359</v>
      </c>
      <c r="AB426" s="68">
        <f t="shared" si="277"/>
        <v>8.6223414447212095E-5</v>
      </c>
      <c r="AC426" s="68">
        <v>1.4999999999999999E-4</v>
      </c>
      <c r="AD426" s="38"/>
      <c r="AE426" s="38"/>
      <c r="AF426" s="38"/>
      <c r="AH426" s="38"/>
      <c r="AI426" s="45">
        <v>374.66</v>
      </c>
      <c r="AJ426" s="38"/>
      <c r="AK426" s="38"/>
      <c r="AL426" s="38"/>
      <c r="AM426" s="38"/>
      <c r="AN426" s="38"/>
      <c r="AO426" s="38"/>
      <c r="AP426" s="38"/>
      <c r="AQ426" s="38"/>
      <c r="AR426" s="38"/>
      <c r="AY426" s="39" t="s">
        <v>162</v>
      </c>
      <c r="AZ426" s="40" t="s">
        <v>163</v>
      </c>
      <c r="BA426" s="41" t="s">
        <v>164</v>
      </c>
    </row>
    <row r="427" spans="1:53" s="36" customFormat="1" x14ac:dyDescent="0.25">
      <c r="A427" s="36" t="s">
        <v>158</v>
      </c>
      <c r="B427" s="36" t="s">
        <v>159</v>
      </c>
      <c r="C427" s="36" t="s">
        <v>160</v>
      </c>
      <c r="D427" s="36" t="s">
        <v>11</v>
      </c>
      <c r="E427" s="36">
        <v>1</v>
      </c>
      <c r="F427" s="36" t="s">
        <v>161</v>
      </c>
      <c r="G427" s="73">
        <v>24</v>
      </c>
      <c r="H427" s="87">
        <v>600</v>
      </c>
      <c r="I427" s="73">
        <v>24</v>
      </c>
      <c r="J427" s="34"/>
      <c r="K427" s="34"/>
      <c r="L427" s="34"/>
      <c r="M427" s="83"/>
      <c r="N427" s="73">
        <v>120</v>
      </c>
      <c r="O427" s="85">
        <v>1.8120000000000001</v>
      </c>
      <c r="P427" s="73"/>
      <c r="Q427" s="35"/>
      <c r="R427" s="35"/>
      <c r="S427" s="35"/>
      <c r="T427" s="35"/>
      <c r="U427" s="34"/>
      <c r="V427" s="34"/>
      <c r="W427" s="34"/>
      <c r="X427" s="85">
        <f t="shared" si="278"/>
        <v>20.376000000000001</v>
      </c>
      <c r="Y427" s="42">
        <f t="shared" si="274"/>
        <v>326.08269018722547</v>
      </c>
      <c r="Z427" s="69">
        <f t="shared" si="275"/>
        <v>1.6980000000000002</v>
      </c>
      <c r="AA427" s="70">
        <f t="shared" si="276"/>
        <v>2.2644631263001771</v>
      </c>
      <c r="AB427" s="71">
        <f t="shared" si="277"/>
        <v>8.8339222614840972E-5</v>
      </c>
      <c r="AC427" s="71">
        <v>1.4999999999999999E-4</v>
      </c>
      <c r="AD427" s="43"/>
      <c r="AE427" s="43"/>
      <c r="AF427" s="43"/>
      <c r="AG427" s="43"/>
      <c r="AH427" s="43"/>
      <c r="AI427" s="46">
        <v>429.79</v>
      </c>
      <c r="AJ427" s="43"/>
      <c r="AK427" s="43"/>
      <c r="AL427" s="43"/>
      <c r="AM427" s="43"/>
      <c r="AN427" s="43"/>
      <c r="AO427" s="43"/>
      <c r="AP427" s="43"/>
      <c r="AQ427" s="43"/>
      <c r="AR427" s="43"/>
      <c r="AY427" s="39" t="s">
        <v>162</v>
      </c>
      <c r="AZ427" s="40" t="s">
        <v>163</v>
      </c>
      <c r="BA427" s="41" t="s">
        <v>164</v>
      </c>
    </row>
    <row r="428" spans="1:53" s="36" customFormat="1" x14ac:dyDescent="0.25">
      <c r="A428" s="36" t="s">
        <v>158</v>
      </c>
      <c r="B428" s="36" t="s">
        <v>159</v>
      </c>
      <c r="C428" s="36" t="s">
        <v>160</v>
      </c>
      <c r="D428" s="36" t="s">
        <v>11</v>
      </c>
      <c r="E428" s="36">
        <v>1</v>
      </c>
      <c r="F428" s="36" t="s">
        <v>161</v>
      </c>
      <c r="G428" s="73">
        <v>24</v>
      </c>
      <c r="H428" s="87">
        <v>600</v>
      </c>
      <c r="I428" s="73">
        <v>24</v>
      </c>
      <c r="J428" s="34"/>
      <c r="K428" s="34"/>
      <c r="L428" s="34"/>
      <c r="M428" s="83"/>
      <c r="N428" s="73">
        <v>140</v>
      </c>
      <c r="O428" s="85">
        <v>2.0619999999999998</v>
      </c>
      <c r="P428" s="73"/>
      <c r="Q428" s="35"/>
      <c r="R428" s="35"/>
      <c r="S428" s="35"/>
      <c r="T428" s="35"/>
      <c r="U428" s="34"/>
      <c r="V428" s="34"/>
      <c r="W428" s="34"/>
      <c r="X428" s="85">
        <f t="shared" si="278"/>
        <v>19.876000000000001</v>
      </c>
      <c r="Y428" s="42">
        <f t="shared" si="274"/>
        <v>310.27576675068838</v>
      </c>
      <c r="Z428" s="69">
        <f t="shared" si="275"/>
        <v>1.6563333333333334</v>
      </c>
      <c r="AA428" s="70">
        <f t="shared" si="276"/>
        <v>2.1546928246575585</v>
      </c>
      <c r="AB428" s="71">
        <f t="shared" si="277"/>
        <v>9.0561481183336668E-5</v>
      </c>
      <c r="AC428" s="71">
        <v>1.4999999999999999E-4</v>
      </c>
      <c r="AD428" s="43"/>
      <c r="AE428" s="43"/>
      <c r="AF428" s="43"/>
      <c r="AG428" s="43"/>
      <c r="AH428" s="43"/>
      <c r="AI428" s="46">
        <v>483.57</v>
      </c>
      <c r="AJ428" s="43"/>
      <c r="AK428" s="43"/>
      <c r="AL428" s="43"/>
      <c r="AM428" s="43"/>
      <c r="AN428" s="43"/>
      <c r="AO428" s="43"/>
      <c r="AP428" s="43"/>
      <c r="AQ428" s="43"/>
      <c r="AR428" s="43"/>
      <c r="AY428" s="39" t="s">
        <v>162</v>
      </c>
      <c r="AZ428" s="40" t="s">
        <v>163</v>
      </c>
      <c r="BA428" s="41" t="s">
        <v>164</v>
      </c>
    </row>
    <row r="429" spans="1:53" s="36" customFormat="1" x14ac:dyDescent="0.25">
      <c r="A429" s="36" t="s">
        <v>158</v>
      </c>
      <c r="B429" s="36" t="s">
        <v>159</v>
      </c>
      <c r="C429" s="36" t="s">
        <v>160</v>
      </c>
      <c r="D429" s="36" t="s">
        <v>11</v>
      </c>
      <c r="E429" s="36">
        <v>1</v>
      </c>
      <c r="F429" s="36" t="s">
        <v>161</v>
      </c>
      <c r="G429" s="73">
        <v>24</v>
      </c>
      <c r="H429" s="87">
        <v>600</v>
      </c>
      <c r="I429" s="73">
        <v>24</v>
      </c>
      <c r="J429" s="34"/>
      <c r="K429" s="34"/>
      <c r="L429" s="34"/>
      <c r="M429" s="83"/>
      <c r="N429" s="73">
        <v>160</v>
      </c>
      <c r="O429" s="85">
        <v>2.3439999999999999</v>
      </c>
      <c r="P429" s="73"/>
      <c r="Q429" s="35"/>
      <c r="R429" s="35"/>
      <c r="S429" s="35"/>
      <c r="T429" s="35"/>
      <c r="U429" s="34"/>
      <c r="V429" s="34"/>
      <c r="W429" s="34"/>
      <c r="X429" s="85">
        <f t="shared" si="278"/>
        <v>19.312000000000001</v>
      </c>
      <c r="Y429" s="42">
        <f t="shared" si="274"/>
        <v>292.91687141053677</v>
      </c>
      <c r="Z429" s="69">
        <f t="shared" si="275"/>
        <v>1.6093333333333335</v>
      </c>
      <c r="AA429" s="70">
        <f t="shared" si="276"/>
        <v>2.0341449403509499</v>
      </c>
      <c r="AB429" s="71">
        <f t="shared" si="277"/>
        <v>9.320629660314828E-5</v>
      </c>
      <c r="AC429" s="71">
        <v>1.4999999999999999E-4</v>
      </c>
      <c r="AD429" s="43"/>
      <c r="AE429" s="43"/>
      <c r="AF429" s="43"/>
      <c r="AG429" s="43"/>
      <c r="AH429" s="43"/>
      <c r="AI429" s="46">
        <v>542.64</v>
      </c>
      <c r="AJ429" s="43"/>
      <c r="AK429" s="43"/>
      <c r="AL429" s="43"/>
      <c r="AM429" s="43"/>
      <c r="AN429" s="43"/>
      <c r="AO429" s="43"/>
      <c r="AP429" s="43"/>
      <c r="AQ429" s="43"/>
      <c r="AR429" s="43"/>
      <c r="AY429" s="39" t="s">
        <v>162</v>
      </c>
      <c r="AZ429" s="40" t="s">
        <v>163</v>
      </c>
      <c r="BA429" s="41" t="s">
        <v>164</v>
      </c>
    </row>
    <row r="430" spans="1:53" s="25" customFormat="1" x14ac:dyDescent="0.25">
      <c r="A430" s="25" t="s">
        <v>158</v>
      </c>
      <c r="B430" s="25" t="s">
        <v>159</v>
      </c>
      <c r="C430" s="25" t="s">
        <v>160</v>
      </c>
      <c r="D430" s="25" t="s">
        <v>11</v>
      </c>
      <c r="E430" s="25">
        <v>1</v>
      </c>
      <c r="F430" s="47" t="s">
        <v>161</v>
      </c>
      <c r="G430" s="72">
        <v>26</v>
      </c>
      <c r="H430" s="72">
        <v>650</v>
      </c>
      <c r="I430" s="72">
        <v>26</v>
      </c>
      <c r="J430" s="23"/>
      <c r="K430" s="23"/>
      <c r="L430" s="23"/>
      <c r="M430" s="76"/>
      <c r="N430" s="76"/>
      <c r="O430" s="78">
        <v>0.25</v>
      </c>
      <c r="P430" s="72"/>
      <c r="Q430" s="24"/>
      <c r="R430" s="24"/>
      <c r="S430" s="24"/>
      <c r="T430" s="24"/>
      <c r="U430" s="23"/>
      <c r="V430" s="23"/>
      <c r="W430" s="23"/>
      <c r="X430" s="78">
        <f t="shared" si="278"/>
        <v>25.5</v>
      </c>
      <c r="Y430" s="26">
        <f t="shared" si="274"/>
        <v>510.70515574919074</v>
      </c>
      <c r="Z430" s="63">
        <f t="shared" si="275"/>
        <v>2.125</v>
      </c>
      <c r="AA430" s="64">
        <f t="shared" si="276"/>
        <v>3.5465635815916023</v>
      </c>
      <c r="AB430" s="65">
        <f t="shared" si="277"/>
        <v>7.0588235294117641E-5</v>
      </c>
      <c r="AC430" s="65">
        <v>1.4999999999999999E-4</v>
      </c>
      <c r="AD430" s="27"/>
      <c r="AE430" s="27"/>
      <c r="AF430" s="27"/>
      <c r="AG430" s="27"/>
      <c r="AH430" s="27"/>
      <c r="AI430" s="44">
        <v>68.819999999999993</v>
      </c>
      <c r="AJ430" s="27"/>
      <c r="AK430" s="27"/>
      <c r="AL430" s="27"/>
      <c r="AM430" s="27"/>
      <c r="AN430" s="27"/>
      <c r="AO430" s="27"/>
      <c r="AP430" s="27"/>
      <c r="AQ430" s="27"/>
      <c r="AR430" s="27"/>
      <c r="AY430" s="28" t="s">
        <v>162</v>
      </c>
      <c r="AZ430" s="29" t="s">
        <v>163</v>
      </c>
      <c r="BA430" s="25" t="s">
        <v>164</v>
      </c>
    </row>
    <row r="431" spans="1:53" s="25" customFormat="1" x14ac:dyDescent="0.25">
      <c r="A431" s="25" t="s">
        <v>158</v>
      </c>
      <c r="B431" s="25" t="s">
        <v>159</v>
      </c>
      <c r="C431" s="25" t="s">
        <v>160</v>
      </c>
      <c r="D431" s="25" t="s">
        <v>11</v>
      </c>
      <c r="E431" s="25">
        <v>1</v>
      </c>
      <c r="F431" s="47" t="s">
        <v>161</v>
      </c>
      <c r="G431" s="72">
        <v>26</v>
      </c>
      <c r="H431" s="72">
        <v>650</v>
      </c>
      <c r="I431" s="72">
        <v>26</v>
      </c>
      <c r="J431" s="23"/>
      <c r="K431" s="23"/>
      <c r="L431" s="23"/>
      <c r="M431" s="76"/>
      <c r="N431" s="76"/>
      <c r="O431" s="78">
        <v>0.28100000000000003</v>
      </c>
      <c r="P431" s="72"/>
      <c r="Q431" s="24"/>
      <c r="R431" s="24"/>
      <c r="S431" s="24"/>
      <c r="T431" s="24"/>
      <c r="U431" s="23"/>
      <c r="V431" s="23"/>
      <c r="W431" s="23"/>
      <c r="X431" s="78">
        <f t="shared" si="278"/>
        <v>25.437999999999999</v>
      </c>
      <c r="Y431" s="26">
        <f t="shared" si="274"/>
        <v>508.22474582706803</v>
      </c>
      <c r="Z431" s="63">
        <f t="shared" si="275"/>
        <v>2.1198333333333332</v>
      </c>
      <c r="AA431" s="64">
        <f t="shared" si="276"/>
        <v>3.5293385126879722</v>
      </c>
      <c r="AB431" s="65">
        <f t="shared" si="277"/>
        <v>7.0760279896218257E-5</v>
      </c>
      <c r="AC431" s="65">
        <v>1.4999999999999999E-4</v>
      </c>
      <c r="AD431" s="27"/>
      <c r="AE431" s="27"/>
      <c r="AF431" s="27"/>
      <c r="AG431" s="27"/>
      <c r="AH431" s="27"/>
      <c r="AI431" s="44">
        <v>77.260000000000005</v>
      </c>
      <c r="AJ431" s="27"/>
      <c r="AK431" s="27"/>
      <c r="AL431" s="27"/>
      <c r="AM431" s="27"/>
      <c r="AN431" s="27"/>
      <c r="AO431" s="27"/>
      <c r="AP431" s="27"/>
      <c r="AQ431" s="27"/>
      <c r="AR431" s="27"/>
      <c r="AY431" s="28" t="s">
        <v>162</v>
      </c>
      <c r="AZ431" s="29" t="s">
        <v>163</v>
      </c>
      <c r="BA431" s="25" t="s">
        <v>164</v>
      </c>
    </row>
    <row r="432" spans="1:53" s="25" customFormat="1" x14ac:dyDescent="0.25">
      <c r="A432" s="25" t="s">
        <v>158</v>
      </c>
      <c r="B432" s="25" t="s">
        <v>159</v>
      </c>
      <c r="C432" s="25" t="s">
        <v>160</v>
      </c>
      <c r="D432" s="25" t="s">
        <v>11</v>
      </c>
      <c r="E432" s="25">
        <v>1</v>
      </c>
      <c r="F432" s="47" t="s">
        <v>161</v>
      </c>
      <c r="G432" s="72">
        <v>26</v>
      </c>
      <c r="H432" s="72">
        <v>650</v>
      </c>
      <c r="I432" s="72">
        <v>26</v>
      </c>
      <c r="J432" s="23"/>
      <c r="K432" s="23"/>
      <c r="L432" s="23"/>
      <c r="M432" s="76"/>
      <c r="N432" s="76">
        <v>10</v>
      </c>
      <c r="O432" s="78">
        <v>0.312</v>
      </c>
      <c r="P432" s="72"/>
      <c r="Q432" s="24"/>
      <c r="R432" s="24"/>
      <c r="S432" s="24"/>
      <c r="T432" s="24"/>
      <c r="U432" s="23"/>
      <c r="V432" s="23"/>
      <c r="W432" s="23"/>
      <c r="X432" s="78">
        <f t="shared" si="278"/>
        <v>25.376000000000001</v>
      </c>
      <c r="Y432" s="26">
        <f t="shared" si="274"/>
        <v>505.75037404602574</v>
      </c>
      <c r="Z432" s="63">
        <f t="shared" si="275"/>
        <v>2.1146666666666669</v>
      </c>
      <c r="AA432" s="64">
        <f t="shared" si="276"/>
        <v>3.5121553753196233</v>
      </c>
      <c r="AB432" s="65">
        <f t="shared" si="277"/>
        <v>7.0933165195460264E-5</v>
      </c>
      <c r="AC432" s="65">
        <v>1.4999999999999999E-4</v>
      </c>
      <c r="AD432" s="27"/>
      <c r="AE432" s="27"/>
      <c r="AF432" s="27"/>
      <c r="AG432" s="27"/>
      <c r="AH432" s="27"/>
      <c r="AI432" s="44">
        <v>85.68</v>
      </c>
      <c r="AJ432" s="27"/>
      <c r="AK432" s="27"/>
      <c r="AL432" s="27"/>
      <c r="AM432" s="27"/>
      <c r="AN432" s="27"/>
      <c r="AO432" s="27"/>
      <c r="AP432" s="27"/>
      <c r="AQ432" s="27"/>
      <c r="AR432" s="27"/>
      <c r="AY432" s="28" t="s">
        <v>162</v>
      </c>
      <c r="AZ432" s="29" t="s">
        <v>163</v>
      </c>
      <c r="BA432" s="25" t="s">
        <v>164</v>
      </c>
    </row>
    <row r="433" spans="1:53" s="25" customFormat="1" x14ac:dyDescent="0.25">
      <c r="A433" s="25" t="s">
        <v>158</v>
      </c>
      <c r="B433" s="25" t="s">
        <v>159</v>
      </c>
      <c r="C433" s="25" t="s">
        <v>160</v>
      </c>
      <c r="D433" s="25" t="s">
        <v>11</v>
      </c>
      <c r="E433" s="25">
        <v>1</v>
      </c>
      <c r="F433" s="47" t="s">
        <v>161</v>
      </c>
      <c r="G433" s="72">
        <v>26</v>
      </c>
      <c r="H433" s="72">
        <v>650</v>
      </c>
      <c r="I433" s="72">
        <v>26</v>
      </c>
      <c r="J433" s="23"/>
      <c r="K433" s="23"/>
      <c r="L433" s="23"/>
      <c r="M433" s="76"/>
      <c r="N433" s="76"/>
      <c r="O433" s="78">
        <v>0.34399999999999997</v>
      </c>
      <c r="P433" s="72"/>
      <c r="Q433" s="24"/>
      <c r="R433" s="24"/>
      <c r="S433" s="24"/>
      <c r="T433" s="24"/>
      <c r="U433" s="23"/>
      <c r="V433" s="23"/>
      <c r="W433" s="23"/>
      <c r="X433" s="78">
        <f t="shared" si="278"/>
        <v>25.312000000000001</v>
      </c>
      <c r="Y433" s="26">
        <f t="shared" si="274"/>
        <v>503.20251727122314</v>
      </c>
      <c r="Z433" s="63">
        <f t="shared" si="275"/>
        <v>2.1093333333333333</v>
      </c>
      <c r="AA433" s="64">
        <f t="shared" si="276"/>
        <v>3.4944619254946048</v>
      </c>
      <c r="AB433" s="65">
        <f t="shared" si="277"/>
        <v>7.1112515802781285E-5</v>
      </c>
      <c r="AC433" s="65">
        <v>1.4999999999999999E-4</v>
      </c>
      <c r="AD433" s="27"/>
      <c r="AE433" s="27"/>
      <c r="AF433" s="27"/>
      <c r="AG433" s="27"/>
      <c r="AH433" s="27"/>
      <c r="AI433" s="44">
        <v>94.35</v>
      </c>
      <c r="AJ433" s="27"/>
      <c r="AK433" s="27"/>
      <c r="AL433" s="27"/>
      <c r="AM433" s="27"/>
      <c r="AN433" s="27"/>
      <c r="AO433" s="27"/>
      <c r="AP433" s="27"/>
      <c r="AQ433" s="27"/>
      <c r="AR433" s="27"/>
      <c r="AY433" s="28" t="s">
        <v>162</v>
      </c>
      <c r="AZ433" s="29" t="s">
        <v>163</v>
      </c>
      <c r="BA433" s="25" t="s">
        <v>164</v>
      </c>
    </row>
    <row r="434" spans="1:53" s="25" customFormat="1" x14ac:dyDescent="0.25">
      <c r="A434" s="25" t="s">
        <v>158</v>
      </c>
      <c r="B434" s="25" t="s">
        <v>159</v>
      </c>
      <c r="C434" s="25" t="s">
        <v>160</v>
      </c>
      <c r="D434" s="25" t="s">
        <v>11</v>
      </c>
      <c r="E434" s="25">
        <v>1</v>
      </c>
      <c r="F434" s="47" t="s">
        <v>161</v>
      </c>
      <c r="G434" s="72">
        <v>26</v>
      </c>
      <c r="H434" s="72">
        <v>650</v>
      </c>
      <c r="I434" s="72">
        <v>26</v>
      </c>
      <c r="J434" s="23"/>
      <c r="K434" s="23"/>
      <c r="L434" s="23"/>
      <c r="M434" s="76" t="s">
        <v>165</v>
      </c>
      <c r="N434" s="76"/>
      <c r="O434" s="78">
        <v>0.375</v>
      </c>
      <c r="P434" s="72"/>
      <c r="Q434" s="24"/>
      <c r="R434" s="24"/>
      <c r="S434" s="24"/>
      <c r="T434" s="24"/>
      <c r="U434" s="23"/>
      <c r="V434" s="23"/>
      <c r="W434" s="23"/>
      <c r="X434" s="78">
        <f t="shared" si="278"/>
        <v>25.25</v>
      </c>
      <c r="Y434" s="26">
        <f t="shared" si="274"/>
        <v>500.74041655108562</v>
      </c>
      <c r="Z434" s="63">
        <f t="shared" si="275"/>
        <v>2.1041666666666665</v>
      </c>
      <c r="AA434" s="64">
        <f t="shared" si="276"/>
        <v>3.4773640038269833</v>
      </c>
      <c r="AB434" s="65">
        <f t="shared" si="277"/>
        <v>7.1287128712871291E-5</v>
      </c>
      <c r="AC434" s="65">
        <v>1.4999999999999999E-4</v>
      </c>
      <c r="AD434" s="27"/>
      <c r="AE434" s="27"/>
      <c r="AF434" s="27"/>
      <c r="AG434" s="27"/>
      <c r="AH434" s="27"/>
      <c r="AI434" s="44">
        <v>102.72</v>
      </c>
      <c r="AJ434" s="27"/>
      <c r="AK434" s="27"/>
      <c r="AL434" s="27"/>
      <c r="AM434" s="27"/>
      <c r="AN434" s="27"/>
      <c r="AO434" s="27"/>
      <c r="AP434" s="27"/>
      <c r="AQ434" s="27"/>
      <c r="AR434" s="27"/>
      <c r="AY434" s="28" t="s">
        <v>162</v>
      </c>
      <c r="AZ434" s="29" t="s">
        <v>163</v>
      </c>
      <c r="BA434" s="25" t="s">
        <v>164</v>
      </c>
    </row>
    <row r="435" spans="1:53" s="25" customFormat="1" x14ac:dyDescent="0.25">
      <c r="A435" s="25" t="s">
        <v>158</v>
      </c>
      <c r="B435" s="25" t="s">
        <v>159</v>
      </c>
      <c r="C435" s="25" t="s">
        <v>160</v>
      </c>
      <c r="D435" s="25" t="s">
        <v>11</v>
      </c>
      <c r="E435" s="25">
        <v>1</v>
      </c>
      <c r="F435" s="47" t="s">
        <v>161</v>
      </c>
      <c r="G435" s="72">
        <v>26</v>
      </c>
      <c r="H435" s="72">
        <v>650</v>
      </c>
      <c r="I435" s="72">
        <v>26</v>
      </c>
      <c r="J435" s="23"/>
      <c r="K435" s="23"/>
      <c r="L435" s="23"/>
      <c r="M435" s="76"/>
      <c r="N435" s="76"/>
      <c r="O435" s="78">
        <v>0.40600000000000003</v>
      </c>
      <c r="P435" s="72"/>
      <c r="Q435" s="24"/>
      <c r="R435" s="24"/>
      <c r="S435" s="24"/>
      <c r="T435" s="24"/>
      <c r="U435" s="23"/>
      <c r="V435" s="23"/>
      <c r="W435" s="23"/>
      <c r="X435" s="78">
        <f t="shared" si="278"/>
        <v>25.187999999999999</v>
      </c>
      <c r="Y435" s="26">
        <f t="shared" si="274"/>
        <v>498.28435397202827</v>
      </c>
      <c r="Z435" s="63">
        <f t="shared" si="275"/>
        <v>2.0989999999999998</v>
      </c>
      <c r="AA435" s="64">
        <f t="shared" si="276"/>
        <v>3.4603080136946405</v>
      </c>
      <c r="AB435" s="65">
        <f t="shared" si="277"/>
        <v>7.1462601238685087E-5</v>
      </c>
      <c r="AC435" s="65">
        <v>1.4999999999999999E-4</v>
      </c>
      <c r="AD435" s="27"/>
      <c r="AE435" s="27"/>
      <c r="AF435" s="27"/>
      <c r="AG435" s="27"/>
      <c r="AH435" s="27"/>
      <c r="AI435" s="44">
        <v>111.08</v>
      </c>
      <c r="AJ435" s="27"/>
      <c r="AK435" s="27"/>
      <c r="AL435" s="27"/>
      <c r="AM435" s="27"/>
      <c r="AN435" s="27"/>
      <c r="AO435" s="27"/>
      <c r="AP435" s="27"/>
      <c r="AQ435" s="27"/>
      <c r="AR435" s="27"/>
      <c r="AY435" s="28" t="s">
        <v>162</v>
      </c>
      <c r="AZ435" s="29" t="s">
        <v>163</v>
      </c>
      <c r="BA435" s="25" t="s">
        <v>164</v>
      </c>
    </row>
    <row r="436" spans="1:53" s="25" customFormat="1" x14ac:dyDescent="0.25">
      <c r="A436" s="25" t="s">
        <v>158</v>
      </c>
      <c r="B436" s="25" t="s">
        <v>159</v>
      </c>
      <c r="C436" s="25" t="s">
        <v>160</v>
      </c>
      <c r="D436" s="25" t="s">
        <v>11</v>
      </c>
      <c r="E436" s="25">
        <v>1</v>
      </c>
      <c r="F436" s="47" t="s">
        <v>161</v>
      </c>
      <c r="G436" s="72">
        <v>26</v>
      </c>
      <c r="H436" s="72">
        <v>650</v>
      </c>
      <c r="I436" s="72">
        <v>26</v>
      </c>
      <c r="J436" s="23"/>
      <c r="K436" s="23"/>
      <c r="L436" s="23"/>
      <c r="M436" s="76"/>
      <c r="N436" s="76"/>
      <c r="O436" s="78">
        <v>0.438</v>
      </c>
      <c r="P436" s="72"/>
      <c r="Q436" s="24"/>
      <c r="R436" s="24"/>
      <c r="S436" s="24"/>
      <c r="T436" s="24"/>
      <c r="U436" s="23"/>
      <c r="V436" s="23"/>
      <c r="W436" s="23"/>
      <c r="X436" s="78">
        <f t="shared" si="278"/>
        <v>25.123999999999999</v>
      </c>
      <c r="Y436" s="26">
        <f t="shared" si="274"/>
        <v>495.75539701862976</v>
      </c>
      <c r="Z436" s="63">
        <f t="shared" si="275"/>
        <v>2.0936666666666666</v>
      </c>
      <c r="AA436" s="64">
        <f t="shared" si="276"/>
        <v>3.4427458126293731</v>
      </c>
      <c r="AB436" s="65">
        <f t="shared" si="277"/>
        <v>7.1644642572838723E-5</v>
      </c>
      <c r="AC436" s="65">
        <v>1.4999999999999999E-4</v>
      </c>
      <c r="AD436" s="27"/>
      <c r="AE436" s="27"/>
      <c r="AF436" s="27"/>
      <c r="AG436" s="27"/>
      <c r="AH436" s="27"/>
      <c r="AI436" s="44">
        <v>119.69</v>
      </c>
      <c r="AJ436" s="27"/>
      <c r="AK436" s="27"/>
      <c r="AL436" s="27"/>
      <c r="AM436" s="27"/>
      <c r="AN436" s="27"/>
      <c r="AO436" s="27"/>
      <c r="AP436" s="27"/>
      <c r="AQ436" s="27"/>
      <c r="AR436" s="27"/>
      <c r="AY436" s="28" t="s">
        <v>162</v>
      </c>
      <c r="AZ436" s="29" t="s">
        <v>163</v>
      </c>
      <c r="BA436" s="25" t="s">
        <v>164</v>
      </c>
    </row>
    <row r="437" spans="1:53" s="25" customFormat="1" x14ac:dyDescent="0.25">
      <c r="A437" s="25" t="s">
        <v>158</v>
      </c>
      <c r="B437" s="25" t="s">
        <v>159</v>
      </c>
      <c r="C437" s="25" t="s">
        <v>160</v>
      </c>
      <c r="D437" s="25" t="s">
        <v>11</v>
      </c>
      <c r="E437" s="25">
        <v>1</v>
      </c>
      <c r="F437" s="47" t="s">
        <v>161</v>
      </c>
      <c r="G437" s="72">
        <v>26</v>
      </c>
      <c r="H437" s="72">
        <v>650</v>
      </c>
      <c r="I437" s="72">
        <v>26</v>
      </c>
      <c r="J437" s="23"/>
      <c r="K437" s="23"/>
      <c r="L437" s="23"/>
      <c r="M437" s="76"/>
      <c r="N437" s="76"/>
      <c r="O437" s="78">
        <v>0.46899999999999997</v>
      </c>
      <c r="P437" s="72"/>
      <c r="Q437" s="24"/>
      <c r="R437" s="24"/>
      <c r="S437" s="24"/>
      <c r="T437" s="24"/>
      <c r="U437" s="23"/>
      <c r="V437" s="23"/>
      <c r="W437" s="23"/>
      <c r="X437" s="78">
        <f t="shared" si="278"/>
        <v>25.062000000000001</v>
      </c>
      <c r="Y437" s="26">
        <f t="shared" si="274"/>
        <v>493.31160550047741</v>
      </c>
      <c r="Z437" s="63">
        <f t="shared" si="275"/>
        <v>2.0885000000000002</v>
      </c>
      <c r="AA437" s="64">
        <f t="shared" si="276"/>
        <v>3.4257750381977603</v>
      </c>
      <c r="AB437" s="65">
        <f t="shared" si="277"/>
        <v>7.1821881733301392E-5</v>
      </c>
      <c r="AC437" s="65">
        <v>1.4999999999999999E-4</v>
      </c>
      <c r="AD437" s="27"/>
      <c r="AE437" s="27"/>
      <c r="AF437" s="27"/>
      <c r="AG437" s="27"/>
      <c r="AH437" s="27"/>
      <c r="AI437" s="44">
        <v>128</v>
      </c>
      <c r="AJ437" s="27"/>
      <c r="AK437" s="27"/>
      <c r="AL437" s="27"/>
      <c r="AM437" s="27"/>
      <c r="AN437" s="27"/>
      <c r="AO437" s="27"/>
      <c r="AP437" s="27"/>
      <c r="AQ437" s="27"/>
      <c r="AR437" s="27"/>
      <c r="AY437" s="28" t="s">
        <v>162</v>
      </c>
      <c r="AZ437" s="29" t="s">
        <v>163</v>
      </c>
      <c r="BA437" s="25" t="s">
        <v>164</v>
      </c>
    </row>
    <row r="438" spans="1:53" s="25" customFormat="1" x14ac:dyDescent="0.25">
      <c r="A438" s="25" t="s">
        <v>158</v>
      </c>
      <c r="B438" s="25" t="s">
        <v>159</v>
      </c>
      <c r="C438" s="25" t="s">
        <v>160</v>
      </c>
      <c r="D438" s="25" t="s">
        <v>11</v>
      </c>
      <c r="E438" s="25">
        <v>1</v>
      </c>
      <c r="F438" s="47" t="s">
        <v>161</v>
      </c>
      <c r="G438" s="72">
        <v>26</v>
      </c>
      <c r="H438" s="72">
        <v>650</v>
      </c>
      <c r="I438" s="72">
        <v>26</v>
      </c>
      <c r="J438" s="23"/>
      <c r="K438" s="23"/>
      <c r="L438" s="23"/>
      <c r="M438" s="76" t="s">
        <v>166</v>
      </c>
      <c r="N438" s="76">
        <v>20</v>
      </c>
      <c r="O438" s="78">
        <v>0.5</v>
      </c>
      <c r="P438" s="72"/>
      <c r="Q438" s="24"/>
      <c r="R438" s="24"/>
      <c r="S438" s="24"/>
      <c r="T438" s="24"/>
      <c r="U438" s="23"/>
      <c r="V438" s="23"/>
      <c r="W438" s="23"/>
      <c r="X438" s="78">
        <f t="shared" si="278"/>
        <v>25</v>
      </c>
      <c r="Y438" s="26">
        <f t="shared" si="274"/>
        <v>490.87385212340519</v>
      </c>
      <c r="Z438" s="63">
        <f t="shared" si="275"/>
        <v>2.0833333333333335</v>
      </c>
      <c r="AA438" s="64">
        <f t="shared" si="276"/>
        <v>3.4088461953014253</v>
      </c>
      <c r="AB438" s="65">
        <f t="shared" si="277"/>
        <v>7.1999999999999988E-5</v>
      </c>
      <c r="AC438" s="65">
        <v>1.4999999999999999E-4</v>
      </c>
      <c r="AD438" s="27"/>
      <c r="AE438" s="27"/>
      <c r="AF438" s="27"/>
      <c r="AG438" s="27"/>
      <c r="AH438" s="27"/>
      <c r="AI438" s="44">
        <v>136.30000000000001</v>
      </c>
      <c r="AJ438" s="27"/>
      <c r="AK438" s="27"/>
      <c r="AL438" s="27"/>
      <c r="AM438" s="27"/>
      <c r="AN438" s="27"/>
      <c r="AO438" s="27"/>
      <c r="AP438" s="27"/>
      <c r="AQ438" s="27"/>
      <c r="AR438" s="27"/>
      <c r="AY438" s="28" t="s">
        <v>162</v>
      </c>
      <c r="AZ438" s="29" t="s">
        <v>163</v>
      </c>
      <c r="BA438" s="25" t="s">
        <v>164</v>
      </c>
    </row>
    <row r="439" spans="1:53" s="25" customFormat="1" x14ac:dyDescent="0.25">
      <c r="A439" s="25" t="s">
        <v>158</v>
      </c>
      <c r="B439" s="25" t="s">
        <v>159</v>
      </c>
      <c r="C439" s="25" t="s">
        <v>160</v>
      </c>
      <c r="D439" s="25" t="s">
        <v>11</v>
      </c>
      <c r="E439" s="25">
        <v>1</v>
      </c>
      <c r="F439" s="47" t="s">
        <v>161</v>
      </c>
      <c r="G439" s="72">
        <v>26</v>
      </c>
      <c r="H439" s="72">
        <v>650</v>
      </c>
      <c r="I439" s="72">
        <v>26</v>
      </c>
      <c r="J439" s="23"/>
      <c r="K439" s="23"/>
      <c r="L439" s="23"/>
      <c r="M439" s="76"/>
      <c r="N439" s="76"/>
      <c r="O439" s="78">
        <v>0.56200000000000006</v>
      </c>
      <c r="P439" s="72"/>
      <c r="Q439" s="24"/>
      <c r="R439" s="24"/>
      <c r="S439" s="24"/>
      <c r="T439" s="24"/>
      <c r="U439" s="23"/>
      <c r="V439" s="23"/>
      <c r="W439" s="23"/>
      <c r="X439" s="78">
        <f t="shared" si="278"/>
        <v>24.876000000000001</v>
      </c>
      <c r="Y439" s="26">
        <f t="shared" ref="Y439" si="291">PI()*X439^2/4</f>
        <v>486.01645979250139</v>
      </c>
      <c r="Z439" s="63">
        <f t="shared" ref="Z439" si="292">X439/12</f>
        <v>2.073</v>
      </c>
      <c r="AA439" s="64">
        <f t="shared" ref="AA439" si="293">PI()*Z439^2/4</f>
        <v>3.3751143041145926</v>
      </c>
      <c r="AB439" s="65">
        <f t="shared" ref="AB439:AB440" si="294">AC439/Z439</f>
        <v>7.2358900144717798E-5</v>
      </c>
      <c r="AC439" s="65">
        <v>1.4999999999999999E-4</v>
      </c>
      <c r="AD439" s="27"/>
      <c r="AE439" s="27"/>
      <c r="AF439" s="27"/>
      <c r="AG439" s="27"/>
      <c r="AH439" s="27"/>
      <c r="AI439" s="44">
        <v>152.83000000000001</v>
      </c>
      <c r="AJ439" s="27"/>
      <c r="AK439" s="27"/>
      <c r="AL439" s="27"/>
      <c r="AM439" s="27"/>
      <c r="AN439" s="27"/>
      <c r="AO439" s="27"/>
      <c r="AP439" s="27"/>
      <c r="AQ439" s="27"/>
      <c r="AR439" s="27"/>
      <c r="AY439" s="28" t="s">
        <v>162</v>
      </c>
      <c r="AZ439" s="29" t="s">
        <v>163</v>
      </c>
      <c r="BA439" s="25" t="s">
        <v>164</v>
      </c>
    </row>
    <row r="440" spans="1:53" s="25" customFormat="1" x14ac:dyDescent="0.25">
      <c r="A440" s="25" t="s">
        <v>158</v>
      </c>
      <c r="B440" s="25" t="s">
        <v>159</v>
      </c>
      <c r="C440" s="25" t="s">
        <v>160</v>
      </c>
      <c r="D440" s="25" t="s">
        <v>11</v>
      </c>
      <c r="E440" s="25">
        <v>1</v>
      </c>
      <c r="F440" s="47" t="s">
        <v>161</v>
      </c>
      <c r="G440" s="72">
        <v>26</v>
      </c>
      <c r="H440" s="72">
        <v>650</v>
      </c>
      <c r="I440" s="72">
        <v>26</v>
      </c>
      <c r="M440" s="72"/>
      <c r="N440" s="72"/>
      <c r="O440" s="72">
        <v>0.625</v>
      </c>
      <c r="P440" s="72"/>
      <c r="X440" s="72">
        <f t="shared" si="278"/>
        <v>24.75</v>
      </c>
      <c r="Y440" s="25">
        <f t="shared" ref="Y440:Y446" si="295">PI()*X440^2/4</f>
        <v>481.10546246614939</v>
      </c>
      <c r="Z440" s="72">
        <f t="shared" ref="Z440:Z446" si="296">X440/12</f>
        <v>2.0625</v>
      </c>
      <c r="AA440" s="72">
        <f t="shared" ref="AA440:AA446" si="297">PI()*Z440^2/4</f>
        <v>3.3410101560149266</v>
      </c>
      <c r="AB440" s="65">
        <f t="shared" si="294"/>
        <v>7.2727272727272715E-5</v>
      </c>
      <c r="AC440" s="72">
        <v>1.4999999999999999E-4</v>
      </c>
      <c r="AI440" s="44">
        <v>169.54</v>
      </c>
      <c r="AY440" s="28" t="s">
        <v>162</v>
      </c>
      <c r="AZ440" s="29" t="s">
        <v>163</v>
      </c>
      <c r="BA440" s="25" t="s">
        <v>164</v>
      </c>
    </row>
    <row r="441" spans="1:53" s="25" customFormat="1" x14ac:dyDescent="0.25">
      <c r="A441" s="25" t="s">
        <v>158</v>
      </c>
      <c r="B441" s="25" t="s">
        <v>159</v>
      </c>
      <c r="C441" s="25" t="s">
        <v>160</v>
      </c>
      <c r="D441" s="25" t="s">
        <v>11</v>
      </c>
      <c r="E441" s="25">
        <v>1</v>
      </c>
      <c r="F441" s="47" t="s">
        <v>161</v>
      </c>
      <c r="G441" s="72">
        <v>26</v>
      </c>
      <c r="H441" s="72">
        <v>650</v>
      </c>
      <c r="I441" s="72">
        <v>26</v>
      </c>
      <c r="J441" s="23"/>
      <c r="K441" s="23"/>
      <c r="L441" s="23"/>
      <c r="M441" s="76"/>
      <c r="N441" s="76"/>
      <c r="O441" s="78">
        <v>0.68799999999999994</v>
      </c>
      <c r="P441" s="72"/>
      <c r="Q441" s="24"/>
      <c r="R441" s="24"/>
      <c r="S441" s="24"/>
      <c r="T441" s="24"/>
      <c r="U441" s="23"/>
      <c r="V441" s="23"/>
      <c r="W441" s="23"/>
      <c r="X441" s="78">
        <f t="shared" si="278"/>
        <v>24.623999999999999</v>
      </c>
      <c r="Y441" s="26">
        <f t="shared" si="295"/>
        <v>476.2194031022816</v>
      </c>
      <c r="Z441" s="63">
        <f t="shared" si="296"/>
        <v>2.052</v>
      </c>
      <c r="AA441" s="64">
        <f t="shared" si="297"/>
        <v>3.307079188210289</v>
      </c>
      <c r="AB441" s="65">
        <f t="shared" ref="AB441:AB446" si="298">AC441/Z441</f>
        <v>7.309941520467835E-5</v>
      </c>
      <c r="AC441" s="65">
        <v>1.4999999999999999E-4</v>
      </c>
      <c r="AD441" s="27"/>
      <c r="AE441" s="27"/>
      <c r="AF441" s="27"/>
      <c r="AG441" s="27"/>
      <c r="AH441" s="27"/>
      <c r="AI441" s="44">
        <v>186.16</v>
      </c>
      <c r="AJ441" s="27"/>
      <c r="AK441" s="27"/>
      <c r="AL441" s="27"/>
      <c r="AM441" s="27"/>
      <c r="AN441" s="27"/>
      <c r="AO441" s="27"/>
      <c r="AP441" s="27"/>
      <c r="AQ441" s="27"/>
      <c r="AR441" s="27"/>
      <c r="AY441" s="28" t="s">
        <v>162</v>
      </c>
      <c r="AZ441" s="29" t="s">
        <v>163</v>
      </c>
      <c r="BA441" s="25" t="s">
        <v>164</v>
      </c>
    </row>
    <row r="442" spans="1:53" s="25" customFormat="1" x14ac:dyDescent="0.25">
      <c r="A442" s="25" t="s">
        <v>158</v>
      </c>
      <c r="B442" s="25" t="s">
        <v>159</v>
      </c>
      <c r="C442" s="25" t="s">
        <v>160</v>
      </c>
      <c r="D442" s="25" t="s">
        <v>11</v>
      </c>
      <c r="E442" s="25">
        <v>1</v>
      </c>
      <c r="F442" s="47" t="s">
        <v>161</v>
      </c>
      <c r="G442" s="72">
        <v>26</v>
      </c>
      <c r="H442" s="72">
        <v>650</v>
      </c>
      <c r="I442" s="72">
        <v>26</v>
      </c>
      <c r="J442" s="23"/>
      <c r="K442" s="23"/>
      <c r="L442" s="23"/>
      <c r="M442" s="76"/>
      <c r="N442" s="76"/>
      <c r="O442" s="78">
        <v>0.75</v>
      </c>
      <c r="P442" s="72"/>
      <c r="Q442" s="24"/>
      <c r="R442" s="24"/>
      <c r="S442" s="24"/>
      <c r="T442" s="24"/>
      <c r="U442" s="23"/>
      <c r="V442" s="23"/>
      <c r="W442" s="23"/>
      <c r="X442" s="78">
        <f t="shared" si="278"/>
        <v>24.5</v>
      </c>
      <c r="Y442" s="26">
        <f t="shared" si="295"/>
        <v>471.43524757931834</v>
      </c>
      <c r="Z442" s="63">
        <f t="shared" si="296"/>
        <v>2.0416666666666665</v>
      </c>
      <c r="AA442" s="64">
        <f t="shared" si="297"/>
        <v>3.2738558859674876</v>
      </c>
      <c r="AB442" s="65">
        <f t="shared" si="298"/>
        <v>7.3469387755102045E-5</v>
      </c>
      <c r="AC442" s="65">
        <v>1.4999999999999999E-4</v>
      </c>
      <c r="AD442" s="27"/>
      <c r="AE442" s="27"/>
      <c r="AF442" s="27"/>
      <c r="AG442" s="27"/>
      <c r="AH442" s="27"/>
      <c r="AI442" s="44">
        <v>202.44</v>
      </c>
      <c r="AJ442" s="27"/>
      <c r="AK442" s="27"/>
      <c r="AL442" s="27"/>
      <c r="AM442" s="27"/>
      <c r="AN442" s="27"/>
      <c r="AO442" s="27"/>
      <c r="AP442" s="27"/>
      <c r="AQ442" s="27"/>
      <c r="AR442" s="27"/>
      <c r="AY442" s="28" t="s">
        <v>162</v>
      </c>
      <c r="AZ442" s="29" t="s">
        <v>163</v>
      </c>
      <c r="BA442" s="25" t="s">
        <v>164</v>
      </c>
    </row>
    <row r="443" spans="1:53" s="25" customFormat="1" x14ac:dyDescent="0.25">
      <c r="A443" s="25" t="s">
        <v>158</v>
      </c>
      <c r="B443" s="25" t="s">
        <v>159</v>
      </c>
      <c r="C443" s="25" t="s">
        <v>160</v>
      </c>
      <c r="D443" s="25" t="s">
        <v>11</v>
      </c>
      <c r="E443" s="25">
        <v>1</v>
      </c>
      <c r="F443" s="47" t="s">
        <v>161</v>
      </c>
      <c r="G443" s="72">
        <v>26</v>
      </c>
      <c r="H443" s="72">
        <v>650</v>
      </c>
      <c r="I443" s="72">
        <v>26</v>
      </c>
      <c r="J443" s="23"/>
      <c r="K443" s="23"/>
      <c r="L443" s="23"/>
      <c r="M443" s="76"/>
      <c r="N443" s="76"/>
      <c r="O443" s="78">
        <v>0.81200000000000006</v>
      </c>
      <c r="P443" s="72"/>
      <c r="Q443" s="24"/>
      <c r="R443" s="24"/>
      <c r="S443" s="24"/>
      <c r="T443" s="24"/>
      <c r="U443" s="23"/>
      <c r="V443" s="23"/>
      <c r="W443" s="23"/>
      <c r="X443" s="78">
        <f t="shared" si="278"/>
        <v>24.376000000000001</v>
      </c>
      <c r="Y443" s="26">
        <f t="shared" si="295"/>
        <v>466.67524462067587</v>
      </c>
      <c r="Z443" s="63">
        <f t="shared" si="296"/>
        <v>2.0313333333333334</v>
      </c>
      <c r="AA443" s="64">
        <f t="shared" si="297"/>
        <v>3.2408003098658047</v>
      </c>
      <c r="AB443" s="65">
        <f t="shared" si="298"/>
        <v>7.3843124384640626E-5</v>
      </c>
      <c r="AC443" s="65">
        <v>1.4999999999999999E-4</v>
      </c>
      <c r="AD443" s="27"/>
      <c r="AE443" s="27"/>
      <c r="AF443" s="27"/>
      <c r="AG443" s="27"/>
      <c r="AH443" s="27"/>
      <c r="AI443" s="44">
        <v>218.64</v>
      </c>
      <c r="AJ443" s="27"/>
      <c r="AK443" s="27"/>
      <c r="AL443" s="27"/>
      <c r="AM443" s="27"/>
      <c r="AN443" s="27"/>
      <c r="AO443" s="27"/>
      <c r="AP443" s="27"/>
      <c r="AQ443" s="27"/>
      <c r="AR443" s="27"/>
      <c r="AY443" s="28" t="s">
        <v>162</v>
      </c>
      <c r="AZ443" s="29" t="s">
        <v>163</v>
      </c>
      <c r="BA443" s="25" t="s">
        <v>164</v>
      </c>
    </row>
    <row r="444" spans="1:53" s="25" customFormat="1" x14ac:dyDescent="0.25">
      <c r="A444" s="25" t="s">
        <v>158</v>
      </c>
      <c r="B444" s="25" t="s">
        <v>159</v>
      </c>
      <c r="C444" s="25" t="s">
        <v>160</v>
      </c>
      <c r="D444" s="25" t="s">
        <v>11</v>
      </c>
      <c r="E444" s="25">
        <v>1</v>
      </c>
      <c r="F444" s="47" t="s">
        <v>161</v>
      </c>
      <c r="G444" s="72">
        <v>26</v>
      </c>
      <c r="H444" s="72">
        <v>650</v>
      </c>
      <c r="I444" s="72">
        <v>26</v>
      </c>
      <c r="J444" s="23"/>
      <c r="K444" s="23"/>
      <c r="L444" s="23"/>
      <c r="M444" s="76"/>
      <c r="N444" s="76"/>
      <c r="O444" s="78">
        <v>0.875</v>
      </c>
      <c r="P444" s="72"/>
      <c r="Q444" s="24"/>
      <c r="R444" s="24"/>
      <c r="S444" s="24"/>
      <c r="T444" s="24"/>
      <c r="U444" s="23"/>
      <c r="V444" s="23"/>
      <c r="W444" s="23"/>
      <c r="X444" s="78">
        <f t="shared" si="278"/>
        <v>24.25</v>
      </c>
      <c r="Y444" s="26">
        <f t="shared" si="295"/>
        <v>461.86320746291193</v>
      </c>
      <c r="Z444" s="63">
        <f t="shared" si="296"/>
        <v>2.0208333333333335</v>
      </c>
      <c r="AA444" s="64">
        <f t="shared" si="297"/>
        <v>3.2073833851591109</v>
      </c>
      <c r="AB444" s="65">
        <f t="shared" si="298"/>
        <v>7.4226804123711334E-5</v>
      </c>
      <c r="AC444" s="65">
        <v>1.4999999999999999E-4</v>
      </c>
      <c r="AD444" s="27"/>
      <c r="AE444" s="27"/>
      <c r="AF444" s="27"/>
      <c r="AG444" s="27"/>
      <c r="AH444" s="27"/>
      <c r="AI444" s="44">
        <v>235.01</v>
      </c>
      <c r="AJ444" s="27"/>
      <c r="AK444" s="27"/>
      <c r="AL444" s="27"/>
      <c r="AM444" s="27"/>
      <c r="AN444" s="27"/>
      <c r="AO444" s="27"/>
      <c r="AP444" s="27"/>
      <c r="AQ444" s="27"/>
      <c r="AR444" s="27"/>
      <c r="AY444" s="28" t="s">
        <v>162</v>
      </c>
      <c r="AZ444" s="29" t="s">
        <v>163</v>
      </c>
      <c r="BA444" s="25" t="s">
        <v>164</v>
      </c>
    </row>
    <row r="445" spans="1:53" s="25" customFormat="1" x14ac:dyDescent="0.25">
      <c r="A445" s="25" t="s">
        <v>158</v>
      </c>
      <c r="B445" s="25" t="s">
        <v>159</v>
      </c>
      <c r="C445" s="25" t="s">
        <v>160</v>
      </c>
      <c r="D445" s="25" t="s">
        <v>11</v>
      </c>
      <c r="E445" s="25">
        <v>1</v>
      </c>
      <c r="F445" s="47" t="s">
        <v>161</v>
      </c>
      <c r="G445" s="72">
        <v>26</v>
      </c>
      <c r="H445" s="72">
        <v>650</v>
      </c>
      <c r="I445" s="72">
        <v>26</v>
      </c>
      <c r="J445" s="23"/>
      <c r="K445" s="23"/>
      <c r="L445" s="23"/>
      <c r="M445" s="76"/>
      <c r="N445" s="76"/>
      <c r="O445" s="78">
        <v>0.93799999999999994</v>
      </c>
      <c r="P445" s="72"/>
      <c r="Q445" s="24"/>
      <c r="R445" s="24"/>
      <c r="S445" s="24"/>
      <c r="T445" s="24"/>
      <c r="U445" s="23"/>
      <c r="V445" s="23"/>
      <c r="W445" s="23"/>
      <c r="X445" s="78">
        <f t="shared" si="278"/>
        <v>24.123999999999999</v>
      </c>
      <c r="Y445" s="26">
        <f t="shared" si="295"/>
        <v>457.07610826763215</v>
      </c>
      <c r="Z445" s="63">
        <f t="shared" si="296"/>
        <v>2.0103333333333331</v>
      </c>
      <c r="AA445" s="64">
        <f t="shared" si="297"/>
        <v>3.1741396407474451</v>
      </c>
      <c r="AB445" s="65">
        <f t="shared" si="298"/>
        <v>7.4614491792405899E-5</v>
      </c>
      <c r="AC445" s="65">
        <v>1.4999999999999999E-4</v>
      </c>
      <c r="AD445" s="27"/>
      <c r="AE445" s="27"/>
      <c r="AF445" s="27"/>
      <c r="AG445" s="27"/>
      <c r="AH445" s="27"/>
      <c r="AI445" s="44">
        <v>251.3</v>
      </c>
      <c r="AJ445" s="27"/>
      <c r="AK445" s="27"/>
      <c r="AL445" s="27"/>
      <c r="AM445" s="27"/>
      <c r="AN445" s="27"/>
      <c r="AO445" s="27"/>
      <c r="AP445" s="27"/>
      <c r="AQ445" s="27"/>
      <c r="AR445" s="27"/>
      <c r="AY445" s="28" t="s">
        <v>162</v>
      </c>
      <c r="AZ445" s="29" t="s">
        <v>163</v>
      </c>
      <c r="BA445" s="25" t="s">
        <v>164</v>
      </c>
    </row>
    <row r="446" spans="1:53" s="25" customFormat="1" x14ac:dyDescent="0.25">
      <c r="A446" s="25" t="s">
        <v>158</v>
      </c>
      <c r="B446" s="25" t="s">
        <v>159</v>
      </c>
      <c r="C446" s="25" t="s">
        <v>160</v>
      </c>
      <c r="D446" s="25" t="s">
        <v>11</v>
      </c>
      <c r="E446" s="25">
        <v>1</v>
      </c>
      <c r="F446" s="47" t="s">
        <v>161</v>
      </c>
      <c r="G446" s="72">
        <v>26</v>
      </c>
      <c r="H446" s="72">
        <v>650</v>
      </c>
      <c r="I446" s="72">
        <v>26</v>
      </c>
      <c r="J446" s="23"/>
      <c r="K446" s="23"/>
      <c r="L446" s="23"/>
      <c r="M446" s="76"/>
      <c r="N446" s="76"/>
      <c r="O446" s="78">
        <v>1</v>
      </c>
      <c r="P446" s="72"/>
      <c r="Q446" s="24"/>
      <c r="R446" s="24"/>
      <c r="S446" s="24"/>
      <c r="T446" s="24"/>
      <c r="U446" s="23"/>
      <c r="V446" s="23"/>
      <c r="W446" s="23"/>
      <c r="X446" s="78">
        <f t="shared" si="278"/>
        <v>24</v>
      </c>
      <c r="Y446" s="26">
        <f t="shared" si="295"/>
        <v>452.38934211693021</v>
      </c>
      <c r="Z446" s="63">
        <f t="shared" si="296"/>
        <v>2</v>
      </c>
      <c r="AA446" s="64">
        <f t="shared" si="297"/>
        <v>3.1415926535897931</v>
      </c>
      <c r="AB446" s="65">
        <f t="shared" si="298"/>
        <v>7.4999999999999993E-5</v>
      </c>
      <c r="AC446" s="65">
        <v>1.4999999999999999E-4</v>
      </c>
      <c r="AD446" s="27"/>
      <c r="AE446" s="27"/>
      <c r="AF446" s="27"/>
      <c r="AG446" s="27"/>
      <c r="AH446" s="27"/>
      <c r="AI446" s="44">
        <v>267.25</v>
      </c>
      <c r="AJ446" s="27"/>
      <c r="AK446" s="27"/>
      <c r="AL446" s="27"/>
      <c r="AM446" s="27"/>
      <c r="AN446" s="27"/>
      <c r="AO446" s="27"/>
      <c r="AP446" s="27"/>
      <c r="AQ446" s="27"/>
      <c r="AR446" s="27"/>
      <c r="AY446" s="28" t="s">
        <v>162</v>
      </c>
      <c r="AZ446" s="29" t="s">
        <v>163</v>
      </c>
      <c r="BA446" s="25" t="s">
        <v>164</v>
      </c>
    </row>
    <row r="447" spans="1:53" s="36" customFormat="1" x14ac:dyDescent="0.25">
      <c r="A447" s="36" t="s">
        <v>158</v>
      </c>
      <c r="B447" s="36" t="s">
        <v>159</v>
      </c>
      <c r="C447" s="36" t="s">
        <v>160</v>
      </c>
      <c r="D447" s="36" t="s">
        <v>11</v>
      </c>
      <c r="E447" s="36">
        <v>1</v>
      </c>
      <c r="F447" s="36" t="s">
        <v>161</v>
      </c>
      <c r="G447" s="73">
        <v>28</v>
      </c>
      <c r="H447" s="73">
        <v>700</v>
      </c>
      <c r="I447" s="73">
        <v>28</v>
      </c>
      <c r="J447" s="34"/>
      <c r="K447" s="34"/>
      <c r="L447" s="34"/>
      <c r="M447" s="83"/>
      <c r="N447" s="83"/>
      <c r="O447" s="85">
        <v>0.25</v>
      </c>
      <c r="P447" s="73"/>
      <c r="Q447" s="35"/>
      <c r="R447" s="35"/>
      <c r="S447" s="35"/>
      <c r="T447" s="35"/>
      <c r="U447" s="34"/>
      <c r="V447" s="34"/>
      <c r="W447" s="34"/>
      <c r="X447" s="85">
        <f t="shared" si="278"/>
        <v>27.5</v>
      </c>
      <c r="Y447" s="42">
        <f t="shared" si="274"/>
        <v>593.95736106932031</v>
      </c>
      <c r="Z447" s="69">
        <f t="shared" si="275"/>
        <v>2.2916666666666665</v>
      </c>
      <c r="AA447" s="70">
        <f t="shared" si="276"/>
        <v>4.124703896314724</v>
      </c>
      <c r="AB447" s="71">
        <f t="shared" si="277"/>
        <v>6.545454545454545E-5</v>
      </c>
      <c r="AC447" s="71">
        <v>1.4999999999999999E-4</v>
      </c>
      <c r="AD447" s="43"/>
      <c r="AE447" s="43"/>
      <c r="AF447" s="43"/>
      <c r="AG447" s="43"/>
      <c r="AH447" s="43"/>
      <c r="AI447" s="46">
        <v>74.16</v>
      </c>
      <c r="AJ447" s="43"/>
      <c r="AK447" s="43"/>
      <c r="AL447" s="43"/>
      <c r="AM447" s="43"/>
      <c r="AN447" s="43"/>
      <c r="AO447" s="43"/>
      <c r="AP447" s="43"/>
      <c r="AQ447" s="43"/>
      <c r="AR447" s="43"/>
      <c r="AY447" s="39" t="s">
        <v>162</v>
      </c>
      <c r="AZ447" s="40" t="s">
        <v>163</v>
      </c>
      <c r="BA447" s="41" t="s">
        <v>164</v>
      </c>
    </row>
    <row r="448" spans="1:53" s="36" customFormat="1" x14ac:dyDescent="0.25">
      <c r="A448" s="36" t="s">
        <v>158</v>
      </c>
      <c r="B448" s="36" t="s">
        <v>159</v>
      </c>
      <c r="C448" s="36" t="s">
        <v>160</v>
      </c>
      <c r="D448" s="36" t="s">
        <v>11</v>
      </c>
      <c r="E448" s="36">
        <v>1</v>
      </c>
      <c r="F448" s="36" t="s">
        <v>161</v>
      </c>
      <c r="G448" s="73">
        <v>28</v>
      </c>
      <c r="H448" s="73">
        <v>700</v>
      </c>
      <c r="I448" s="73">
        <v>28</v>
      </c>
      <c r="J448" s="34"/>
      <c r="K448" s="34"/>
      <c r="L448" s="34"/>
      <c r="M448" s="83"/>
      <c r="N448" s="83"/>
      <c r="O448" s="85">
        <v>0.28100000000000003</v>
      </c>
      <c r="P448" s="73"/>
      <c r="Q448" s="35"/>
      <c r="R448" s="35"/>
      <c r="S448" s="35"/>
      <c r="T448" s="35"/>
      <c r="U448" s="34"/>
      <c r="V448" s="34"/>
      <c r="W448" s="34"/>
      <c r="X448" s="85">
        <f t="shared" si="278"/>
        <v>27.437999999999999</v>
      </c>
      <c r="Y448" s="42">
        <f t="shared" si="274"/>
        <v>591.28217240267509</v>
      </c>
      <c r="Z448" s="69">
        <f t="shared" si="275"/>
        <v>2.2864999999999998</v>
      </c>
      <c r="AA448" s="70">
        <f t="shared" si="276"/>
        <v>4.1061261972407985</v>
      </c>
      <c r="AB448" s="71">
        <f t="shared" si="277"/>
        <v>6.5602449158101906E-5</v>
      </c>
      <c r="AC448" s="71">
        <v>1.4999999999999999E-4</v>
      </c>
      <c r="AD448" s="43"/>
      <c r="AE448" s="43"/>
      <c r="AF448" s="43"/>
      <c r="AG448" s="43"/>
      <c r="AH448" s="43"/>
      <c r="AI448" s="46">
        <v>83.26</v>
      </c>
      <c r="AJ448" s="43"/>
      <c r="AK448" s="43"/>
      <c r="AL448" s="43"/>
      <c r="AM448" s="43"/>
      <c r="AN448" s="43"/>
      <c r="AO448" s="43"/>
      <c r="AP448" s="43"/>
      <c r="AQ448" s="43"/>
      <c r="AR448" s="43"/>
      <c r="AY448" s="39" t="s">
        <v>162</v>
      </c>
      <c r="AZ448" s="40" t="s">
        <v>163</v>
      </c>
      <c r="BA448" s="41" t="s">
        <v>164</v>
      </c>
    </row>
    <row r="449" spans="1:53" s="36" customFormat="1" x14ac:dyDescent="0.25">
      <c r="A449" s="36" t="s">
        <v>158</v>
      </c>
      <c r="B449" s="36" t="s">
        <v>159</v>
      </c>
      <c r="C449" s="36" t="s">
        <v>160</v>
      </c>
      <c r="D449" s="36" t="s">
        <v>11</v>
      </c>
      <c r="E449" s="36">
        <v>1</v>
      </c>
      <c r="F449" s="36" t="s">
        <v>161</v>
      </c>
      <c r="G449" s="73">
        <v>28</v>
      </c>
      <c r="H449" s="73">
        <v>700</v>
      </c>
      <c r="I449" s="73">
        <v>28</v>
      </c>
      <c r="J449" s="34"/>
      <c r="K449" s="34"/>
      <c r="L449" s="34"/>
      <c r="M449" s="83"/>
      <c r="N449" s="83">
        <v>10</v>
      </c>
      <c r="O449" s="85">
        <v>0.312</v>
      </c>
      <c r="P449" s="73"/>
      <c r="Q449" s="35"/>
      <c r="R449" s="35"/>
      <c r="S449" s="35"/>
      <c r="T449" s="35"/>
      <c r="U449" s="34"/>
      <c r="V449" s="34"/>
      <c r="W449" s="34"/>
      <c r="X449" s="85">
        <f t="shared" si="278"/>
        <v>27.376000000000001</v>
      </c>
      <c r="Y449" s="42">
        <f t="shared" si="274"/>
        <v>588.6130218771101</v>
      </c>
      <c r="Z449" s="69">
        <f t="shared" si="275"/>
        <v>2.2813333333333334</v>
      </c>
      <c r="AA449" s="70">
        <f t="shared" si="276"/>
        <v>4.0875904297021535</v>
      </c>
      <c r="AB449" s="71">
        <f t="shared" si="277"/>
        <v>6.5751022793687891E-5</v>
      </c>
      <c r="AC449" s="71">
        <v>1.4999999999999999E-4</v>
      </c>
      <c r="AD449" s="43"/>
      <c r="AE449" s="43"/>
      <c r="AF449" s="43"/>
      <c r="AG449" s="43"/>
      <c r="AH449" s="43"/>
      <c r="AI449" s="46">
        <v>92.35</v>
      </c>
      <c r="AJ449" s="43"/>
      <c r="AK449" s="43"/>
      <c r="AL449" s="43"/>
      <c r="AM449" s="43"/>
      <c r="AN449" s="43"/>
      <c r="AO449" s="43"/>
      <c r="AP449" s="43"/>
      <c r="AQ449" s="43"/>
      <c r="AR449" s="43"/>
      <c r="AY449" s="39" t="s">
        <v>162</v>
      </c>
      <c r="AZ449" s="40" t="s">
        <v>163</v>
      </c>
      <c r="BA449" s="41" t="s">
        <v>164</v>
      </c>
    </row>
    <row r="450" spans="1:53" s="36" customFormat="1" x14ac:dyDescent="0.25">
      <c r="A450" s="36" t="s">
        <v>158</v>
      </c>
      <c r="B450" s="36" t="s">
        <v>159</v>
      </c>
      <c r="C450" s="36" t="s">
        <v>160</v>
      </c>
      <c r="D450" s="36" t="s">
        <v>11</v>
      </c>
      <c r="E450" s="36">
        <v>1</v>
      </c>
      <c r="F450" s="36" t="s">
        <v>161</v>
      </c>
      <c r="G450" s="73">
        <v>28</v>
      </c>
      <c r="H450" s="73">
        <v>700</v>
      </c>
      <c r="I450" s="73">
        <v>28</v>
      </c>
      <c r="J450" s="34"/>
      <c r="K450" s="34"/>
      <c r="L450" s="34"/>
      <c r="M450" s="83"/>
      <c r="N450" s="83"/>
      <c r="O450" s="85">
        <v>0.34399999999999997</v>
      </c>
      <c r="P450" s="73"/>
      <c r="Q450" s="35"/>
      <c r="R450" s="35"/>
      <c r="S450" s="35"/>
      <c r="T450" s="35"/>
      <c r="U450" s="34"/>
      <c r="V450" s="34"/>
      <c r="W450" s="34"/>
      <c r="X450" s="85">
        <f t="shared" si="278"/>
        <v>27.312000000000001</v>
      </c>
      <c r="Y450" s="42">
        <f t="shared" si="274"/>
        <v>585.86410317247783</v>
      </c>
      <c r="Z450" s="69">
        <f t="shared" si="275"/>
        <v>2.2760000000000002</v>
      </c>
      <c r="AA450" s="70">
        <f t="shared" si="276"/>
        <v>4.0685007164755413</v>
      </c>
      <c r="AB450" s="71">
        <f t="shared" si="277"/>
        <v>6.5905096660808426E-5</v>
      </c>
      <c r="AC450" s="71">
        <v>1.4999999999999999E-4</v>
      </c>
      <c r="AD450" s="43"/>
      <c r="AE450" s="43"/>
      <c r="AF450" s="43"/>
      <c r="AG450" s="43"/>
      <c r="AH450" s="43"/>
      <c r="AI450" s="46">
        <v>101.7</v>
      </c>
      <c r="AJ450" s="43"/>
      <c r="AK450" s="43"/>
      <c r="AL450" s="43"/>
      <c r="AM450" s="43"/>
      <c r="AN450" s="43"/>
      <c r="AO450" s="43"/>
      <c r="AP450" s="43"/>
      <c r="AQ450" s="43"/>
      <c r="AR450" s="43"/>
      <c r="AY450" s="39" t="s">
        <v>162</v>
      </c>
      <c r="AZ450" s="40" t="s">
        <v>163</v>
      </c>
      <c r="BA450" s="41" t="s">
        <v>164</v>
      </c>
    </row>
    <row r="451" spans="1:53" s="36" customFormat="1" x14ac:dyDescent="0.25">
      <c r="A451" s="36" t="s">
        <v>158</v>
      </c>
      <c r="B451" s="36" t="s">
        <v>159</v>
      </c>
      <c r="C451" s="36" t="s">
        <v>160</v>
      </c>
      <c r="D451" s="36" t="s">
        <v>11</v>
      </c>
      <c r="E451" s="36">
        <v>1</v>
      </c>
      <c r="F451" s="36" t="s">
        <v>161</v>
      </c>
      <c r="G451" s="73">
        <v>28</v>
      </c>
      <c r="H451" s="73">
        <v>700</v>
      </c>
      <c r="I451" s="73">
        <v>28</v>
      </c>
      <c r="J451" s="34"/>
      <c r="K451" s="34"/>
      <c r="L451" s="34"/>
      <c r="M451" s="83" t="s">
        <v>165</v>
      </c>
      <c r="N451" s="83"/>
      <c r="O451" s="85">
        <v>0.375</v>
      </c>
      <c r="P451" s="73"/>
      <c r="Q451" s="35"/>
      <c r="R451" s="35"/>
      <c r="S451" s="35"/>
      <c r="T451" s="35"/>
      <c r="U451" s="34"/>
      <c r="V451" s="34"/>
      <c r="W451" s="34"/>
      <c r="X451" s="85">
        <f t="shared" si="278"/>
        <v>27.25</v>
      </c>
      <c r="Y451" s="42">
        <f t="shared" si="274"/>
        <v>583.20722370781766</v>
      </c>
      <c r="Z451" s="69">
        <f t="shared" si="275"/>
        <v>2.2708333333333335</v>
      </c>
      <c r="AA451" s="70">
        <f t="shared" si="276"/>
        <v>4.0500501646376232</v>
      </c>
      <c r="AB451" s="71">
        <f t="shared" si="277"/>
        <v>6.605504587155962E-5</v>
      </c>
      <c r="AC451" s="71">
        <v>1.4999999999999999E-4</v>
      </c>
      <c r="AD451" s="43"/>
      <c r="AE451" s="43"/>
      <c r="AF451" s="43"/>
      <c r="AG451" s="43"/>
      <c r="AH451" s="43"/>
      <c r="AI451" s="46">
        <v>110.74</v>
      </c>
      <c r="AJ451" s="43"/>
      <c r="AK451" s="43"/>
      <c r="AL451" s="43"/>
      <c r="AM451" s="43"/>
      <c r="AN451" s="43"/>
      <c r="AO451" s="43"/>
      <c r="AP451" s="43"/>
      <c r="AQ451" s="43"/>
      <c r="AR451" s="43"/>
      <c r="AY451" s="39" t="s">
        <v>162</v>
      </c>
      <c r="AZ451" s="40" t="s">
        <v>163</v>
      </c>
      <c r="BA451" s="41" t="s">
        <v>164</v>
      </c>
    </row>
    <row r="452" spans="1:53" s="36" customFormat="1" x14ac:dyDescent="0.25">
      <c r="A452" s="36" t="s">
        <v>158</v>
      </c>
      <c r="B452" s="36" t="s">
        <v>159</v>
      </c>
      <c r="C452" s="36" t="s">
        <v>160</v>
      </c>
      <c r="D452" s="36" t="s">
        <v>11</v>
      </c>
      <c r="E452" s="36">
        <v>1</v>
      </c>
      <c r="F452" s="36" t="s">
        <v>161</v>
      </c>
      <c r="G452" s="73">
        <v>28</v>
      </c>
      <c r="H452" s="73">
        <v>700</v>
      </c>
      <c r="I452" s="73">
        <v>28</v>
      </c>
      <c r="J452" s="34"/>
      <c r="K452" s="34"/>
      <c r="L452" s="34"/>
      <c r="M452" s="83"/>
      <c r="N452" s="83"/>
      <c r="O452" s="85">
        <v>0.40600000000000003</v>
      </c>
      <c r="P452" s="73"/>
      <c r="Q452" s="35"/>
      <c r="R452" s="35"/>
      <c r="S452" s="35"/>
      <c r="T452" s="35"/>
      <c r="U452" s="34"/>
      <c r="V452" s="34"/>
      <c r="W452" s="34"/>
      <c r="X452" s="85">
        <f t="shared" si="278"/>
        <v>27.187999999999999</v>
      </c>
      <c r="Y452" s="42">
        <f t="shared" si="274"/>
        <v>580.55638238423774</v>
      </c>
      <c r="Z452" s="69">
        <f t="shared" si="275"/>
        <v>2.2656666666666667</v>
      </c>
      <c r="AA452" s="70">
        <f t="shared" si="276"/>
        <v>4.0316415443349847</v>
      </c>
      <c r="AB452" s="71">
        <f t="shared" si="277"/>
        <v>6.6205678976018821E-5</v>
      </c>
      <c r="AC452" s="71">
        <v>1.4999999999999999E-4</v>
      </c>
      <c r="AD452" s="43"/>
      <c r="AE452" s="43"/>
      <c r="AF452" s="43"/>
      <c r="AG452" s="43"/>
      <c r="AH452" s="43"/>
      <c r="AI452" s="46">
        <v>119.76</v>
      </c>
      <c r="AJ452" s="43"/>
      <c r="AK452" s="43"/>
      <c r="AL452" s="43"/>
      <c r="AM452" s="43"/>
      <c r="AN452" s="43"/>
      <c r="AO452" s="43"/>
      <c r="AP452" s="43"/>
      <c r="AQ452" s="43"/>
      <c r="AR452" s="43"/>
      <c r="AY452" s="39" t="s">
        <v>162</v>
      </c>
      <c r="AZ452" s="40" t="s">
        <v>163</v>
      </c>
      <c r="BA452" s="41" t="s">
        <v>164</v>
      </c>
    </row>
    <row r="453" spans="1:53" s="36" customFormat="1" x14ac:dyDescent="0.25">
      <c r="A453" s="36" t="s">
        <v>158</v>
      </c>
      <c r="B453" s="36" t="s">
        <v>159</v>
      </c>
      <c r="C453" s="36" t="s">
        <v>160</v>
      </c>
      <c r="D453" s="36" t="s">
        <v>11</v>
      </c>
      <c r="E453" s="36">
        <v>1</v>
      </c>
      <c r="F453" s="36" t="s">
        <v>161</v>
      </c>
      <c r="G453" s="73">
        <v>28</v>
      </c>
      <c r="H453" s="73">
        <v>700</v>
      </c>
      <c r="I453" s="73">
        <v>28</v>
      </c>
      <c r="J453" s="34"/>
      <c r="K453" s="34"/>
      <c r="L453" s="34"/>
      <c r="M453" s="83"/>
      <c r="N453" s="83"/>
      <c r="O453" s="85">
        <v>0.438</v>
      </c>
      <c r="P453" s="73"/>
      <c r="Q453" s="35"/>
      <c r="R453" s="35"/>
      <c r="S453" s="35"/>
      <c r="T453" s="35"/>
      <c r="U453" s="34"/>
      <c r="V453" s="34"/>
      <c r="W453" s="34"/>
      <c r="X453" s="85">
        <f t="shared" ref="X453:X516" si="299">(I453-O453*2)</f>
        <v>27.123999999999999</v>
      </c>
      <c r="Y453" s="42">
        <f t="shared" si="274"/>
        <v>577.8263635010095</v>
      </c>
      <c r="Z453" s="69">
        <f t="shared" si="275"/>
        <v>2.2603333333333331</v>
      </c>
      <c r="AA453" s="70">
        <f t="shared" si="276"/>
        <v>4.012683079868121</v>
      </c>
      <c r="AB453" s="71">
        <f t="shared" si="277"/>
        <v>6.6361893526028609E-5</v>
      </c>
      <c r="AC453" s="71">
        <v>1.4999999999999999E-4</v>
      </c>
      <c r="AD453" s="43"/>
      <c r="AE453" s="43"/>
      <c r="AF453" s="43"/>
      <c r="AG453" s="43"/>
      <c r="AH453" s="43"/>
      <c r="AI453" s="46">
        <v>129.05000000000001</v>
      </c>
      <c r="AJ453" s="43"/>
      <c r="AK453" s="43"/>
      <c r="AL453" s="43"/>
      <c r="AM453" s="43"/>
      <c r="AN453" s="43"/>
      <c r="AO453" s="43"/>
      <c r="AP453" s="43"/>
      <c r="AQ453" s="43"/>
      <c r="AR453" s="43"/>
      <c r="AY453" s="39" t="s">
        <v>162</v>
      </c>
      <c r="AZ453" s="40" t="s">
        <v>163</v>
      </c>
      <c r="BA453" s="41" t="s">
        <v>164</v>
      </c>
    </row>
    <row r="454" spans="1:53" s="36" customFormat="1" x14ac:dyDescent="0.25">
      <c r="A454" s="36" t="s">
        <v>158</v>
      </c>
      <c r="B454" s="36" t="s">
        <v>159</v>
      </c>
      <c r="C454" s="36" t="s">
        <v>160</v>
      </c>
      <c r="D454" s="36" t="s">
        <v>11</v>
      </c>
      <c r="E454" s="36">
        <v>1</v>
      </c>
      <c r="F454" s="36" t="s">
        <v>161</v>
      </c>
      <c r="G454" s="73">
        <v>28</v>
      </c>
      <c r="H454" s="73">
        <v>700</v>
      </c>
      <c r="I454" s="73">
        <v>28</v>
      </c>
      <c r="J454" s="34"/>
      <c r="K454" s="34"/>
      <c r="L454" s="34"/>
      <c r="M454" s="83"/>
      <c r="N454" s="83"/>
      <c r="O454" s="85">
        <v>0.46899999999999997</v>
      </c>
      <c r="P454" s="73"/>
      <c r="Q454" s="35"/>
      <c r="R454" s="35"/>
      <c r="S454" s="35"/>
      <c r="T454" s="35"/>
      <c r="U454" s="34"/>
      <c r="V454" s="34"/>
      <c r="W454" s="34"/>
      <c r="X454" s="85">
        <f t="shared" si="299"/>
        <v>27.062000000000001</v>
      </c>
      <c r="Y454" s="42">
        <f t="shared" si="274"/>
        <v>575.18779323833462</v>
      </c>
      <c r="Z454" s="69">
        <f t="shared" si="275"/>
        <v>2.2551666666666668</v>
      </c>
      <c r="AA454" s="70">
        <f t="shared" si="276"/>
        <v>3.9943596752662125</v>
      </c>
      <c r="AB454" s="71">
        <f t="shared" si="277"/>
        <v>6.6513930973320521E-5</v>
      </c>
      <c r="AC454" s="71">
        <v>1.4999999999999999E-4</v>
      </c>
      <c r="AD454" s="43"/>
      <c r="AE454" s="43"/>
      <c r="AF454" s="43"/>
      <c r="AG454" s="43"/>
      <c r="AH454" s="43"/>
      <c r="AI454" s="46">
        <v>138.03</v>
      </c>
      <c r="AJ454" s="43"/>
      <c r="AK454" s="43"/>
      <c r="AL454" s="43"/>
      <c r="AM454" s="43"/>
      <c r="AN454" s="43"/>
      <c r="AO454" s="43"/>
      <c r="AP454" s="43"/>
      <c r="AQ454" s="43"/>
      <c r="AR454" s="43"/>
      <c r="AY454" s="39" t="s">
        <v>162</v>
      </c>
      <c r="AZ454" s="40" t="s">
        <v>163</v>
      </c>
      <c r="BA454" s="41" t="s">
        <v>164</v>
      </c>
    </row>
    <row r="455" spans="1:53" s="36" customFormat="1" x14ac:dyDescent="0.25">
      <c r="A455" s="36" t="s">
        <v>158</v>
      </c>
      <c r="B455" s="36" t="s">
        <v>159</v>
      </c>
      <c r="C455" s="36" t="s">
        <v>160</v>
      </c>
      <c r="D455" s="36" t="s">
        <v>11</v>
      </c>
      <c r="E455" s="36">
        <v>1</v>
      </c>
      <c r="F455" s="36" t="s">
        <v>161</v>
      </c>
      <c r="G455" s="73">
        <v>28</v>
      </c>
      <c r="H455" s="73">
        <v>700</v>
      </c>
      <c r="I455" s="73">
        <v>28</v>
      </c>
      <c r="J455" s="34"/>
      <c r="K455" s="34"/>
      <c r="L455" s="34"/>
      <c r="M455" s="83" t="s">
        <v>166</v>
      </c>
      <c r="N455" s="83">
        <v>20</v>
      </c>
      <c r="O455" s="85">
        <v>0.5</v>
      </c>
      <c r="P455" s="73"/>
      <c r="Q455" s="35"/>
      <c r="R455" s="35"/>
      <c r="S455" s="35"/>
      <c r="T455" s="35"/>
      <c r="U455" s="34"/>
      <c r="V455" s="34"/>
      <c r="W455" s="34"/>
      <c r="X455" s="85">
        <f t="shared" si="299"/>
        <v>27</v>
      </c>
      <c r="Y455" s="42">
        <f t="shared" si="274"/>
        <v>572.55526111673976</v>
      </c>
      <c r="Z455" s="69">
        <f t="shared" si="275"/>
        <v>2.25</v>
      </c>
      <c r="AA455" s="70">
        <f t="shared" si="276"/>
        <v>3.9760782021995817</v>
      </c>
      <c r="AB455" s="71">
        <f t="shared" si="277"/>
        <v>6.6666666666666656E-5</v>
      </c>
      <c r="AC455" s="71">
        <v>1.4999999999999999E-4</v>
      </c>
      <c r="AD455" s="43"/>
      <c r="AE455" s="43"/>
      <c r="AF455" s="43"/>
      <c r="AG455" s="43"/>
      <c r="AH455" s="43"/>
      <c r="AI455" s="46">
        <v>146.99</v>
      </c>
      <c r="AJ455" s="43"/>
      <c r="AK455" s="43"/>
      <c r="AL455" s="43"/>
      <c r="AM455" s="43"/>
      <c r="AN455" s="43"/>
      <c r="AO455" s="43"/>
      <c r="AP455" s="43"/>
      <c r="AQ455" s="43"/>
      <c r="AR455" s="43"/>
      <c r="AY455" s="39" t="s">
        <v>162</v>
      </c>
      <c r="AZ455" s="40" t="s">
        <v>163</v>
      </c>
      <c r="BA455" s="41" t="s">
        <v>164</v>
      </c>
    </row>
    <row r="456" spans="1:53" s="33" customFormat="1" x14ac:dyDescent="0.25">
      <c r="A456" s="33" t="s">
        <v>158</v>
      </c>
      <c r="B456" s="33" t="s">
        <v>159</v>
      </c>
      <c r="C456" s="33" t="s">
        <v>160</v>
      </c>
      <c r="D456" s="33" t="s">
        <v>11</v>
      </c>
      <c r="E456" s="33">
        <v>1</v>
      </c>
      <c r="F456" s="33" t="s">
        <v>161</v>
      </c>
      <c r="G456" s="82">
        <v>28</v>
      </c>
      <c r="H456" s="82">
        <v>700</v>
      </c>
      <c r="I456" s="82">
        <v>28</v>
      </c>
      <c r="J456" s="31"/>
      <c r="K456" s="31"/>
      <c r="L456" s="31"/>
      <c r="M456" s="79"/>
      <c r="N456" s="79"/>
      <c r="O456" s="81">
        <v>0.56200000000000006</v>
      </c>
      <c r="P456" s="82"/>
      <c r="Q456" s="32"/>
      <c r="R456" s="32"/>
      <c r="S456" s="32"/>
      <c r="T456" s="32"/>
      <c r="U456" s="31"/>
      <c r="V456" s="31"/>
      <c r="W456" s="31"/>
      <c r="X456" s="81">
        <f t="shared" si="299"/>
        <v>26.876000000000001</v>
      </c>
      <c r="Y456" s="37">
        <f t="shared" ref="Y456" si="300">PI()*X456^2/4</f>
        <v>567.30831129679086</v>
      </c>
      <c r="Z456" s="66">
        <f t="shared" ref="Z456" si="301">X456/12</f>
        <v>2.2396666666666669</v>
      </c>
      <c r="AA456" s="67">
        <f t="shared" ref="AA456" si="302">PI()*Z456^2/4</f>
        <v>3.9396410506721597</v>
      </c>
      <c r="AB456" s="68">
        <f t="shared" ref="AB456" si="303">AC456/Z456</f>
        <v>6.6974252120851309E-5</v>
      </c>
      <c r="AC456" s="68">
        <v>1.4999999999999999E-4</v>
      </c>
      <c r="AD456" s="38"/>
      <c r="AE456" s="38"/>
      <c r="AF456" s="38"/>
      <c r="AG456" s="38"/>
      <c r="AH456" s="38"/>
      <c r="AI456" s="45">
        <v>164.84</v>
      </c>
      <c r="AJ456" s="38"/>
      <c r="AK456" s="38"/>
      <c r="AL456" s="38"/>
      <c r="AM456" s="38"/>
      <c r="AN456" s="38"/>
      <c r="AO456" s="38"/>
      <c r="AP456" s="38"/>
      <c r="AQ456" s="38"/>
      <c r="AR456" s="38"/>
      <c r="AY456" s="39" t="s">
        <v>162</v>
      </c>
      <c r="AZ456" s="40" t="s">
        <v>163</v>
      </c>
      <c r="BA456" s="41" t="s">
        <v>164</v>
      </c>
    </row>
    <row r="457" spans="1:53" s="36" customFormat="1" x14ac:dyDescent="0.25">
      <c r="A457" s="36" t="s">
        <v>158</v>
      </c>
      <c r="B457" s="36" t="s">
        <v>159</v>
      </c>
      <c r="C457" s="36" t="s">
        <v>160</v>
      </c>
      <c r="D457" s="36" t="s">
        <v>11</v>
      </c>
      <c r="E457" s="36">
        <v>1</v>
      </c>
      <c r="F457" s="36" t="s">
        <v>161</v>
      </c>
      <c r="G457" s="73">
        <v>28</v>
      </c>
      <c r="H457" s="73">
        <v>700</v>
      </c>
      <c r="I457" s="73">
        <v>28</v>
      </c>
      <c r="J457" s="34"/>
      <c r="K457" s="34"/>
      <c r="L457" s="34"/>
      <c r="M457" s="83"/>
      <c r="N457" s="83">
        <v>30</v>
      </c>
      <c r="O457" s="85">
        <v>0.625</v>
      </c>
      <c r="P457" s="73"/>
      <c r="Q457" s="35"/>
      <c r="R457" s="35"/>
      <c r="S457" s="35"/>
      <c r="T457" s="35"/>
      <c r="U457" s="34"/>
      <c r="V457" s="34"/>
      <c r="W457" s="34"/>
      <c r="X457" s="85">
        <f t="shared" si="299"/>
        <v>26.75</v>
      </c>
      <c r="Y457" s="42">
        <f t="shared" si="274"/>
        <v>562.0014732960866</v>
      </c>
      <c r="Z457" s="69">
        <f t="shared" si="275"/>
        <v>2.2291666666666665</v>
      </c>
      <c r="AA457" s="70">
        <f t="shared" si="276"/>
        <v>3.9027880090006004</v>
      </c>
      <c r="AB457" s="71">
        <f t="shared" si="277"/>
        <v>6.7289719626168224E-5</v>
      </c>
      <c r="AC457" s="71">
        <v>1.4999999999999999E-4</v>
      </c>
      <c r="AD457" s="43"/>
      <c r="AE457" s="43"/>
      <c r="AF457" s="43"/>
      <c r="AG457" s="43"/>
      <c r="AH457" s="43"/>
      <c r="AI457" s="46">
        <v>182.9</v>
      </c>
      <c r="AJ457" s="43"/>
      <c r="AK457" s="43"/>
      <c r="AL457" s="43"/>
      <c r="AM457" s="43"/>
      <c r="AN457" s="43"/>
      <c r="AO457" s="43"/>
      <c r="AP457" s="43"/>
      <c r="AQ457" s="43"/>
      <c r="AR457" s="43"/>
      <c r="AY457" s="39" t="s">
        <v>162</v>
      </c>
      <c r="AZ457" s="40" t="s">
        <v>163</v>
      </c>
      <c r="BA457" s="41" t="s">
        <v>164</v>
      </c>
    </row>
    <row r="458" spans="1:53" s="33" customFormat="1" x14ac:dyDescent="0.25">
      <c r="A458" s="33" t="s">
        <v>158</v>
      </c>
      <c r="B458" s="33" t="s">
        <v>159</v>
      </c>
      <c r="C458" s="33" t="s">
        <v>160</v>
      </c>
      <c r="D458" s="33" t="s">
        <v>11</v>
      </c>
      <c r="E458" s="33">
        <v>1</v>
      </c>
      <c r="F458" s="33" t="s">
        <v>161</v>
      </c>
      <c r="G458" s="82">
        <v>28</v>
      </c>
      <c r="H458" s="82">
        <v>700</v>
      </c>
      <c r="I458" s="82">
        <v>28</v>
      </c>
      <c r="J458" s="31"/>
      <c r="K458" s="31"/>
      <c r="L458" s="31"/>
      <c r="M458" s="79"/>
      <c r="N458" s="79"/>
      <c r="O458" s="81">
        <v>0.68799999999999994</v>
      </c>
      <c r="P458" s="82"/>
      <c r="Q458" s="32"/>
      <c r="R458" s="32"/>
      <c r="S458" s="32"/>
      <c r="T458" s="32"/>
      <c r="U458" s="31"/>
      <c r="V458" s="31"/>
      <c r="W458" s="31"/>
      <c r="X458" s="81">
        <f t="shared" si="299"/>
        <v>26.623999999999999</v>
      </c>
      <c r="Y458" s="37">
        <f t="shared" si="274"/>
        <v>556.71957325786639</v>
      </c>
      <c r="Z458" s="66">
        <f t="shared" si="275"/>
        <v>2.2186666666666666</v>
      </c>
      <c r="AA458" s="67">
        <f t="shared" si="276"/>
        <v>3.8661081476240726</v>
      </c>
      <c r="AB458" s="68">
        <f t="shared" si="277"/>
        <v>6.7608173076923081E-5</v>
      </c>
      <c r="AC458" s="68">
        <v>1.4999999999999999E-4</v>
      </c>
      <c r="AD458" s="38"/>
      <c r="AE458" s="38"/>
      <c r="AF458" s="38"/>
      <c r="AG458" s="38"/>
      <c r="AH458" s="38"/>
      <c r="AI458" s="45">
        <v>200.87</v>
      </c>
      <c r="AJ458" s="38"/>
      <c r="AK458" s="38"/>
      <c r="AL458" s="38"/>
      <c r="AM458" s="38"/>
      <c r="AN458" s="38"/>
      <c r="AO458" s="38"/>
      <c r="AP458" s="38"/>
      <c r="AQ458" s="38"/>
      <c r="AR458" s="38"/>
      <c r="AY458" s="39" t="s">
        <v>162</v>
      </c>
      <c r="AZ458" s="40" t="s">
        <v>163</v>
      </c>
      <c r="BA458" s="41" t="s">
        <v>164</v>
      </c>
    </row>
    <row r="459" spans="1:53" s="33" customFormat="1" x14ac:dyDescent="0.25">
      <c r="A459" s="33" t="s">
        <v>158</v>
      </c>
      <c r="B459" s="33" t="s">
        <v>159</v>
      </c>
      <c r="C459" s="33" t="s">
        <v>160</v>
      </c>
      <c r="D459" s="33" t="s">
        <v>11</v>
      </c>
      <c r="E459" s="33">
        <v>1</v>
      </c>
      <c r="F459" s="33" t="s">
        <v>161</v>
      </c>
      <c r="G459" s="82">
        <v>28</v>
      </c>
      <c r="H459" s="82">
        <v>700</v>
      </c>
      <c r="I459" s="82">
        <v>28</v>
      </c>
      <c r="J459" s="31"/>
      <c r="K459" s="31"/>
      <c r="L459" s="31"/>
      <c r="M459" s="79"/>
      <c r="N459" s="79"/>
      <c r="O459" s="81">
        <v>0.75</v>
      </c>
      <c r="P459" s="82"/>
      <c r="Q459" s="32"/>
      <c r="R459" s="32"/>
      <c r="S459" s="32"/>
      <c r="T459" s="32"/>
      <c r="U459" s="31"/>
      <c r="V459" s="31"/>
      <c r="W459" s="31"/>
      <c r="X459" s="81">
        <f t="shared" si="299"/>
        <v>26.5</v>
      </c>
      <c r="Y459" s="37">
        <f t="shared" si="274"/>
        <v>551.54586024585808</v>
      </c>
      <c r="Z459" s="66">
        <f t="shared" si="275"/>
        <v>2.2083333333333335</v>
      </c>
      <c r="AA459" s="67">
        <f t="shared" si="276"/>
        <v>3.8301795850406815</v>
      </c>
      <c r="AB459" s="68">
        <f t="shared" si="277"/>
        <v>6.7924528301886784E-5</v>
      </c>
      <c r="AC459" s="68">
        <v>1.4999999999999999E-4</v>
      </c>
      <c r="AD459" s="38"/>
      <c r="AE459" s="38"/>
      <c r="AF459" s="38"/>
      <c r="AG459" s="38"/>
      <c r="AH459" s="38"/>
      <c r="AI459" s="45">
        <v>218.48</v>
      </c>
      <c r="AJ459" s="38"/>
      <c r="AK459" s="38"/>
      <c r="AL459" s="38"/>
      <c r="AM459" s="38"/>
      <c r="AN459" s="38"/>
      <c r="AO459" s="38"/>
      <c r="AP459" s="38"/>
      <c r="AQ459" s="38"/>
      <c r="AR459" s="38"/>
      <c r="AY459" s="39" t="s">
        <v>162</v>
      </c>
      <c r="AZ459" s="40" t="s">
        <v>163</v>
      </c>
      <c r="BA459" s="41" t="s">
        <v>164</v>
      </c>
    </row>
    <row r="460" spans="1:53" s="33" customFormat="1" x14ac:dyDescent="0.25">
      <c r="A460" s="33" t="s">
        <v>158</v>
      </c>
      <c r="B460" s="33" t="s">
        <v>159</v>
      </c>
      <c r="C460" s="33" t="s">
        <v>160</v>
      </c>
      <c r="D460" s="33" t="s">
        <v>11</v>
      </c>
      <c r="E460" s="33">
        <v>1</v>
      </c>
      <c r="F460" s="33" t="s">
        <v>161</v>
      </c>
      <c r="G460" s="82">
        <v>28</v>
      </c>
      <c r="H460" s="82">
        <v>700</v>
      </c>
      <c r="I460" s="82">
        <v>28</v>
      </c>
      <c r="J460" s="31"/>
      <c r="K460" s="31"/>
      <c r="L460" s="31"/>
      <c r="M460" s="79"/>
      <c r="N460" s="79"/>
      <c r="O460" s="81">
        <v>0.81200000000000006</v>
      </c>
      <c r="P460" s="82"/>
      <c r="Q460" s="32"/>
      <c r="R460" s="32"/>
      <c r="S460" s="32"/>
      <c r="T460" s="32"/>
      <c r="U460" s="31"/>
      <c r="V460" s="31"/>
      <c r="W460" s="31"/>
      <c r="X460" s="81">
        <f t="shared" si="299"/>
        <v>26.376000000000001</v>
      </c>
      <c r="Y460" s="37">
        <f t="shared" si="274"/>
        <v>546.3962997981705</v>
      </c>
      <c r="Z460" s="66">
        <f t="shared" si="275"/>
        <v>2.198</v>
      </c>
      <c r="AA460" s="67">
        <f t="shared" si="276"/>
        <v>3.7944187485984053</v>
      </c>
      <c r="AB460" s="68">
        <f t="shared" si="277"/>
        <v>6.8243858052775239E-5</v>
      </c>
      <c r="AC460" s="68">
        <v>1.4999999999999999E-4</v>
      </c>
      <c r="AD460" s="38"/>
      <c r="AE460" s="38"/>
      <c r="AF460" s="38"/>
      <c r="AG460" s="38"/>
      <c r="AH460" s="38"/>
      <c r="AI460" s="45">
        <v>236</v>
      </c>
      <c r="AJ460" s="38"/>
      <c r="AK460" s="38"/>
      <c r="AL460" s="38"/>
      <c r="AM460" s="38"/>
      <c r="AN460" s="38"/>
      <c r="AO460" s="38"/>
      <c r="AP460" s="38"/>
      <c r="AQ460" s="38"/>
      <c r="AR460" s="38"/>
      <c r="AY460" s="39" t="s">
        <v>162</v>
      </c>
      <c r="AZ460" s="40" t="s">
        <v>163</v>
      </c>
      <c r="BA460" s="41" t="s">
        <v>164</v>
      </c>
    </row>
    <row r="461" spans="1:53" s="33" customFormat="1" x14ac:dyDescent="0.25">
      <c r="A461" s="33" t="s">
        <v>158</v>
      </c>
      <c r="B461" s="33" t="s">
        <v>159</v>
      </c>
      <c r="C461" s="33" t="s">
        <v>160</v>
      </c>
      <c r="D461" s="33" t="s">
        <v>11</v>
      </c>
      <c r="E461" s="33">
        <v>1</v>
      </c>
      <c r="F461" s="33" t="s">
        <v>161</v>
      </c>
      <c r="G461" s="82">
        <v>28</v>
      </c>
      <c r="H461" s="82">
        <v>700</v>
      </c>
      <c r="I461" s="82">
        <v>28</v>
      </c>
      <c r="J461" s="31"/>
      <c r="K461" s="31"/>
      <c r="L461" s="31"/>
      <c r="M461" s="79"/>
      <c r="N461" s="79"/>
      <c r="O461" s="81">
        <v>0.875</v>
      </c>
      <c r="P461" s="82"/>
      <c r="Q461" s="32"/>
      <c r="R461" s="32"/>
      <c r="S461" s="32"/>
      <c r="T461" s="32"/>
      <c r="U461" s="31"/>
      <c r="V461" s="31"/>
      <c r="W461" s="31"/>
      <c r="X461" s="81">
        <f t="shared" si="299"/>
        <v>26.25</v>
      </c>
      <c r="Y461" s="37">
        <f t="shared" si="274"/>
        <v>541.18842196605419</v>
      </c>
      <c r="Z461" s="66">
        <f t="shared" si="275"/>
        <v>2.1875</v>
      </c>
      <c r="AA461" s="67">
        <f t="shared" si="276"/>
        <v>3.7582529303198209</v>
      </c>
      <c r="AB461" s="68">
        <f t="shared" si="277"/>
        <v>6.8571428571428567E-5</v>
      </c>
      <c r="AC461" s="68">
        <v>1.4999999999999999E-4</v>
      </c>
      <c r="AD461" s="38"/>
      <c r="AE461" s="38"/>
      <c r="AF461" s="38"/>
      <c r="AG461" s="38"/>
      <c r="AH461" s="38"/>
      <c r="AI461" s="45">
        <v>253.72</v>
      </c>
      <c r="AJ461" s="38"/>
      <c r="AK461" s="38"/>
      <c r="AL461" s="38"/>
      <c r="AM461" s="38"/>
      <c r="AN461" s="38"/>
      <c r="AO461" s="38"/>
      <c r="AP461" s="38"/>
      <c r="AQ461" s="38"/>
      <c r="AR461" s="38"/>
      <c r="AY461" s="39" t="s">
        <v>162</v>
      </c>
      <c r="AZ461" s="40" t="s">
        <v>163</v>
      </c>
      <c r="BA461" s="41" t="s">
        <v>164</v>
      </c>
    </row>
    <row r="462" spans="1:53" s="33" customFormat="1" x14ac:dyDescent="0.25">
      <c r="A462" s="33" t="s">
        <v>158</v>
      </c>
      <c r="B462" s="33" t="s">
        <v>159</v>
      </c>
      <c r="C462" s="33" t="s">
        <v>160</v>
      </c>
      <c r="D462" s="33" t="s">
        <v>11</v>
      </c>
      <c r="E462" s="33">
        <v>1</v>
      </c>
      <c r="F462" s="33" t="s">
        <v>161</v>
      </c>
      <c r="G462" s="82">
        <v>28</v>
      </c>
      <c r="H462" s="82">
        <v>700</v>
      </c>
      <c r="I462" s="82">
        <v>28</v>
      </c>
      <c r="J462" s="31"/>
      <c r="K462" s="31"/>
      <c r="L462" s="31"/>
      <c r="M462" s="79"/>
      <c r="N462" s="79"/>
      <c r="O462" s="81">
        <v>0.93799999999999994</v>
      </c>
      <c r="P462" s="82"/>
      <c r="Q462" s="32"/>
      <c r="R462" s="32"/>
      <c r="S462" s="32"/>
      <c r="T462" s="32"/>
      <c r="U462" s="31"/>
      <c r="V462" s="31"/>
      <c r="W462" s="31"/>
      <c r="X462" s="81">
        <f t="shared" si="299"/>
        <v>26.123999999999999</v>
      </c>
      <c r="Y462" s="37">
        <f t="shared" si="274"/>
        <v>536.00548209642216</v>
      </c>
      <c r="Z462" s="66">
        <f t="shared" si="275"/>
        <v>2.177</v>
      </c>
      <c r="AA462" s="67">
        <f t="shared" si="276"/>
        <v>3.7222602923362658</v>
      </c>
      <c r="AB462" s="68">
        <f t="shared" si="277"/>
        <v>6.8902158934313273E-5</v>
      </c>
      <c r="AC462" s="68">
        <v>1.4999999999999999E-4</v>
      </c>
      <c r="AD462" s="38"/>
      <c r="AE462" s="38"/>
      <c r="AF462" s="38"/>
      <c r="AG462" s="38"/>
      <c r="AH462" s="38"/>
      <c r="AI462" s="45">
        <v>271.36</v>
      </c>
      <c r="AJ462" s="38"/>
      <c r="AK462" s="38"/>
      <c r="AL462" s="38"/>
      <c r="AM462" s="38"/>
      <c r="AN462" s="38"/>
      <c r="AO462" s="38"/>
      <c r="AP462" s="38"/>
      <c r="AQ462" s="38"/>
      <c r="AR462" s="38"/>
      <c r="AY462" s="39" t="s">
        <v>162</v>
      </c>
      <c r="AZ462" s="40" t="s">
        <v>163</v>
      </c>
      <c r="BA462" s="41" t="s">
        <v>164</v>
      </c>
    </row>
    <row r="463" spans="1:53" s="33" customFormat="1" x14ac:dyDescent="0.25">
      <c r="A463" s="33" t="s">
        <v>158</v>
      </c>
      <c r="B463" s="33" t="s">
        <v>159</v>
      </c>
      <c r="C463" s="33" t="s">
        <v>160</v>
      </c>
      <c r="D463" s="33" t="s">
        <v>11</v>
      </c>
      <c r="E463" s="33">
        <v>1</v>
      </c>
      <c r="F463" s="33" t="s">
        <v>161</v>
      </c>
      <c r="G463" s="82">
        <v>28</v>
      </c>
      <c r="H463" s="82">
        <v>700</v>
      </c>
      <c r="I463" s="82">
        <v>28</v>
      </c>
      <c r="J463" s="31"/>
      <c r="K463" s="31"/>
      <c r="L463" s="31"/>
      <c r="M463" s="79"/>
      <c r="N463" s="79"/>
      <c r="O463" s="81">
        <v>1</v>
      </c>
      <c r="P463" s="82"/>
      <c r="Q463" s="32"/>
      <c r="R463" s="32"/>
      <c r="S463" s="32"/>
      <c r="T463" s="32"/>
      <c r="U463" s="31"/>
      <c r="V463" s="31"/>
      <c r="W463" s="31"/>
      <c r="X463" s="81">
        <f t="shared" si="299"/>
        <v>26</v>
      </c>
      <c r="Y463" s="37">
        <f t="shared" si="274"/>
        <v>530.92915845667505</v>
      </c>
      <c r="Z463" s="66">
        <f t="shared" si="275"/>
        <v>2.1666666666666665</v>
      </c>
      <c r="AA463" s="67">
        <f t="shared" si="276"/>
        <v>3.6870080448380205</v>
      </c>
      <c r="AB463" s="68">
        <f t="shared" si="277"/>
        <v>6.9230769230769224E-5</v>
      </c>
      <c r="AC463" s="68">
        <v>1.4999999999999999E-4</v>
      </c>
      <c r="AD463" s="38"/>
      <c r="AE463" s="38"/>
      <c r="AF463" s="38"/>
      <c r="AG463" s="38"/>
      <c r="AH463" s="38"/>
      <c r="AI463" s="45">
        <v>288.63</v>
      </c>
      <c r="AJ463" s="38"/>
      <c r="AK463" s="38"/>
      <c r="AL463" s="38"/>
      <c r="AM463" s="38"/>
      <c r="AN463" s="38"/>
      <c r="AO463" s="38"/>
      <c r="AP463" s="38"/>
      <c r="AQ463" s="38"/>
      <c r="AR463" s="38"/>
      <c r="AY463" s="39" t="s">
        <v>162</v>
      </c>
      <c r="AZ463" s="40" t="s">
        <v>163</v>
      </c>
      <c r="BA463" s="41" t="s">
        <v>164</v>
      </c>
    </row>
    <row r="464" spans="1:53" s="25" customFormat="1" x14ac:dyDescent="0.25">
      <c r="A464" s="25" t="s">
        <v>158</v>
      </c>
      <c r="B464" s="25" t="s">
        <v>159</v>
      </c>
      <c r="C464" s="25" t="s">
        <v>160</v>
      </c>
      <c r="D464" s="25" t="s">
        <v>11</v>
      </c>
      <c r="E464" s="25">
        <v>1</v>
      </c>
      <c r="F464" s="47" t="s">
        <v>161</v>
      </c>
      <c r="G464" s="88">
        <v>30</v>
      </c>
      <c r="H464" s="88">
        <v>750</v>
      </c>
      <c r="I464" s="72">
        <v>30</v>
      </c>
      <c r="J464" s="23"/>
      <c r="K464" s="23"/>
      <c r="L464" s="23"/>
      <c r="M464" s="76"/>
      <c r="N464" s="76">
        <v>5</v>
      </c>
      <c r="O464" s="78">
        <v>0.25</v>
      </c>
      <c r="P464" s="72"/>
      <c r="Q464" s="24"/>
      <c r="R464" s="24"/>
      <c r="S464" s="24"/>
      <c r="T464" s="24"/>
      <c r="U464" s="23"/>
      <c r="V464" s="23"/>
      <c r="W464" s="23"/>
      <c r="X464" s="78">
        <f t="shared" si="299"/>
        <v>29.5</v>
      </c>
      <c r="Y464" s="26">
        <f t="shared" si="274"/>
        <v>683.4927516966294</v>
      </c>
      <c r="Z464" s="63">
        <f t="shared" si="275"/>
        <v>2.4583333333333335</v>
      </c>
      <c r="AA464" s="64">
        <f t="shared" si="276"/>
        <v>4.7464774423377047</v>
      </c>
      <c r="AB464" s="65">
        <f t="shared" si="277"/>
        <v>6.1016949152542363E-5</v>
      </c>
      <c r="AC464" s="65">
        <v>1.4999999999999999E-4</v>
      </c>
      <c r="AD464" s="27"/>
      <c r="AE464" s="27"/>
      <c r="AF464" s="27"/>
      <c r="AH464" s="27"/>
      <c r="AI464" s="44">
        <v>79.510000000000005</v>
      </c>
      <c r="AJ464" s="27"/>
      <c r="AK464" s="27"/>
      <c r="AL464" s="27"/>
      <c r="AM464" s="27"/>
      <c r="AN464" s="27"/>
      <c r="AO464" s="27"/>
      <c r="AP464" s="27"/>
      <c r="AQ464" s="27"/>
      <c r="AR464" s="27"/>
      <c r="AY464" s="28" t="s">
        <v>162</v>
      </c>
      <c r="AZ464" s="29" t="s">
        <v>163</v>
      </c>
      <c r="BA464" s="25" t="s">
        <v>164</v>
      </c>
    </row>
    <row r="465" spans="1:53" s="25" customFormat="1" x14ac:dyDescent="0.25">
      <c r="A465" s="25" t="s">
        <v>158</v>
      </c>
      <c r="B465" s="25" t="s">
        <v>159</v>
      </c>
      <c r="C465" s="25" t="s">
        <v>160</v>
      </c>
      <c r="D465" s="25" t="s">
        <v>11</v>
      </c>
      <c r="E465" s="25">
        <v>1</v>
      </c>
      <c r="F465" s="47" t="s">
        <v>161</v>
      </c>
      <c r="G465" s="72">
        <v>30</v>
      </c>
      <c r="H465" s="72">
        <v>750</v>
      </c>
      <c r="I465" s="72">
        <v>30</v>
      </c>
      <c r="J465" s="23"/>
      <c r="K465" s="23"/>
      <c r="L465" s="23"/>
      <c r="M465" s="76"/>
      <c r="N465" s="76"/>
      <c r="O465" s="78">
        <v>0.28100000000000003</v>
      </c>
      <c r="P465" s="72"/>
      <c r="Q465" s="24"/>
      <c r="R465" s="24"/>
      <c r="S465" s="24"/>
      <c r="T465" s="24"/>
      <c r="U465" s="23"/>
      <c r="V465" s="23"/>
      <c r="W465" s="23"/>
      <c r="X465" s="78">
        <f t="shared" si="299"/>
        <v>29.437999999999999</v>
      </c>
      <c r="Y465" s="26">
        <f t="shared" si="274"/>
        <v>680.62278428546153</v>
      </c>
      <c r="Z465" s="63">
        <f t="shared" si="275"/>
        <v>2.4531666666666667</v>
      </c>
      <c r="AA465" s="64">
        <f t="shared" si="276"/>
        <v>4.726547113093484</v>
      </c>
      <c r="AB465" s="65">
        <f t="shared" si="277"/>
        <v>6.114545825123989E-5</v>
      </c>
      <c r="AC465" s="65">
        <v>1.4999999999999999E-4</v>
      </c>
      <c r="AD465" s="27"/>
      <c r="AE465" s="27"/>
      <c r="AF465" s="27"/>
      <c r="AG465" s="27"/>
      <c r="AH465" s="27"/>
      <c r="AI465" s="44">
        <v>89.27</v>
      </c>
      <c r="AJ465" s="27"/>
      <c r="AK465" s="27"/>
      <c r="AL465" s="27"/>
      <c r="AM465" s="27"/>
      <c r="AN465" s="27"/>
      <c r="AO465" s="27"/>
      <c r="AP465" s="27"/>
      <c r="AQ465" s="27"/>
      <c r="AR465" s="27"/>
      <c r="AY465" s="28" t="s">
        <v>162</v>
      </c>
      <c r="AZ465" s="29" t="s">
        <v>163</v>
      </c>
      <c r="BA465" s="25" t="s">
        <v>164</v>
      </c>
    </row>
    <row r="466" spans="1:53" s="25" customFormat="1" x14ac:dyDescent="0.25">
      <c r="A466" s="25" t="s">
        <v>158</v>
      </c>
      <c r="B466" s="25" t="s">
        <v>159</v>
      </c>
      <c r="C466" s="25" t="s">
        <v>160</v>
      </c>
      <c r="D466" s="25" t="s">
        <v>11</v>
      </c>
      <c r="E466" s="25">
        <v>1</v>
      </c>
      <c r="F466" s="47" t="s">
        <v>161</v>
      </c>
      <c r="G466" s="72">
        <v>30</v>
      </c>
      <c r="H466" s="86">
        <v>750</v>
      </c>
      <c r="I466" s="72">
        <v>30</v>
      </c>
      <c r="J466" s="23"/>
      <c r="K466" s="23"/>
      <c r="L466" s="23"/>
      <c r="M466" s="76"/>
      <c r="N466" s="76">
        <v>10</v>
      </c>
      <c r="O466" s="78">
        <v>0.312</v>
      </c>
      <c r="P466" s="72"/>
      <c r="Q466" s="24"/>
      <c r="R466" s="24"/>
      <c r="S466" s="24"/>
      <c r="T466" s="24"/>
      <c r="U466" s="23"/>
      <c r="V466" s="23"/>
      <c r="W466" s="23"/>
      <c r="X466" s="78">
        <f t="shared" si="299"/>
        <v>29.376000000000001</v>
      </c>
      <c r="Y466" s="26">
        <f t="shared" si="274"/>
        <v>677.75885501537402</v>
      </c>
      <c r="Z466" s="63">
        <f t="shared" si="275"/>
        <v>2.448</v>
      </c>
      <c r="AA466" s="64">
        <f t="shared" si="276"/>
        <v>4.7066587153845418</v>
      </c>
      <c r="AB466" s="65">
        <f t="shared" si="277"/>
        <v>6.1274509803921568E-5</v>
      </c>
      <c r="AC466" s="65">
        <v>1.4999999999999999E-4</v>
      </c>
      <c r="AD466" s="27"/>
      <c r="AE466" s="27"/>
      <c r="AF466" s="27"/>
      <c r="AG466" s="27"/>
      <c r="AH466" s="27"/>
      <c r="AI466" s="44">
        <v>99.02</v>
      </c>
      <c r="AJ466" s="27"/>
      <c r="AK466" s="27"/>
      <c r="AL466" s="27"/>
      <c r="AM466" s="27"/>
      <c r="AN466" s="27"/>
      <c r="AO466" s="27"/>
      <c r="AP466" s="27"/>
      <c r="AQ466" s="27"/>
      <c r="AR466" s="27"/>
      <c r="AY466" s="28" t="s">
        <v>162</v>
      </c>
      <c r="AZ466" s="29" t="s">
        <v>163</v>
      </c>
      <c r="BA466" s="25" t="s">
        <v>164</v>
      </c>
    </row>
    <row r="467" spans="1:53" s="25" customFormat="1" x14ac:dyDescent="0.25">
      <c r="A467" s="25" t="s">
        <v>158</v>
      </c>
      <c r="B467" s="25" t="s">
        <v>159</v>
      </c>
      <c r="C467" s="25" t="s">
        <v>160</v>
      </c>
      <c r="D467" s="25" t="s">
        <v>11</v>
      </c>
      <c r="E467" s="25">
        <v>1</v>
      </c>
      <c r="F467" s="47" t="s">
        <v>161</v>
      </c>
      <c r="G467" s="72">
        <v>30</v>
      </c>
      <c r="H467" s="72">
        <v>750</v>
      </c>
      <c r="I467" s="72">
        <v>30</v>
      </c>
      <c r="J467" s="23"/>
      <c r="K467" s="23"/>
      <c r="L467" s="23"/>
      <c r="M467" s="76"/>
      <c r="N467" s="76"/>
      <c r="O467" s="78">
        <v>0.34399999999999997</v>
      </c>
      <c r="P467" s="72"/>
      <c r="Q467" s="24"/>
      <c r="R467" s="24"/>
      <c r="S467" s="24"/>
      <c r="T467" s="24"/>
      <c r="U467" s="23"/>
      <c r="V467" s="23"/>
      <c r="W467" s="23"/>
      <c r="X467" s="78">
        <f t="shared" si="299"/>
        <v>29.312000000000001</v>
      </c>
      <c r="Y467" s="26">
        <f t="shared" si="274"/>
        <v>674.80887438091202</v>
      </c>
      <c r="Z467" s="63">
        <f t="shared" si="275"/>
        <v>2.4426666666666668</v>
      </c>
      <c r="AA467" s="64">
        <f t="shared" si="276"/>
        <v>4.6861727387563334</v>
      </c>
      <c r="AB467" s="65">
        <f t="shared" si="277"/>
        <v>6.140829694323143E-5</v>
      </c>
      <c r="AC467" s="65">
        <v>1.4999999999999999E-4</v>
      </c>
      <c r="AD467" s="27"/>
      <c r="AE467" s="27"/>
      <c r="AF467" s="27"/>
      <c r="AG467" s="27"/>
      <c r="AH467" s="27"/>
      <c r="AI467" s="44">
        <v>109.06</v>
      </c>
      <c r="AJ467" s="27"/>
      <c r="AK467" s="27"/>
      <c r="AL467" s="27"/>
      <c r="AM467" s="27"/>
      <c r="AN467" s="27"/>
      <c r="AO467" s="27"/>
      <c r="AP467" s="27"/>
      <c r="AQ467" s="27"/>
      <c r="AR467" s="27"/>
      <c r="AY467" s="28" t="s">
        <v>162</v>
      </c>
      <c r="AZ467" s="29" t="s">
        <v>163</v>
      </c>
      <c r="BA467" s="25" t="s">
        <v>164</v>
      </c>
    </row>
    <row r="468" spans="1:53" s="25" customFormat="1" x14ac:dyDescent="0.25">
      <c r="A468" s="25" t="s">
        <v>158</v>
      </c>
      <c r="B468" s="25" t="s">
        <v>159</v>
      </c>
      <c r="C468" s="25" t="s">
        <v>160</v>
      </c>
      <c r="D468" s="25" t="s">
        <v>11</v>
      </c>
      <c r="E468" s="25">
        <v>1</v>
      </c>
      <c r="F468" s="47" t="s">
        <v>161</v>
      </c>
      <c r="G468" s="72">
        <v>30</v>
      </c>
      <c r="H468" s="86">
        <v>750</v>
      </c>
      <c r="I468" s="72">
        <v>30</v>
      </c>
      <c r="J468" s="23"/>
      <c r="K468" s="23"/>
      <c r="L468" s="23"/>
      <c r="M468" s="76" t="s">
        <v>165</v>
      </c>
      <c r="N468" s="76"/>
      <c r="O468" s="78">
        <v>0.375</v>
      </c>
      <c r="P468" s="72"/>
      <c r="Q468" s="24"/>
      <c r="R468" s="24"/>
      <c r="S468" s="24"/>
      <c r="T468" s="24"/>
      <c r="U468" s="23"/>
      <c r="V468" s="23"/>
      <c r="W468" s="23"/>
      <c r="X468" s="78">
        <f t="shared" si="299"/>
        <v>29.25</v>
      </c>
      <c r="Y468" s="26">
        <f t="shared" si="274"/>
        <v>671.95721617172933</v>
      </c>
      <c r="Z468" s="63">
        <f t="shared" si="275"/>
        <v>2.4375</v>
      </c>
      <c r="AA468" s="64">
        <f t="shared" si="276"/>
        <v>4.66636955674812</v>
      </c>
      <c r="AB468" s="65">
        <f t="shared" si="277"/>
        <v>6.1538461538461535E-5</v>
      </c>
      <c r="AC468" s="65">
        <v>1.4999999999999999E-4</v>
      </c>
      <c r="AD468" s="27"/>
      <c r="AE468" s="27"/>
      <c r="AF468" s="27"/>
      <c r="AG468" s="27"/>
      <c r="AH468" s="27"/>
      <c r="AI468" s="44">
        <v>118.76</v>
      </c>
      <c r="AJ468" s="27"/>
      <c r="AK468" s="27"/>
      <c r="AL468" s="27"/>
      <c r="AM468" s="27"/>
      <c r="AN468" s="27"/>
      <c r="AO468" s="27"/>
      <c r="AP468" s="27"/>
      <c r="AQ468" s="27"/>
      <c r="AR468" s="27"/>
      <c r="AY468" s="28" t="s">
        <v>162</v>
      </c>
      <c r="AZ468" s="29" t="s">
        <v>163</v>
      </c>
      <c r="BA468" s="25" t="s">
        <v>164</v>
      </c>
    </row>
    <row r="469" spans="1:53" s="25" customFormat="1" x14ac:dyDescent="0.25">
      <c r="A469" s="25" t="s">
        <v>158</v>
      </c>
      <c r="B469" s="25" t="s">
        <v>159</v>
      </c>
      <c r="C469" s="25" t="s">
        <v>160</v>
      </c>
      <c r="D469" s="25" t="s">
        <v>11</v>
      </c>
      <c r="E469" s="25">
        <v>1</v>
      </c>
      <c r="F469" s="47" t="s">
        <v>161</v>
      </c>
      <c r="G469" s="72">
        <v>30</v>
      </c>
      <c r="H469" s="72">
        <v>750</v>
      </c>
      <c r="I469" s="72">
        <v>30</v>
      </c>
      <c r="J469" s="23"/>
      <c r="K469" s="23"/>
      <c r="L469" s="23"/>
      <c r="M469" s="76"/>
      <c r="N469" s="76"/>
      <c r="O469" s="78">
        <v>0.40600000000000003</v>
      </c>
      <c r="P469" s="72"/>
      <c r="Q469" s="24"/>
      <c r="R469" s="24"/>
      <c r="S469" s="24"/>
      <c r="T469" s="24"/>
      <c r="U469" s="23"/>
      <c r="V469" s="23"/>
      <c r="W469" s="23"/>
      <c r="X469" s="78">
        <f t="shared" si="299"/>
        <v>29.187999999999999</v>
      </c>
      <c r="Y469" s="26">
        <f t="shared" si="274"/>
        <v>669.11159610362677</v>
      </c>
      <c r="Z469" s="63">
        <f t="shared" si="275"/>
        <v>2.4323333333333332</v>
      </c>
      <c r="AA469" s="64">
        <f t="shared" si="276"/>
        <v>4.6466083062751862</v>
      </c>
      <c r="AB469" s="65">
        <f t="shared" si="277"/>
        <v>6.1669179114704671E-5</v>
      </c>
      <c r="AC469" s="65">
        <v>1.4999999999999999E-4</v>
      </c>
      <c r="AD469" s="27"/>
      <c r="AE469" s="27"/>
      <c r="AF469" s="27"/>
      <c r="AG469" s="27"/>
      <c r="AH469" s="27"/>
      <c r="AI469" s="44">
        <v>128.44</v>
      </c>
      <c r="AJ469" s="27"/>
      <c r="AK469" s="27"/>
      <c r="AL469" s="27"/>
      <c r="AM469" s="27"/>
      <c r="AN469" s="27"/>
      <c r="AO469" s="27"/>
      <c r="AP469" s="27"/>
      <c r="AQ469" s="27"/>
      <c r="AR469" s="27"/>
      <c r="AY469" s="28" t="s">
        <v>162</v>
      </c>
      <c r="AZ469" s="29" t="s">
        <v>163</v>
      </c>
      <c r="BA469" s="25" t="s">
        <v>164</v>
      </c>
    </row>
    <row r="470" spans="1:53" s="25" customFormat="1" x14ac:dyDescent="0.25">
      <c r="A470" s="25" t="s">
        <v>158</v>
      </c>
      <c r="B470" s="25" t="s">
        <v>159</v>
      </c>
      <c r="C470" s="25" t="s">
        <v>160</v>
      </c>
      <c r="D470" s="25" t="s">
        <v>11</v>
      </c>
      <c r="E470" s="25">
        <v>1</v>
      </c>
      <c r="F470" s="47" t="s">
        <v>161</v>
      </c>
      <c r="G470" s="72">
        <v>30</v>
      </c>
      <c r="H470" s="86">
        <v>750</v>
      </c>
      <c r="I470" s="72">
        <v>30</v>
      </c>
      <c r="J470" s="23"/>
      <c r="K470" s="23"/>
      <c r="L470" s="23"/>
      <c r="M470" s="76"/>
      <c r="N470" s="76"/>
      <c r="O470" s="78">
        <v>0.438</v>
      </c>
      <c r="P470" s="72"/>
      <c r="Q470" s="24"/>
      <c r="R470" s="24"/>
      <c r="S470" s="24"/>
      <c r="T470" s="24"/>
      <c r="U470" s="23"/>
      <c r="V470" s="23"/>
      <c r="W470" s="23"/>
      <c r="X470" s="78">
        <f t="shared" si="299"/>
        <v>29.123999999999999</v>
      </c>
      <c r="Y470" s="26">
        <f t="shared" si="274"/>
        <v>666.18051529056879</v>
      </c>
      <c r="Z470" s="63">
        <f t="shared" si="275"/>
        <v>2.427</v>
      </c>
      <c r="AA470" s="64">
        <f t="shared" si="276"/>
        <v>4.626253578406728</v>
      </c>
      <c r="AB470" s="65">
        <f t="shared" si="277"/>
        <v>6.1804697156983923E-5</v>
      </c>
      <c r="AC470" s="65">
        <v>1.4999999999999999E-4</v>
      </c>
      <c r="AD470" s="27"/>
      <c r="AE470" s="27"/>
      <c r="AF470" s="27"/>
      <c r="AG470" s="27"/>
      <c r="AH470" s="27"/>
      <c r="AI470" s="44">
        <v>138.41999999999999</v>
      </c>
      <c r="AJ470" s="27"/>
      <c r="AK470" s="27"/>
      <c r="AL470" s="27"/>
      <c r="AM470" s="27"/>
      <c r="AN470" s="27"/>
      <c r="AO470" s="27"/>
      <c r="AP470" s="27"/>
      <c r="AQ470" s="27"/>
      <c r="AR470" s="27"/>
      <c r="AY470" s="28" t="s">
        <v>162</v>
      </c>
      <c r="AZ470" s="29" t="s">
        <v>163</v>
      </c>
      <c r="BA470" s="25" t="s">
        <v>164</v>
      </c>
    </row>
    <row r="471" spans="1:53" s="25" customFormat="1" x14ac:dyDescent="0.25">
      <c r="A471" s="25" t="s">
        <v>158</v>
      </c>
      <c r="B471" s="25" t="s">
        <v>159</v>
      </c>
      <c r="C471" s="25" t="s">
        <v>160</v>
      </c>
      <c r="D471" s="25" t="s">
        <v>11</v>
      </c>
      <c r="E471" s="25">
        <v>1</v>
      </c>
      <c r="F471" s="47" t="s">
        <v>161</v>
      </c>
      <c r="G471" s="72">
        <v>30</v>
      </c>
      <c r="H471" s="72">
        <v>750</v>
      </c>
      <c r="I471" s="72">
        <v>30</v>
      </c>
      <c r="J471" s="23"/>
      <c r="K471" s="23"/>
      <c r="L471" s="23"/>
      <c r="M471" s="76"/>
      <c r="N471" s="76"/>
      <c r="O471" s="78">
        <v>0.46899999999999997</v>
      </c>
      <c r="P471" s="72"/>
      <c r="Q471" s="24"/>
      <c r="R471" s="24"/>
      <c r="S471" s="24"/>
      <c r="T471" s="24"/>
      <c r="U471" s="23"/>
      <c r="V471" s="23"/>
      <c r="W471" s="23"/>
      <c r="X471" s="78">
        <f t="shared" si="299"/>
        <v>29.062000000000001</v>
      </c>
      <c r="Y471" s="26">
        <f t="shared" si="274"/>
        <v>663.34716628337139</v>
      </c>
      <c r="Z471" s="63">
        <f t="shared" si="275"/>
        <v>2.4218333333333333</v>
      </c>
      <c r="AA471" s="64">
        <f t="shared" si="276"/>
        <v>4.6065775436345229</v>
      </c>
      <c r="AB471" s="65">
        <f t="shared" si="277"/>
        <v>6.1936549446011974E-5</v>
      </c>
      <c r="AC471" s="65">
        <v>1.4999999999999999E-4</v>
      </c>
      <c r="AD471" s="27"/>
      <c r="AE471" s="27"/>
      <c r="AF471" s="27"/>
      <c r="AG471" s="27"/>
      <c r="AH471" s="27"/>
      <c r="AI471" s="44">
        <v>148.06</v>
      </c>
      <c r="AJ471" s="27"/>
      <c r="AK471" s="27"/>
      <c r="AL471" s="27"/>
      <c r="AM471" s="27"/>
      <c r="AN471" s="27"/>
      <c r="AO471" s="27"/>
      <c r="AP471" s="27"/>
      <c r="AQ471" s="27"/>
      <c r="AR471" s="27"/>
      <c r="AY471" s="28" t="s">
        <v>162</v>
      </c>
      <c r="AZ471" s="29" t="s">
        <v>163</v>
      </c>
      <c r="BA471" s="25" t="s">
        <v>164</v>
      </c>
    </row>
    <row r="472" spans="1:53" s="25" customFormat="1" x14ac:dyDescent="0.25">
      <c r="A472" s="25" t="s">
        <v>158</v>
      </c>
      <c r="B472" s="25" t="s">
        <v>159</v>
      </c>
      <c r="C472" s="25" t="s">
        <v>160</v>
      </c>
      <c r="D472" s="25" t="s">
        <v>11</v>
      </c>
      <c r="E472" s="25">
        <v>1</v>
      </c>
      <c r="F472" s="47" t="s">
        <v>161</v>
      </c>
      <c r="G472" s="72">
        <v>30</v>
      </c>
      <c r="H472" s="86">
        <v>750</v>
      </c>
      <c r="I472" s="72">
        <v>30</v>
      </c>
      <c r="J472" s="23"/>
      <c r="K472" s="23"/>
      <c r="L472" s="23"/>
      <c r="M472" s="76" t="s">
        <v>166</v>
      </c>
      <c r="N472" s="76">
        <v>20</v>
      </c>
      <c r="O472" s="78">
        <v>0.5</v>
      </c>
      <c r="P472" s="72"/>
      <c r="Q472" s="24"/>
      <c r="R472" s="24"/>
      <c r="S472" s="24"/>
      <c r="T472" s="24"/>
      <c r="U472" s="23"/>
      <c r="V472" s="23"/>
      <c r="W472" s="23"/>
      <c r="X472" s="78">
        <f t="shared" si="299"/>
        <v>29</v>
      </c>
      <c r="Y472" s="26">
        <f t="shared" si="274"/>
        <v>660.51985541725401</v>
      </c>
      <c r="Z472" s="63">
        <f t="shared" si="275"/>
        <v>2.4166666666666665</v>
      </c>
      <c r="AA472" s="64">
        <f t="shared" si="276"/>
        <v>4.5869434403975964</v>
      </c>
      <c r="AB472" s="65">
        <f t="shared" si="277"/>
        <v>6.2068965517241383E-5</v>
      </c>
      <c r="AC472" s="65">
        <v>1.4999999999999999E-4</v>
      </c>
      <c r="AD472" s="27"/>
      <c r="AE472" s="27"/>
      <c r="AF472" s="27"/>
      <c r="AG472" s="27"/>
      <c r="AH472" s="27"/>
      <c r="AI472" s="44">
        <v>157.68</v>
      </c>
      <c r="AJ472" s="27"/>
      <c r="AK472" s="27"/>
      <c r="AL472" s="27"/>
      <c r="AM472" s="27"/>
      <c r="AN472" s="27"/>
      <c r="AO472" s="27"/>
      <c r="AP472" s="27"/>
      <c r="AQ472" s="27"/>
      <c r="AR472" s="27"/>
      <c r="AY472" s="28" t="s">
        <v>162</v>
      </c>
      <c r="AZ472" s="29" t="s">
        <v>163</v>
      </c>
      <c r="BA472" s="25" t="s">
        <v>164</v>
      </c>
    </row>
    <row r="473" spans="1:53" s="25" customFormat="1" x14ac:dyDescent="0.25">
      <c r="A473" s="25" t="s">
        <v>158</v>
      </c>
      <c r="B473" s="25" t="s">
        <v>159</v>
      </c>
      <c r="C473" s="25" t="s">
        <v>160</v>
      </c>
      <c r="D473" s="25" t="s">
        <v>11</v>
      </c>
      <c r="E473" s="25">
        <v>1</v>
      </c>
      <c r="F473" s="47" t="s">
        <v>161</v>
      </c>
      <c r="G473" s="88">
        <v>30</v>
      </c>
      <c r="H473" s="72">
        <v>750</v>
      </c>
      <c r="I473" s="72">
        <v>30</v>
      </c>
      <c r="J473" s="23"/>
      <c r="K473" s="23"/>
      <c r="L473" s="23"/>
      <c r="M473" s="76"/>
      <c r="N473" s="76"/>
      <c r="O473" s="78">
        <v>0.56200000000000006</v>
      </c>
      <c r="P473" s="72"/>
      <c r="Q473" s="24"/>
      <c r="R473" s="24"/>
      <c r="S473" s="24"/>
      <c r="T473" s="24"/>
      <c r="U473" s="23"/>
      <c r="V473" s="23"/>
      <c r="W473" s="23"/>
      <c r="X473" s="78">
        <f t="shared" si="299"/>
        <v>28.876000000000001</v>
      </c>
      <c r="Y473" s="26">
        <f t="shared" ref="Y473" si="304">PI()*X473^2/4</f>
        <v>654.88334810825995</v>
      </c>
      <c r="Z473" s="63">
        <f t="shared" ref="Z473" si="305">X473/12</f>
        <v>2.4063333333333334</v>
      </c>
      <c r="AA473" s="64">
        <f t="shared" ref="AA473" si="306">PI()*Z473^2/4</f>
        <v>4.5478010285295838</v>
      </c>
      <c r="AB473" s="65">
        <f t="shared" ref="AB473" si="307">AC473/Z473</f>
        <v>6.2335503532345192E-5</v>
      </c>
      <c r="AC473" s="65">
        <v>1.4999999999999999E-4</v>
      </c>
      <c r="AD473" s="27"/>
      <c r="AE473" s="27"/>
      <c r="AF473" s="27"/>
      <c r="AH473" s="27"/>
      <c r="AI473" s="44">
        <v>176.86</v>
      </c>
      <c r="AJ473" s="27"/>
      <c r="AK473" s="27"/>
      <c r="AL473" s="27"/>
      <c r="AM473" s="27"/>
      <c r="AN473" s="27"/>
      <c r="AO473" s="27"/>
      <c r="AP473" s="27"/>
      <c r="AQ473" s="27"/>
      <c r="AR473" s="27"/>
      <c r="AY473" s="28" t="s">
        <v>162</v>
      </c>
      <c r="AZ473" s="29" t="s">
        <v>163</v>
      </c>
      <c r="BA473" s="25" t="s">
        <v>164</v>
      </c>
    </row>
    <row r="474" spans="1:53" s="25" customFormat="1" x14ac:dyDescent="0.25">
      <c r="A474" s="25" t="s">
        <v>158</v>
      </c>
      <c r="B474" s="25" t="s">
        <v>159</v>
      </c>
      <c r="C474" s="25" t="s">
        <v>160</v>
      </c>
      <c r="D474" s="25" t="s">
        <v>11</v>
      </c>
      <c r="E474" s="25">
        <v>1</v>
      </c>
      <c r="F474" s="47" t="s">
        <v>161</v>
      </c>
      <c r="G474" s="72">
        <v>30</v>
      </c>
      <c r="H474" s="86">
        <v>750</v>
      </c>
      <c r="I474" s="72">
        <v>30</v>
      </c>
      <c r="J474" s="23"/>
      <c r="K474" s="23"/>
      <c r="L474" s="23"/>
      <c r="M474" s="76"/>
      <c r="N474" s="76">
        <v>30</v>
      </c>
      <c r="O474" s="78">
        <v>0.625</v>
      </c>
      <c r="P474" s="72"/>
      <c r="Q474" s="24"/>
      <c r="R474" s="24"/>
      <c r="S474" s="24"/>
      <c r="T474" s="24"/>
      <c r="U474" s="23"/>
      <c r="V474" s="23"/>
      <c r="W474" s="23"/>
      <c r="X474" s="78">
        <f t="shared" si="299"/>
        <v>28.75</v>
      </c>
      <c r="Y474" s="26">
        <f t="shared" si="274"/>
        <v>649.18066943320332</v>
      </c>
      <c r="Z474" s="63">
        <f t="shared" si="275"/>
        <v>2.3958333333333335</v>
      </c>
      <c r="AA474" s="64">
        <f t="shared" si="276"/>
        <v>4.5081990932861347</v>
      </c>
      <c r="AB474" s="65">
        <f t="shared" si="277"/>
        <v>6.2608695652173908E-5</v>
      </c>
      <c r="AC474" s="65">
        <v>1.4999999999999999E-4</v>
      </c>
      <c r="AD474" s="27"/>
      <c r="AE474" s="27"/>
      <c r="AF474" s="27"/>
      <c r="AG474" s="27"/>
      <c r="AH474" s="27"/>
      <c r="AI474" s="44">
        <v>196.26</v>
      </c>
      <c r="AJ474" s="27"/>
      <c r="AK474" s="27"/>
      <c r="AL474" s="27"/>
      <c r="AM474" s="27"/>
      <c r="AN474" s="27"/>
      <c r="AO474" s="27"/>
      <c r="AP474" s="27"/>
      <c r="AQ474" s="27"/>
      <c r="AR474" s="27"/>
      <c r="AY474" s="28" t="s">
        <v>162</v>
      </c>
      <c r="AZ474" s="29" t="s">
        <v>163</v>
      </c>
      <c r="BA474" s="25" t="s">
        <v>164</v>
      </c>
    </row>
    <row r="475" spans="1:53" s="25" customFormat="1" x14ac:dyDescent="0.25">
      <c r="A475" s="25" t="s">
        <v>158</v>
      </c>
      <c r="B475" s="25" t="s">
        <v>159</v>
      </c>
      <c r="C475" s="25" t="s">
        <v>160</v>
      </c>
      <c r="D475" s="25" t="s">
        <v>11</v>
      </c>
      <c r="E475" s="25">
        <v>1</v>
      </c>
      <c r="F475" s="47" t="s">
        <v>161</v>
      </c>
      <c r="G475" s="88">
        <v>30</v>
      </c>
      <c r="H475" s="72">
        <v>750</v>
      </c>
      <c r="I475" s="72">
        <v>30</v>
      </c>
      <c r="J475" s="23"/>
      <c r="K475" s="23"/>
      <c r="L475" s="23"/>
      <c r="M475" s="76"/>
      <c r="N475" s="76"/>
      <c r="O475" s="78">
        <v>0.68799999999999994</v>
      </c>
      <c r="P475" s="72"/>
      <c r="Q475" s="24"/>
      <c r="R475" s="24"/>
      <c r="S475" s="24"/>
      <c r="T475" s="24"/>
      <c r="U475" s="23"/>
      <c r="V475" s="23"/>
      <c r="W475" s="23"/>
      <c r="X475" s="78">
        <f t="shared" si="299"/>
        <v>28.623999999999999</v>
      </c>
      <c r="Y475" s="26">
        <f t="shared" si="274"/>
        <v>643.50292872063085</v>
      </c>
      <c r="Z475" s="63">
        <f t="shared" si="275"/>
        <v>2.3853333333333331</v>
      </c>
      <c r="AA475" s="64">
        <f t="shared" si="276"/>
        <v>4.4687703383377135</v>
      </c>
      <c r="AB475" s="65">
        <f t="shared" si="277"/>
        <v>6.288429290106205E-5</v>
      </c>
      <c r="AC475" s="65">
        <v>1.4999999999999999E-4</v>
      </c>
      <c r="AD475" s="27"/>
      <c r="AE475" s="27"/>
      <c r="AF475" s="27"/>
      <c r="AH475" s="27"/>
      <c r="AI475" s="44">
        <v>215.58</v>
      </c>
      <c r="AJ475" s="27"/>
      <c r="AK475" s="27"/>
      <c r="AL475" s="27"/>
      <c r="AM475" s="27"/>
      <c r="AN475" s="27"/>
      <c r="AO475" s="27"/>
      <c r="AP475" s="27"/>
      <c r="AQ475" s="27"/>
      <c r="AR475" s="27"/>
      <c r="AY475" s="28" t="s">
        <v>162</v>
      </c>
      <c r="AZ475" s="29" t="s">
        <v>163</v>
      </c>
      <c r="BA475" s="25" t="s">
        <v>164</v>
      </c>
    </row>
    <row r="476" spans="1:53" s="25" customFormat="1" x14ac:dyDescent="0.25">
      <c r="A476" s="25" t="s">
        <v>158</v>
      </c>
      <c r="B476" s="25" t="s">
        <v>159</v>
      </c>
      <c r="C476" s="25" t="s">
        <v>160</v>
      </c>
      <c r="D476" s="25" t="s">
        <v>11</v>
      </c>
      <c r="E476" s="25">
        <v>1</v>
      </c>
      <c r="F476" s="47" t="s">
        <v>161</v>
      </c>
      <c r="G476" s="88">
        <v>30</v>
      </c>
      <c r="H476" s="88">
        <v>750</v>
      </c>
      <c r="I476" s="72">
        <v>30</v>
      </c>
      <c r="J476" s="23"/>
      <c r="K476" s="23"/>
      <c r="L476" s="23"/>
      <c r="M476" s="76"/>
      <c r="N476" s="76"/>
      <c r="O476" s="78">
        <v>0.75</v>
      </c>
      <c r="P476" s="72"/>
      <c r="Q476" s="24"/>
      <c r="R476" s="24"/>
      <c r="S476" s="24"/>
      <c r="T476" s="24"/>
      <c r="U476" s="23"/>
      <c r="V476" s="23"/>
      <c r="W476" s="23"/>
      <c r="X476" s="78">
        <f t="shared" si="299"/>
        <v>28.5</v>
      </c>
      <c r="Y476" s="26">
        <f t="shared" si="274"/>
        <v>637.93965821957738</v>
      </c>
      <c r="Z476" s="63">
        <f t="shared" si="275"/>
        <v>2.375</v>
      </c>
      <c r="AA476" s="64">
        <f t="shared" si="276"/>
        <v>4.4301365154137313</v>
      </c>
      <c r="AB476" s="65">
        <f t="shared" si="277"/>
        <v>6.3157894736842103E-5</v>
      </c>
      <c r="AC476" s="65">
        <v>1.4999999999999999E-4</v>
      </c>
      <c r="AD476" s="27"/>
      <c r="AE476" s="27"/>
      <c r="AF476" s="27"/>
      <c r="AH476" s="27"/>
      <c r="AI476" s="44">
        <v>234.51</v>
      </c>
      <c r="AJ476" s="27"/>
      <c r="AK476" s="27"/>
      <c r="AL476" s="27"/>
      <c r="AM476" s="27"/>
      <c r="AN476" s="27"/>
      <c r="AO476" s="27"/>
      <c r="AP476" s="27"/>
      <c r="AQ476" s="27"/>
      <c r="AR476" s="27"/>
      <c r="AY476" s="28" t="s">
        <v>162</v>
      </c>
      <c r="AZ476" s="29" t="s">
        <v>163</v>
      </c>
      <c r="BA476" s="25" t="s">
        <v>164</v>
      </c>
    </row>
    <row r="477" spans="1:53" s="25" customFormat="1" x14ac:dyDescent="0.25">
      <c r="A477" s="25" t="s">
        <v>158</v>
      </c>
      <c r="B477" s="25" t="s">
        <v>159</v>
      </c>
      <c r="C477" s="25" t="s">
        <v>160</v>
      </c>
      <c r="D477" s="25" t="s">
        <v>11</v>
      </c>
      <c r="E477" s="25">
        <v>1</v>
      </c>
      <c r="F477" s="47" t="s">
        <v>161</v>
      </c>
      <c r="G477" s="88">
        <v>30</v>
      </c>
      <c r="H477" s="72">
        <v>750</v>
      </c>
      <c r="I477" s="72">
        <v>30</v>
      </c>
      <c r="J477" s="23"/>
      <c r="K477" s="23"/>
      <c r="L477" s="23"/>
      <c r="M477" s="76"/>
      <c r="N477" s="76"/>
      <c r="O477" s="78">
        <v>0.81200000000000006</v>
      </c>
      <c r="P477" s="72"/>
      <c r="Q477" s="24"/>
      <c r="R477" s="24"/>
      <c r="S477" s="24"/>
      <c r="T477" s="24"/>
      <c r="U477" s="23"/>
      <c r="V477" s="23"/>
      <c r="W477" s="23"/>
      <c r="X477" s="78">
        <f t="shared" si="299"/>
        <v>28.376000000000001</v>
      </c>
      <c r="Y477" s="26">
        <f t="shared" si="274"/>
        <v>632.40054028284464</v>
      </c>
      <c r="Z477" s="63">
        <f t="shared" si="275"/>
        <v>2.3646666666666669</v>
      </c>
      <c r="AA477" s="64">
        <f t="shared" si="276"/>
        <v>4.3916704186308664</v>
      </c>
      <c r="AB477" s="65">
        <f t="shared" si="277"/>
        <v>6.3433887792500689E-5</v>
      </c>
      <c r="AC477" s="65">
        <v>1.4999999999999999E-4</v>
      </c>
      <c r="AD477" s="27"/>
      <c r="AE477" s="27"/>
      <c r="AF477" s="27"/>
      <c r="AH477" s="27"/>
      <c r="AI477" s="44">
        <v>253.36</v>
      </c>
      <c r="AJ477" s="27"/>
      <c r="AK477" s="27"/>
      <c r="AL477" s="27"/>
      <c r="AM477" s="27"/>
      <c r="AN477" s="27"/>
      <c r="AO477" s="27"/>
      <c r="AP477" s="27"/>
      <c r="AQ477" s="27"/>
      <c r="AR477" s="27"/>
      <c r="AY477" s="28" t="s">
        <v>162</v>
      </c>
      <c r="AZ477" s="29" t="s">
        <v>163</v>
      </c>
      <c r="BA477" s="25" t="s">
        <v>164</v>
      </c>
    </row>
    <row r="478" spans="1:53" s="25" customFormat="1" x14ac:dyDescent="0.25">
      <c r="A478" s="25" t="s">
        <v>158</v>
      </c>
      <c r="B478" s="25" t="s">
        <v>159</v>
      </c>
      <c r="C478" s="25" t="s">
        <v>160</v>
      </c>
      <c r="D478" s="25" t="s">
        <v>11</v>
      </c>
      <c r="E478" s="25">
        <v>1</v>
      </c>
      <c r="F478" s="47" t="s">
        <v>161</v>
      </c>
      <c r="G478" s="88">
        <v>30</v>
      </c>
      <c r="H478" s="88">
        <v>750</v>
      </c>
      <c r="I478" s="72">
        <v>30</v>
      </c>
      <c r="J478" s="23"/>
      <c r="K478" s="23"/>
      <c r="L478" s="23"/>
      <c r="M478" s="76"/>
      <c r="N478" s="76"/>
      <c r="O478" s="78">
        <v>0.875</v>
      </c>
      <c r="P478" s="72"/>
      <c r="Q478" s="24"/>
      <c r="R478" s="24"/>
      <c r="S478" s="24"/>
      <c r="T478" s="24"/>
      <c r="U478" s="23"/>
      <c r="V478" s="23"/>
      <c r="W478" s="23"/>
      <c r="X478" s="78">
        <f t="shared" si="299"/>
        <v>28.25</v>
      </c>
      <c r="Y478" s="26">
        <f t="shared" si="274"/>
        <v>626.79682177637608</v>
      </c>
      <c r="Z478" s="63">
        <f t="shared" si="275"/>
        <v>2.3541666666666665</v>
      </c>
      <c r="AA478" s="64">
        <f t="shared" si="276"/>
        <v>4.352755706780389</v>
      </c>
      <c r="AB478" s="65">
        <f t="shared" si="277"/>
        <v>6.3716814159292038E-5</v>
      </c>
      <c r="AC478" s="65">
        <v>1.4999999999999999E-4</v>
      </c>
      <c r="AD478" s="27"/>
      <c r="AE478" s="27"/>
      <c r="AF478" s="27"/>
      <c r="AH478" s="27"/>
      <c r="AI478" s="44">
        <v>272.43</v>
      </c>
      <c r="AJ478" s="27"/>
      <c r="AK478" s="27"/>
      <c r="AL478" s="27"/>
      <c r="AM478" s="27"/>
      <c r="AN478" s="27"/>
      <c r="AO478" s="27"/>
      <c r="AP478" s="27"/>
      <c r="AQ478" s="27"/>
      <c r="AR478" s="27"/>
      <c r="AY478" s="28" t="s">
        <v>162</v>
      </c>
      <c r="AZ478" s="29" t="s">
        <v>163</v>
      </c>
      <c r="BA478" s="25" t="s">
        <v>164</v>
      </c>
    </row>
    <row r="479" spans="1:53" s="25" customFormat="1" x14ac:dyDescent="0.25">
      <c r="A479" s="25" t="s">
        <v>158</v>
      </c>
      <c r="B479" s="25" t="s">
        <v>159</v>
      </c>
      <c r="C479" s="25" t="s">
        <v>160</v>
      </c>
      <c r="D479" s="25" t="s">
        <v>11</v>
      </c>
      <c r="E479" s="25">
        <v>1</v>
      </c>
      <c r="F479" s="47" t="s">
        <v>161</v>
      </c>
      <c r="G479" s="88">
        <v>30</v>
      </c>
      <c r="H479" s="72">
        <v>750</v>
      </c>
      <c r="I479" s="72">
        <v>30</v>
      </c>
      <c r="J479" s="23"/>
      <c r="K479" s="23"/>
      <c r="L479" s="23"/>
      <c r="M479" s="76"/>
      <c r="N479" s="76"/>
      <c r="O479" s="78">
        <v>0.93799999999999994</v>
      </c>
      <c r="P479" s="72"/>
      <c r="Q479" s="24"/>
      <c r="R479" s="24"/>
      <c r="S479" s="24"/>
      <c r="T479" s="24"/>
      <c r="U479" s="23"/>
      <c r="V479" s="23"/>
      <c r="W479" s="23"/>
      <c r="X479" s="78">
        <f t="shared" si="299"/>
        <v>28.123999999999999</v>
      </c>
      <c r="Y479" s="26">
        <f t="shared" si="274"/>
        <v>621.21804123239167</v>
      </c>
      <c r="Z479" s="63">
        <f t="shared" si="275"/>
        <v>2.3436666666666666</v>
      </c>
      <c r="AA479" s="64">
        <f t="shared" si="276"/>
        <v>4.3140141752249423</v>
      </c>
      <c r="AB479" s="65">
        <f t="shared" si="277"/>
        <v>6.4002275636467076E-5</v>
      </c>
      <c r="AC479" s="65">
        <v>1.4999999999999999E-4</v>
      </c>
      <c r="AD479" s="27"/>
      <c r="AE479" s="27"/>
      <c r="AF479" s="27"/>
      <c r="AH479" s="27"/>
      <c r="AI479" s="44">
        <v>291.41000000000003</v>
      </c>
      <c r="AJ479" s="27"/>
      <c r="AK479" s="27"/>
      <c r="AL479" s="27"/>
      <c r="AM479" s="27"/>
      <c r="AN479" s="27"/>
      <c r="AO479" s="27"/>
      <c r="AP479" s="27"/>
      <c r="AQ479" s="27"/>
      <c r="AR479" s="27"/>
      <c r="AY479" s="28" t="s">
        <v>162</v>
      </c>
      <c r="AZ479" s="29" t="s">
        <v>163</v>
      </c>
      <c r="BA479" s="25" t="s">
        <v>164</v>
      </c>
    </row>
    <row r="480" spans="1:53" s="25" customFormat="1" x14ac:dyDescent="0.25">
      <c r="A480" s="25" t="s">
        <v>158</v>
      </c>
      <c r="B480" s="25" t="s">
        <v>159</v>
      </c>
      <c r="C480" s="25" t="s">
        <v>160</v>
      </c>
      <c r="D480" s="25" t="s">
        <v>11</v>
      </c>
      <c r="E480" s="25">
        <v>1</v>
      </c>
      <c r="F480" s="47" t="s">
        <v>161</v>
      </c>
      <c r="G480" s="88">
        <v>30</v>
      </c>
      <c r="H480" s="88">
        <v>750</v>
      </c>
      <c r="I480" s="72">
        <v>30</v>
      </c>
      <c r="J480" s="23"/>
      <c r="K480" s="23"/>
      <c r="L480" s="23"/>
      <c r="M480" s="76"/>
      <c r="N480" s="76"/>
      <c r="O480" s="78">
        <v>1</v>
      </c>
      <c r="P480" s="72"/>
      <c r="Q480" s="24"/>
      <c r="R480" s="24"/>
      <c r="S480" s="24"/>
      <c r="T480" s="24"/>
      <c r="U480" s="23"/>
      <c r="V480" s="23"/>
      <c r="W480" s="23"/>
      <c r="X480" s="78">
        <f t="shared" si="299"/>
        <v>28</v>
      </c>
      <c r="Y480" s="26">
        <f t="shared" si="274"/>
        <v>615.75216010359941</v>
      </c>
      <c r="Z480" s="63">
        <f t="shared" si="275"/>
        <v>2.3333333333333335</v>
      </c>
      <c r="AA480" s="64">
        <f t="shared" si="276"/>
        <v>4.2760566673861078</v>
      </c>
      <c r="AB480" s="65">
        <f t="shared" si="277"/>
        <v>6.4285714285714274E-5</v>
      </c>
      <c r="AC480" s="65">
        <v>1.4999999999999999E-4</v>
      </c>
      <c r="AD480" s="27"/>
      <c r="AE480" s="27"/>
      <c r="AF480" s="27"/>
      <c r="AH480" s="27"/>
      <c r="AI480" s="44">
        <v>310.01</v>
      </c>
      <c r="AJ480" s="27"/>
      <c r="AK480" s="27"/>
      <c r="AL480" s="27"/>
      <c r="AM480" s="27"/>
      <c r="AN480" s="27"/>
      <c r="AO480" s="27"/>
      <c r="AP480" s="27"/>
      <c r="AQ480" s="27"/>
      <c r="AR480" s="27"/>
      <c r="AY480" s="28" t="s">
        <v>162</v>
      </c>
      <c r="AZ480" s="29" t="s">
        <v>163</v>
      </c>
      <c r="BA480" s="25" t="s">
        <v>164</v>
      </c>
    </row>
    <row r="481" spans="1:53" s="25" customFormat="1" x14ac:dyDescent="0.25">
      <c r="A481" s="25" t="s">
        <v>158</v>
      </c>
      <c r="B481" s="25" t="s">
        <v>159</v>
      </c>
      <c r="C481" s="25" t="s">
        <v>160</v>
      </c>
      <c r="D481" s="25" t="s">
        <v>11</v>
      </c>
      <c r="E481" s="25">
        <v>1</v>
      </c>
      <c r="F481" s="47" t="s">
        <v>161</v>
      </c>
      <c r="G481" s="88">
        <v>30</v>
      </c>
      <c r="H481" s="72">
        <v>750</v>
      </c>
      <c r="I481" s="72">
        <v>30</v>
      </c>
      <c r="J481" s="23"/>
      <c r="K481" s="23"/>
      <c r="L481" s="23"/>
      <c r="M481" s="76"/>
      <c r="N481" s="76"/>
      <c r="O481" s="78">
        <v>1.0620000000000001</v>
      </c>
      <c r="P481" s="72"/>
      <c r="Q481" s="24"/>
      <c r="R481" s="24"/>
      <c r="S481" s="24"/>
      <c r="T481" s="24"/>
      <c r="U481" s="23"/>
      <c r="V481" s="23"/>
      <c r="W481" s="23"/>
      <c r="X481" s="78">
        <f t="shared" si="299"/>
        <v>27.876000000000001</v>
      </c>
      <c r="Y481" s="26">
        <f t="shared" si="274"/>
        <v>610.3104315391281</v>
      </c>
      <c r="Z481" s="63">
        <f t="shared" si="275"/>
        <v>2.323</v>
      </c>
      <c r="AA481" s="64">
        <f t="shared" si="276"/>
        <v>4.2382668856883887</v>
      </c>
      <c r="AB481" s="65">
        <f t="shared" si="277"/>
        <v>6.4571674558760225E-5</v>
      </c>
      <c r="AC481" s="65">
        <v>1.4999999999999999E-4</v>
      </c>
      <c r="AD481" s="27"/>
      <c r="AE481" s="27"/>
      <c r="AF481" s="27"/>
      <c r="AH481" s="27"/>
      <c r="AI481" s="44">
        <v>328.53</v>
      </c>
      <c r="AJ481" s="27"/>
      <c r="AK481" s="27"/>
      <c r="AL481" s="27"/>
      <c r="AM481" s="27"/>
      <c r="AN481" s="27"/>
      <c r="AO481" s="27"/>
      <c r="AP481" s="27"/>
      <c r="AQ481" s="27"/>
      <c r="AR481" s="27"/>
      <c r="AY481" s="28" t="s">
        <v>162</v>
      </c>
      <c r="AZ481" s="29" t="s">
        <v>163</v>
      </c>
      <c r="BA481" s="25" t="s">
        <v>164</v>
      </c>
    </row>
    <row r="482" spans="1:53" s="25" customFormat="1" x14ac:dyDescent="0.25">
      <c r="A482" s="25" t="s">
        <v>158</v>
      </c>
      <c r="B482" s="25" t="s">
        <v>159</v>
      </c>
      <c r="C482" s="25" t="s">
        <v>160</v>
      </c>
      <c r="D482" s="25" t="s">
        <v>11</v>
      </c>
      <c r="E482" s="25">
        <v>1</v>
      </c>
      <c r="F482" s="47" t="s">
        <v>161</v>
      </c>
      <c r="G482" s="88">
        <v>30</v>
      </c>
      <c r="H482" s="88">
        <v>750</v>
      </c>
      <c r="I482" s="72">
        <v>30</v>
      </c>
      <c r="J482" s="23"/>
      <c r="K482" s="23"/>
      <c r="L482" s="23"/>
      <c r="M482" s="76"/>
      <c r="N482" s="76"/>
      <c r="O482" s="78">
        <v>1.125</v>
      </c>
      <c r="P482" s="72"/>
      <c r="Q482" s="24"/>
      <c r="R482" s="24"/>
      <c r="S482" s="24"/>
      <c r="T482" s="24"/>
      <c r="U482" s="23"/>
      <c r="V482" s="23"/>
      <c r="W482" s="23"/>
      <c r="X482" s="78">
        <f t="shared" si="299"/>
        <v>27.75</v>
      </c>
      <c r="Y482" s="26">
        <f t="shared" si="274"/>
        <v>604.80567320124749</v>
      </c>
      <c r="Z482" s="63">
        <f t="shared" si="275"/>
        <v>2.3125</v>
      </c>
      <c r="AA482" s="64">
        <f t="shared" si="276"/>
        <v>4.2000393972308858</v>
      </c>
      <c r="AB482" s="65">
        <f t="shared" si="277"/>
        <v>6.4864864864864859E-5</v>
      </c>
      <c r="AC482" s="65">
        <v>1.4999999999999999E-4</v>
      </c>
      <c r="AD482" s="27"/>
      <c r="AE482" s="27"/>
      <c r="AF482" s="27"/>
      <c r="AH482" s="27"/>
      <c r="AI482" s="44">
        <v>347.26</v>
      </c>
      <c r="AJ482" s="27"/>
      <c r="AK482" s="27"/>
      <c r="AL482" s="27"/>
      <c r="AM482" s="27"/>
      <c r="AN482" s="27"/>
      <c r="AO482" s="27"/>
      <c r="AP482" s="27"/>
      <c r="AQ482" s="27"/>
      <c r="AR482" s="27"/>
      <c r="AY482" s="28" t="s">
        <v>162</v>
      </c>
      <c r="AZ482" s="29" t="s">
        <v>163</v>
      </c>
      <c r="BA482" s="25" t="s">
        <v>164</v>
      </c>
    </row>
    <row r="483" spans="1:53" s="25" customFormat="1" x14ac:dyDescent="0.25">
      <c r="A483" s="25" t="s">
        <v>158</v>
      </c>
      <c r="B483" s="25" t="s">
        <v>159</v>
      </c>
      <c r="C483" s="25" t="s">
        <v>160</v>
      </c>
      <c r="D483" s="25" t="s">
        <v>11</v>
      </c>
      <c r="E483" s="25">
        <v>1</v>
      </c>
      <c r="F483" s="47" t="s">
        <v>161</v>
      </c>
      <c r="G483" s="88">
        <v>30</v>
      </c>
      <c r="H483" s="72">
        <v>750</v>
      </c>
      <c r="I483" s="72">
        <v>30</v>
      </c>
      <c r="J483" s="23"/>
      <c r="K483" s="23"/>
      <c r="L483" s="23"/>
      <c r="M483" s="76"/>
      <c r="N483" s="76"/>
      <c r="O483" s="78">
        <v>1.1879999999999999</v>
      </c>
      <c r="P483" s="72"/>
      <c r="Q483" s="24"/>
      <c r="R483" s="24"/>
      <c r="S483" s="24"/>
      <c r="T483" s="24"/>
      <c r="U483" s="23"/>
      <c r="V483" s="23"/>
      <c r="W483" s="23"/>
      <c r="X483" s="78">
        <f t="shared" si="299"/>
        <v>27.623999999999999</v>
      </c>
      <c r="Y483" s="26">
        <f t="shared" si="274"/>
        <v>599.32585282585114</v>
      </c>
      <c r="Z483" s="63">
        <f t="shared" si="275"/>
        <v>2.302</v>
      </c>
      <c r="AA483" s="64">
        <f t="shared" si="276"/>
        <v>4.1619850890684118</v>
      </c>
      <c r="AB483" s="65">
        <f t="shared" si="277"/>
        <v>6.516072980017375E-5</v>
      </c>
      <c r="AC483" s="65">
        <v>1.4999999999999999E-4</v>
      </c>
      <c r="AD483" s="27"/>
      <c r="AE483" s="27"/>
      <c r="AF483" s="27"/>
      <c r="AH483" s="27"/>
      <c r="AI483" s="44">
        <v>365.9</v>
      </c>
      <c r="AJ483" s="27"/>
      <c r="AK483" s="27"/>
      <c r="AL483" s="27"/>
      <c r="AM483" s="27"/>
      <c r="AN483" s="27"/>
      <c r="AO483" s="27"/>
      <c r="AP483" s="27"/>
      <c r="AQ483" s="27"/>
      <c r="AR483" s="27"/>
      <c r="AY483" s="28" t="s">
        <v>162</v>
      </c>
      <c r="AZ483" s="29" t="s">
        <v>163</v>
      </c>
      <c r="BA483" s="25" t="s">
        <v>164</v>
      </c>
    </row>
    <row r="484" spans="1:53" s="25" customFormat="1" x14ac:dyDescent="0.25">
      <c r="A484" s="25" t="s">
        <v>158</v>
      </c>
      <c r="B484" s="25" t="s">
        <v>159</v>
      </c>
      <c r="C484" s="25" t="s">
        <v>160</v>
      </c>
      <c r="D484" s="25" t="s">
        <v>11</v>
      </c>
      <c r="E484" s="25">
        <v>1</v>
      </c>
      <c r="F484" s="47" t="s">
        <v>161</v>
      </c>
      <c r="G484" s="88">
        <v>30</v>
      </c>
      <c r="H484" s="88">
        <v>750</v>
      </c>
      <c r="I484" s="72">
        <v>30</v>
      </c>
      <c r="J484" s="23"/>
      <c r="K484" s="23"/>
      <c r="L484" s="23"/>
      <c r="M484" s="76"/>
      <c r="N484" s="76"/>
      <c r="O484" s="78">
        <v>1.25</v>
      </c>
      <c r="P484" s="72"/>
      <c r="Q484" s="24"/>
      <c r="R484" s="24"/>
      <c r="S484" s="24"/>
      <c r="T484" s="24"/>
      <c r="U484" s="23"/>
      <c r="V484" s="23"/>
      <c r="W484" s="23"/>
      <c r="X484" s="78">
        <f t="shared" si="299"/>
        <v>27.5</v>
      </c>
      <c r="Y484" s="26">
        <f t="shared" si="274"/>
        <v>593.95736106932031</v>
      </c>
      <c r="Z484" s="63">
        <f t="shared" si="275"/>
        <v>2.2916666666666665</v>
      </c>
      <c r="AA484" s="64">
        <f t="shared" si="276"/>
        <v>4.124703896314724</v>
      </c>
      <c r="AB484" s="65">
        <f t="shared" si="277"/>
        <v>6.545454545454545E-5</v>
      </c>
      <c r="AC484" s="65">
        <v>1.4999999999999999E-4</v>
      </c>
      <c r="AD484" s="27"/>
      <c r="AE484" s="27"/>
      <c r="AF484" s="27"/>
      <c r="AH484" s="27"/>
      <c r="AI484" s="44">
        <v>384.17</v>
      </c>
      <c r="AJ484" s="27"/>
      <c r="AK484" s="27"/>
      <c r="AL484" s="27"/>
      <c r="AM484" s="27"/>
      <c r="AN484" s="27"/>
      <c r="AO484" s="27"/>
      <c r="AP484" s="27"/>
      <c r="AQ484" s="27"/>
      <c r="AR484" s="27"/>
      <c r="AY484" s="28" t="s">
        <v>162</v>
      </c>
      <c r="AZ484" s="29" t="s">
        <v>163</v>
      </c>
      <c r="BA484" s="25" t="s">
        <v>164</v>
      </c>
    </row>
    <row r="485" spans="1:53" s="33" customFormat="1" x14ac:dyDescent="0.25">
      <c r="A485" s="33" t="s">
        <v>158</v>
      </c>
      <c r="B485" s="33" t="s">
        <v>159</v>
      </c>
      <c r="C485" s="33" t="s">
        <v>160</v>
      </c>
      <c r="D485" s="33" t="s">
        <v>11</v>
      </c>
      <c r="E485" s="33">
        <v>1</v>
      </c>
      <c r="F485" s="33" t="s">
        <v>161</v>
      </c>
      <c r="G485" s="89">
        <v>32</v>
      </c>
      <c r="H485" s="89">
        <v>800</v>
      </c>
      <c r="I485" s="82">
        <v>32</v>
      </c>
      <c r="J485" s="31"/>
      <c r="K485" s="31"/>
      <c r="L485" s="31"/>
      <c r="M485" s="79"/>
      <c r="N485" s="79"/>
      <c r="O485" s="81">
        <v>0.25</v>
      </c>
      <c r="P485" s="82"/>
      <c r="Q485" s="32"/>
      <c r="R485" s="32"/>
      <c r="S485" s="32"/>
      <c r="T485" s="32"/>
      <c r="U485" s="31"/>
      <c r="V485" s="31"/>
      <c r="W485" s="31"/>
      <c r="X485" s="81">
        <f t="shared" si="299"/>
        <v>31.5</v>
      </c>
      <c r="Y485" s="37">
        <f t="shared" si="274"/>
        <v>779.31132763111805</v>
      </c>
      <c r="Z485" s="66">
        <f t="shared" si="275"/>
        <v>2.625</v>
      </c>
      <c r="AA485" s="67">
        <f t="shared" si="276"/>
        <v>5.4118842196605419</v>
      </c>
      <c r="AB485" s="68">
        <f t="shared" si="277"/>
        <v>5.7142857142857135E-5</v>
      </c>
      <c r="AC485" s="68">
        <v>1.4999999999999999E-4</v>
      </c>
      <c r="AD485" s="38"/>
      <c r="AE485" s="38"/>
      <c r="AF485" s="38"/>
      <c r="AH485" s="38"/>
      <c r="AI485" s="45">
        <v>84.85</v>
      </c>
      <c r="AJ485" s="38"/>
      <c r="AK485" s="38"/>
      <c r="AL485" s="38"/>
      <c r="AM485" s="38"/>
      <c r="AN485" s="38"/>
      <c r="AO485" s="38"/>
      <c r="AP485" s="38"/>
      <c r="AQ485" s="38"/>
      <c r="AR485" s="38"/>
      <c r="AY485" s="39" t="s">
        <v>162</v>
      </c>
      <c r="AZ485" s="40" t="s">
        <v>163</v>
      </c>
      <c r="BA485" s="41" t="s">
        <v>164</v>
      </c>
    </row>
    <row r="486" spans="1:53" s="36" customFormat="1" x14ac:dyDescent="0.25">
      <c r="A486" s="36" t="s">
        <v>158</v>
      </c>
      <c r="B486" s="36" t="s">
        <v>159</v>
      </c>
      <c r="C486" s="36" t="s">
        <v>160</v>
      </c>
      <c r="D486" s="36" t="s">
        <v>11</v>
      </c>
      <c r="E486" s="36">
        <v>1</v>
      </c>
      <c r="F486" s="36" t="s">
        <v>161</v>
      </c>
      <c r="G486" s="73">
        <v>32</v>
      </c>
      <c r="H486" s="73">
        <v>800</v>
      </c>
      <c r="I486" s="73">
        <v>32</v>
      </c>
      <c r="J486" s="34"/>
      <c r="K486" s="34"/>
      <c r="L486" s="34"/>
      <c r="M486" s="83"/>
      <c r="N486" s="83"/>
      <c r="O486" s="85">
        <v>0.28100000000000003</v>
      </c>
      <c r="P486" s="73"/>
      <c r="Q486" s="35"/>
      <c r="R486" s="35"/>
      <c r="S486" s="35"/>
      <c r="T486" s="35"/>
      <c r="U486" s="34"/>
      <c r="V486" s="34"/>
      <c r="W486" s="34"/>
      <c r="X486" s="85">
        <f t="shared" si="299"/>
        <v>31.437999999999999</v>
      </c>
      <c r="Y486" s="42">
        <f t="shared" si="274"/>
        <v>776.24658147542766</v>
      </c>
      <c r="Z486" s="69">
        <f t="shared" si="275"/>
        <v>2.6198333333333332</v>
      </c>
      <c r="AA486" s="70">
        <f t="shared" si="276"/>
        <v>5.3906012602460249</v>
      </c>
      <c r="AB486" s="71">
        <f t="shared" si="277"/>
        <v>5.7255550607545004E-5</v>
      </c>
      <c r="AC486" s="71">
        <v>1.4999999999999999E-4</v>
      </c>
      <c r="AD486" s="43"/>
      <c r="AE486" s="43"/>
      <c r="AF486" s="43"/>
      <c r="AG486" s="43"/>
      <c r="AH486" s="43"/>
      <c r="AI486" s="46">
        <v>95.28</v>
      </c>
      <c r="AJ486" s="43"/>
      <c r="AK486" s="43"/>
      <c r="AL486" s="43"/>
      <c r="AM486" s="43"/>
      <c r="AN486" s="43"/>
      <c r="AO486" s="43"/>
      <c r="AP486" s="43"/>
      <c r="AQ486" s="43"/>
      <c r="AR486" s="43"/>
      <c r="AY486" s="39" t="s">
        <v>162</v>
      </c>
      <c r="AZ486" s="40" t="s">
        <v>163</v>
      </c>
      <c r="BA486" s="41" t="s">
        <v>164</v>
      </c>
    </row>
    <row r="487" spans="1:53" s="36" customFormat="1" x14ac:dyDescent="0.25">
      <c r="A487" s="36" t="s">
        <v>158</v>
      </c>
      <c r="B487" s="36" t="s">
        <v>159</v>
      </c>
      <c r="C487" s="36" t="s">
        <v>160</v>
      </c>
      <c r="D487" s="36" t="s">
        <v>11</v>
      </c>
      <c r="E487" s="36">
        <v>1</v>
      </c>
      <c r="F487" s="36" t="s">
        <v>161</v>
      </c>
      <c r="G487" s="73">
        <v>32</v>
      </c>
      <c r="H487" s="87">
        <v>800</v>
      </c>
      <c r="I487" s="73">
        <v>32</v>
      </c>
      <c r="J487" s="34"/>
      <c r="K487" s="34"/>
      <c r="L487" s="34"/>
      <c r="M487" s="83"/>
      <c r="N487" s="83">
        <v>10</v>
      </c>
      <c r="O487" s="85">
        <v>0.312</v>
      </c>
      <c r="P487" s="73"/>
      <c r="Q487" s="35"/>
      <c r="R487" s="35"/>
      <c r="S487" s="35"/>
      <c r="T487" s="35"/>
      <c r="U487" s="34"/>
      <c r="V487" s="34"/>
      <c r="W487" s="34"/>
      <c r="X487" s="85">
        <f t="shared" si="299"/>
        <v>31.376000000000001</v>
      </c>
      <c r="Y487" s="42">
        <f t="shared" si="274"/>
        <v>773.18787346081763</v>
      </c>
      <c r="Z487" s="69">
        <f t="shared" si="275"/>
        <v>2.6146666666666669</v>
      </c>
      <c r="AA487" s="70">
        <f t="shared" si="276"/>
        <v>5.3693602323667902</v>
      </c>
      <c r="AB487" s="71">
        <f t="shared" si="277"/>
        <v>5.7368689444161135E-5</v>
      </c>
      <c r="AC487" s="71">
        <v>1.4999999999999999E-4</v>
      </c>
      <c r="AD487" s="43"/>
      <c r="AE487" s="43"/>
      <c r="AF487" s="43"/>
      <c r="AG487" s="43"/>
      <c r="AH487" s="43"/>
      <c r="AI487" s="46">
        <v>105.69</v>
      </c>
      <c r="AJ487" s="43"/>
      <c r="AK487" s="43"/>
      <c r="AL487" s="43"/>
      <c r="AM487" s="43"/>
      <c r="AN487" s="43"/>
      <c r="AO487" s="43"/>
      <c r="AP487" s="43"/>
      <c r="AQ487" s="43"/>
      <c r="AR487" s="43"/>
      <c r="AY487" s="39" t="s">
        <v>162</v>
      </c>
      <c r="AZ487" s="40" t="s">
        <v>163</v>
      </c>
      <c r="BA487" s="41" t="s">
        <v>164</v>
      </c>
    </row>
    <row r="488" spans="1:53" s="36" customFormat="1" x14ac:dyDescent="0.25">
      <c r="A488" s="36" t="s">
        <v>158</v>
      </c>
      <c r="B488" s="36" t="s">
        <v>159</v>
      </c>
      <c r="C488" s="36" t="s">
        <v>160</v>
      </c>
      <c r="D488" s="36" t="s">
        <v>11</v>
      </c>
      <c r="E488" s="36">
        <v>1</v>
      </c>
      <c r="F488" s="36" t="s">
        <v>161</v>
      </c>
      <c r="G488" s="73">
        <v>32</v>
      </c>
      <c r="H488" s="73">
        <v>800</v>
      </c>
      <c r="I488" s="73">
        <v>32</v>
      </c>
      <c r="J488" s="34"/>
      <c r="K488" s="34"/>
      <c r="L488" s="34"/>
      <c r="M488" s="83"/>
      <c r="N488" s="83"/>
      <c r="O488" s="85">
        <v>0.34399999999999997</v>
      </c>
      <c r="P488" s="73"/>
      <c r="Q488" s="35"/>
      <c r="R488" s="35"/>
      <c r="S488" s="35"/>
      <c r="T488" s="35"/>
      <c r="U488" s="34"/>
      <c r="V488" s="34"/>
      <c r="W488" s="34"/>
      <c r="X488" s="85">
        <f t="shared" si="299"/>
        <v>31.312000000000001</v>
      </c>
      <c r="Y488" s="42">
        <f t="shared" si="274"/>
        <v>770.03683089652588</v>
      </c>
      <c r="Z488" s="69">
        <f t="shared" si="275"/>
        <v>2.6093333333333333</v>
      </c>
      <c r="AA488" s="70">
        <f t="shared" si="276"/>
        <v>5.3474779923369846</v>
      </c>
      <c r="AB488" s="71">
        <f t="shared" si="277"/>
        <v>5.7485947879407251E-5</v>
      </c>
      <c r="AC488" s="71">
        <v>1.4999999999999999E-4</v>
      </c>
      <c r="AD488" s="43"/>
      <c r="AE488" s="43"/>
      <c r="AF488" s="43"/>
      <c r="AG488" s="43"/>
      <c r="AH488" s="43"/>
      <c r="AI488" s="46">
        <v>116.41</v>
      </c>
      <c r="AJ488" s="43"/>
      <c r="AK488" s="43"/>
      <c r="AL488" s="43"/>
      <c r="AM488" s="43"/>
      <c r="AN488" s="43"/>
      <c r="AO488" s="43"/>
      <c r="AP488" s="43"/>
      <c r="AQ488" s="43"/>
      <c r="AR488" s="43"/>
      <c r="AY488" s="39" t="s">
        <v>162</v>
      </c>
      <c r="AZ488" s="40" t="s">
        <v>163</v>
      </c>
      <c r="BA488" s="41" t="s">
        <v>164</v>
      </c>
    </row>
    <row r="489" spans="1:53" s="36" customFormat="1" x14ac:dyDescent="0.25">
      <c r="A489" s="36" t="s">
        <v>158</v>
      </c>
      <c r="B489" s="36" t="s">
        <v>159</v>
      </c>
      <c r="C489" s="36" t="s">
        <v>160</v>
      </c>
      <c r="D489" s="36" t="s">
        <v>11</v>
      </c>
      <c r="E489" s="36">
        <v>1</v>
      </c>
      <c r="F489" s="36" t="s">
        <v>161</v>
      </c>
      <c r="G489" s="73">
        <v>32</v>
      </c>
      <c r="H489" s="87">
        <v>800</v>
      </c>
      <c r="I489" s="73">
        <v>32</v>
      </c>
      <c r="J489" s="34"/>
      <c r="K489" s="34"/>
      <c r="L489" s="34"/>
      <c r="M489" s="83" t="s">
        <v>165</v>
      </c>
      <c r="N489" s="83"/>
      <c r="O489" s="85">
        <v>0.375</v>
      </c>
      <c r="P489" s="73"/>
      <c r="Q489" s="35"/>
      <c r="R489" s="35"/>
      <c r="S489" s="35"/>
      <c r="T489" s="35"/>
      <c r="U489" s="34"/>
      <c r="V489" s="34"/>
      <c r="W489" s="34"/>
      <c r="X489" s="85">
        <f t="shared" si="299"/>
        <v>31.25</v>
      </c>
      <c r="Y489" s="42">
        <f t="shared" si="274"/>
        <v>766.99039394282056</v>
      </c>
      <c r="Z489" s="69">
        <f t="shared" si="275"/>
        <v>2.6041666666666665</v>
      </c>
      <c r="AA489" s="70">
        <f t="shared" si="276"/>
        <v>5.3263221801584759</v>
      </c>
      <c r="AB489" s="71">
        <f t="shared" si="277"/>
        <v>5.7599999999999997E-5</v>
      </c>
      <c r="AC489" s="71">
        <v>1.4999999999999999E-4</v>
      </c>
      <c r="AD489" s="43"/>
      <c r="AE489" s="43"/>
      <c r="AF489" s="43"/>
      <c r="AG489" s="43"/>
      <c r="AH489" s="43"/>
      <c r="AI489" s="46">
        <v>126.78</v>
      </c>
      <c r="AJ489" s="43"/>
      <c r="AK489" s="43"/>
      <c r="AL489" s="43"/>
      <c r="AM489" s="43"/>
      <c r="AN489" s="43"/>
      <c r="AO489" s="43"/>
      <c r="AP489" s="43"/>
      <c r="AQ489" s="43"/>
      <c r="AR489" s="43"/>
      <c r="AY489" s="39" t="s">
        <v>162</v>
      </c>
      <c r="AZ489" s="40" t="s">
        <v>163</v>
      </c>
      <c r="BA489" s="41" t="s">
        <v>164</v>
      </c>
    </row>
    <row r="490" spans="1:53" s="36" customFormat="1" x14ac:dyDescent="0.25">
      <c r="A490" s="36" t="s">
        <v>158</v>
      </c>
      <c r="B490" s="36" t="s">
        <v>159</v>
      </c>
      <c r="C490" s="36" t="s">
        <v>160</v>
      </c>
      <c r="D490" s="36" t="s">
        <v>11</v>
      </c>
      <c r="E490" s="36">
        <v>1</v>
      </c>
      <c r="F490" s="36" t="s">
        <v>161</v>
      </c>
      <c r="G490" s="73">
        <v>32</v>
      </c>
      <c r="H490" s="73">
        <v>800</v>
      </c>
      <c r="I490" s="73">
        <v>32</v>
      </c>
      <c r="J490" s="34"/>
      <c r="K490" s="34"/>
      <c r="L490" s="34"/>
      <c r="M490" s="83"/>
      <c r="N490" s="83"/>
      <c r="O490" s="85">
        <v>0.40600000000000003</v>
      </c>
      <c r="P490" s="73"/>
      <c r="Q490" s="35"/>
      <c r="R490" s="35"/>
      <c r="S490" s="35"/>
      <c r="T490" s="35"/>
      <c r="U490" s="34"/>
      <c r="V490" s="34"/>
      <c r="W490" s="34"/>
      <c r="X490" s="85">
        <f t="shared" si="299"/>
        <v>31.187999999999999</v>
      </c>
      <c r="Y490" s="42">
        <f t="shared" si="274"/>
        <v>763.94999513019559</v>
      </c>
      <c r="Z490" s="69">
        <f t="shared" si="275"/>
        <v>2.5989999999999998</v>
      </c>
      <c r="AA490" s="70">
        <f t="shared" si="276"/>
        <v>5.3052082995152459</v>
      </c>
      <c r="AB490" s="71">
        <f t="shared" si="277"/>
        <v>5.7714505579068875E-5</v>
      </c>
      <c r="AC490" s="71">
        <v>1.4999999999999999E-4</v>
      </c>
      <c r="AD490" s="43"/>
      <c r="AE490" s="43"/>
      <c r="AF490" s="43"/>
      <c r="AG490" s="43"/>
      <c r="AH490" s="43"/>
      <c r="AI490" s="46">
        <v>137.12</v>
      </c>
      <c r="AJ490" s="43"/>
      <c r="AK490" s="43"/>
      <c r="AL490" s="43"/>
      <c r="AM490" s="43"/>
      <c r="AN490" s="43"/>
      <c r="AO490" s="43"/>
      <c r="AP490" s="43"/>
      <c r="AQ490" s="43"/>
      <c r="AR490" s="43"/>
      <c r="AY490" s="39" t="s">
        <v>162</v>
      </c>
      <c r="AZ490" s="40" t="s">
        <v>163</v>
      </c>
      <c r="BA490" s="41" t="s">
        <v>164</v>
      </c>
    </row>
    <row r="491" spans="1:53" s="36" customFormat="1" x14ac:dyDescent="0.25">
      <c r="A491" s="36" t="s">
        <v>158</v>
      </c>
      <c r="B491" s="36" t="s">
        <v>159</v>
      </c>
      <c r="C491" s="36" t="s">
        <v>160</v>
      </c>
      <c r="D491" s="36" t="s">
        <v>11</v>
      </c>
      <c r="E491" s="36">
        <v>1</v>
      </c>
      <c r="F491" s="36" t="s">
        <v>161</v>
      </c>
      <c r="G491" s="73">
        <v>32</v>
      </c>
      <c r="H491" s="87">
        <v>800</v>
      </c>
      <c r="I491" s="73">
        <v>32</v>
      </c>
      <c r="J491" s="34"/>
      <c r="K491" s="34"/>
      <c r="L491" s="34"/>
      <c r="M491" s="83"/>
      <c r="N491" s="83"/>
      <c r="O491" s="85">
        <v>0.438</v>
      </c>
      <c r="P491" s="73"/>
      <c r="Q491" s="35"/>
      <c r="R491" s="35"/>
      <c r="S491" s="35"/>
      <c r="T491" s="35"/>
      <c r="U491" s="34"/>
      <c r="V491" s="34"/>
      <c r="W491" s="34"/>
      <c r="X491" s="85">
        <f t="shared" si="299"/>
        <v>31.123999999999999</v>
      </c>
      <c r="Y491" s="42">
        <f t="shared" si="274"/>
        <v>760.81785238730777</v>
      </c>
      <c r="Z491" s="69">
        <f t="shared" si="275"/>
        <v>2.5936666666666666</v>
      </c>
      <c r="AA491" s="70">
        <f t="shared" si="276"/>
        <v>5.2834573082451923</v>
      </c>
      <c r="AB491" s="71">
        <f t="shared" si="277"/>
        <v>5.7833183395450451E-5</v>
      </c>
      <c r="AC491" s="71">
        <v>1.4999999999999999E-4</v>
      </c>
      <c r="AD491" s="43"/>
      <c r="AE491" s="43"/>
      <c r="AF491" s="43"/>
      <c r="AG491" s="43"/>
      <c r="AH491" s="43"/>
      <c r="AI491" s="46">
        <v>147.78</v>
      </c>
      <c r="AJ491" s="43"/>
      <c r="AK491" s="43"/>
      <c r="AL491" s="43"/>
      <c r="AM491" s="43"/>
      <c r="AN491" s="43"/>
      <c r="AO491" s="43"/>
      <c r="AP491" s="43"/>
      <c r="AQ491" s="43"/>
      <c r="AR491" s="43"/>
      <c r="AY491" s="39" t="s">
        <v>162</v>
      </c>
      <c r="AZ491" s="40" t="s">
        <v>163</v>
      </c>
      <c r="BA491" s="41" t="s">
        <v>164</v>
      </c>
    </row>
    <row r="492" spans="1:53" s="36" customFormat="1" x14ac:dyDescent="0.25">
      <c r="A492" s="36" t="s">
        <v>158</v>
      </c>
      <c r="B492" s="36" t="s">
        <v>159</v>
      </c>
      <c r="C492" s="36" t="s">
        <v>160</v>
      </c>
      <c r="D492" s="36" t="s">
        <v>11</v>
      </c>
      <c r="E492" s="36">
        <v>1</v>
      </c>
      <c r="F492" s="36" t="s">
        <v>161</v>
      </c>
      <c r="G492" s="73">
        <v>32</v>
      </c>
      <c r="H492" s="73">
        <v>800</v>
      </c>
      <c r="I492" s="73">
        <v>32</v>
      </c>
      <c r="J492" s="34"/>
      <c r="K492" s="34"/>
      <c r="L492" s="34"/>
      <c r="M492" s="83"/>
      <c r="N492" s="83"/>
      <c r="O492" s="85">
        <v>0.46899999999999997</v>
      </c>
      <c r="P492" s="73"/>
      <c r="Q492" s="35"/>
      <c r="R492" s="35"/>
      <c r="S492" s="35"/>
      <c r="T492" s="35"/>
      <c r="U492" s="34"/>
      <c r="V492" s="34"/>
      <c r="W492" s="34"/>
      <c r="X492" s="85">
        <f t="shared" si="299"/>
        <v>31.062000000000001</v>
      </c>
      <c r="Y492" s="42">
        <f t="shared" si="274"/>
        <v>757.78972463558773</v>
      </c>
      <c r="Z492" s="69">
        <f t="shared" si="275"/>
        <v>2.5885000000000002</v>
      </c>
      <c r="AA492" s="70">
        <f t="shared" si="276"/>
        <v>5.2624286433026937</v>
      </c>
      <c r="AB492" s="71">
        <f t="shared" si="277"/>
        <v>5.7948618891249746E-5</v>
      </c>
      <c r="AC492" s="71">
        <v>1.4999999999999999E-4</v>
      </c>
      <c r="AD492" s="43"/>
      <c r="AE492" s="43"/>
      <c r="AF492" s="43"/>
      <c r="AG492" s="43"/>
      <c r="AH492" s="43"/>
      <c r="AI492" s="46">
        <v>158.08000000000001</v>
      </c>
      <c r="AJ492" s="43"/>
      <c r="AK492" s="43"/>
      <c r="AL492" s="43"/>
      <c r="AM492" s="43"/>
      <c r="AN492" s="43"/>
      <c r="AO492" s="43"/>
      <c r="AP492" s="43"/>
      <c r="AQ492" s="43"/>
      <c r="AR492" s="43"/>
      <c r="AY492" s="39" t="s">
        <v>162</v>
      </c>
      <c r="AZ492" s="40" t="s">
        <v>163</v>
      </c>
      <c r="BA492" s="41" t="s">
        <v>164</v>
      </c>
    </row>
    <row r="493" spans="1:53" s="36" customFormat="1" x14ac:dyDescent="0.25">
      <c r="A493" s="36" t="s">
        <v>158</v>
      </c>
      <c r="B493" s="36" t="s">
        <v>159</v>
      </c>
      <c r="C493" s="36" t="s">
        <v>160</v>
      </c>
      <c r="D493" s="36" t="s">
        <v>11</v>
      </c>
      <c r="E493" s="36">
        <v>1</v>
      </c>
      <c r="F493" s="36" t="s">
        <v>161</v>
      </c>
      <c r="G493" s="73">
        <v>32</v>
      </c>
      <c r="H493" s="87">
        <v>800</v>
      </c>
      <c r="I493" s="73">
        <v>32</v>
      </c>
      <c r="J493" s="34"/>
      <c r="K493" s="34"/>
      <c r="L493" s="34"/>
      <c r="M493" s="83" t="s">
        <v>166</v>
      </c>
      <c r="N493" s="83">
        <v>20</v>
      </c>
      <c r="O493" s="85">
        <v>0.5</v>
      </c>
      <c r="P493" s="73"/>
      <c r="Q493" s="35"/>
      <c r="R493" s="35"/>
      <c r="S493" s="35"/>
      <c r="T493" s="35"/>
      <c r="U493" s="34"/>
      <c r="V493" s="34"/>
      <c r="W493" s="34"/>
      <c r="X493" s="85">
        <f t="shared" si="299"/>
        <v>31</v>
      </c>
      <c r="Y493" s="42">
        <f t="shared" si="274"/>
        <v>754.76763502494782</v>
      </c>
      <c r="Z493" s="69">
        <f t="shared" si="275"/>
        <v>2.5833333333333335</v>
      </c>
      <c r="AA493" s="70">
        <f t="shared" si="276"/>
        <v>5.241441909895471</v>
      </c>
      <c r="AB493" s="71">
        <f t="shared" si="277"/>
        <v>5.8064516129032252E-5</v>
      </c>
      <c r="AC493" s="71">
        <v>1.4999999999999999E-4</v>
      </c>
      <c r="AD493" s="43"/>
      <c r="AE493" s="43"/>
      <c r="AF493" s="43"/>
      <c r="AG493" s="43"/>
      <c r="AH493" s="43"/>
      <c r="AI493" s="46">
        <v>168.37</v>
      </c>
      <c r="AJ493" s="43"/>
      <c r="AK493" s="43"/>
      <c r="AL493" s="43"/>
      <c r="AM493" s="43"/>
      <c r="AN493" s="43"/>
      <c r="AO493" s="43"/>
      <c r="AP493" s="43"/>
      <c r="AQ493" s="43"/>
      <c r="AR493" s="43"/>
      <c r="AY493" s="39" t="s">
        <v>162</v>
      </c>
      <c r="AZ493" s="40" t="s">
        <v>163</v>
      </c>
      <c r="BA493" s="41" t="s">
        <v>164</v>
      </c>
    </row>
    <row r="494" spans="1:53" s="33" customFormat="1" x14ac:dyDescent="0.25">
      <c r="A494" s="33" t="s">
        <v>158</v>
      </c>
      <c r="B494" s="33" t="s">
        <v>159</v>
      </c>
      <c r="C494" s="33" t="s">
        <v>160</v>
      </c>
      <c r="D494" s="33" t="s">
        <v>11</v>
      </c>
      <c r="E494" s="33">
        <v>1</v>
      </c>
      <c r="F494" s="33" t="s">
        <v>161</v>
      </c>
      <c r="G494" s="89">
        <v>32</v>
      </c>
      <c r="H494" s="89">
        <v>800</v>
      </c>
      <c r="I494" s="82">
        <v>32</v>
      </c>
      <c r="J494" s="31"/>
      <c r="K494" s="31"/>
      <c r="L494" s="31"/>
      <c r="M494" s="79"/>
      <c r="N494" s="79"/>
      <c r="O494" s="81">
        <v>0.56200000000000006</v>
      </c>
      <c r="P494" s="82"/>
      <c r="Q494" s="32"/>
      <c r="R494" s="32"/>
      <c r="S494" s="32"/>
      <c r="T494" s="32"/>
      <c r="U494" s="31"/>
      <c r="V494" s="31"/>
      <c r="W494" s="31"/>
      <c r="X494" s="81">
        <f t="shared" si="299"/>
        <v>30.876000000000001</v>
      </c>
      <c r="Y494" s="37">
        <f t="shared" ref="Y494" si="308">PI()*X494^2/4</f>
        <v>748.74157022690872</v>
      </c>
      <c r="Z494" s="66">
        <f t="shared" ref="Z494" si="309">X494/12</f>
        <v>2.573</v>
      </c>
      <c r="AA494" s="67">
        <f t="shared" ref="AA494" si="310">PI()*Z494^2/4</f>
        <v>5.1995942376868651</v>
      </c>
      <c r="AB494" s="68">
        <f t="shared" ref="AB494" si="311">AC494/Z494</f>
        <v>5.8297706956859692E-5</v>
      </c>
      <c r="AC494" s="68">
        <v>1.4999999999999999E-4</v>
      </c>
      <c r="AD494" s="38"/>
      <c r="AE494" s="38"/>
      <c r="AF494" s="38"/>
      <c r="AH494" s="38"/>
      <c r="AI494" s="45">
        <v>188.87</v>
      </c>
      <c r="AJ494" s="38"/>
      <c r="AK494" s="38"/>
      <c r="AL494" s="38"/>
      <c r="AM494" s="38"/>
      <c r="AN494" s="38"/>
      <c r="AO494" s="38"/>
      <c r="AP494" s="38"/>
      <c r="AQ494" s="38"/>
      <c r="AR494" s="38"/>
      <c r="AY494" s="39" t="s">
        <v>162</v>
      </c>
      <c r="AZ494" s="40" t="s">
        <v>163</v>
      </c>
      <c r="BA494" s="41" t="s">
        <v>164</v>
      </c>
    </row>
    <row r="495" spans="1:53" s="36" customFormat="1" x14ac:dyDescent="0.25">
      <c r="A495" s="36" t="s">
        <v>158</v>
      </c>
      <c r="B495" s="36" t="s">
        <v>159</v>
      </c>
      <c r="C495" s="36" t="s">
        <v>160</v>
      </c>
      <c r="D495" s="36" t="s">
        <v>11</v>
      </c>
      <c r="E495" s="36">
        <v>1</v>
      </c>
      <c r="F495" s="36" t="s">
        <v>161</v>
      </c>
      <c r="G495" s="73">
        <v>32</v>
      </c>
      <c r="H495" s="73">
        <v>800</v>
      </c>
      <c r="I495" s="73">
        <v>32</v>
      </c>
      <c r="J495" s="34"/>
      <c r="K495" s="34"/>
      <c r="L495" s="34"/>
      <c r="M495" s="83"/>
      <c r="N495" s="83">
        <v>30</v>
      </c>
      <c r="O495" s="85">
        <v>0.625</v>
      </c>
      <c r="P495" s="73"/>
      <c r="Q495" s="35"/>
      <c r="R495" s="35"/>
      <c r="S495" s="35"/>
      <c r="T495" s="35"/>
      <c r="U495" s="34"/>
      <c r="V495" s="34"/>
      <c r="W495" s="34"/>
      <c r="X495" s="85">
        <f t="shared" si="299"/>
        <v>30.75</v>
      </c>
      <c r="Y495" s="42">
        <f t="shared" si="274"/>
        <v>742.64305087749972</v>
      </c>
      <c r="Z495" s="69">
        <f t="shared" si="275"/>
        <v>2.5625</v>
      </c>
      <c r="AA495" s="70">
        <f t="shared" si="276"/>
        <v>5.1572434088715253</v>
      </c>
      <c r="AB495" s="71">
        <f t="shared" si="277"/>
        <v>5.8536585365853652E-5</v>
      </c>
      <c r="AC495" s="71">
        <v>1.4999999999999999E-4</v>
      </c>
      <c r="AD495" s="43"/>
      <c r="AE495" s="43"/>
      <c r="AF495" s="43"/>
      <c r="AG495" s="43"/>
      <c r="AH495" s="43"/>
      <c r="AI495" s="46">
        <v>209.62</v>
      </c>
      <c r="AJ495" s="43"/>
      <c r="AK495" s="43"/>
      <c r="AL495" s="43"/>
      <c r="AM495" s="43"/>
      <c r="AN495" s="43"/>
      <c r="AO495" s="43"/>
      <c r="AP495" s="43"/>
      <c r="AQ495" s="43"/>
      <c r="AR495" s="43"/>
      <c r="AY495" s="39" t="s">
        <v>162</v>
      </c>
      <c r="AZ495" s="40" t="s">
        <v>163</v>
      </c>
      <c r="BA495" s="41" t="s">
        <v>164</v>
      </c>
    </row>
    <row r="496" spans="1:53" s="36" customFormat="1" x14ac:dyDescent="0.25">
      <c r="A496" s="36" t="s">
        <v>158</v>
      </c>
      <c r="B496" s="36" t="s">
        <v>159</v>
      </c>
      <c r="C496" s="36" t="s">
        <v>160</v>
      </c>
      <c r="D496" s="36" t="s">
        <v>11</v>
      </c>
      <c r="E496" s="36">
        <v>1</v>
      </c>
      <c r="F496" s="36" t="s">
        <v>161</v>
      </c>
      <c r="G496" s="73">
        <v>32</v>
      </c>
      <c r="H496" s="87">
        <v>800</v>
      </c>
      <c r="I496" s="73">
        <v>32</v>
      </c>
      <c r="J496" s="34"/>
      <c r="K496" s="34"/>
      <c r="L496" s="34"/>
      <c r="M496" s="83"/>
      <c r="N496" s="83">
        <v>40</v>
      </c>
      <c r="O496" s="85">
        <v>0.68799999999999994</v>
      </c>
      <c r="P496" s="73"/>
      <c r="Q496" s="35"/>
      <c r="R496" s="35"/>
      <c r="S496" s="35"/>
      <c r="T496" s="35"/>
      <c r="U496" s="34"/>
      <c r="V496" s="34"/>
      <c r="W496" s="34"/>
      <c r="X496" s="85">
        <f t="shared" si="299"/>
        <v>30.623999999999999</v>
      </c>
      <c r="Y496" s="42">
        <f t="shared" si="274"/>
        <v>736.56946949057487</v>
      </c>
      <c r="Z496" s="69">
        <f t="shared" si="275"/>
        <v>2.552</v>
      </c>
      <c r="AA496" s="70">
        <f t="shared" si="276"/>
        <v>5.1150657603512153</v>
      </c>
      <c r="AB496" s="71">
        <f t="shared" si="277"/>
        <v>5.8777429467084633E-5</v>
      </c>
      <c r="AC496" s="71">
        <v>1.4999999999999999E-4</v>
      </c>
      <c r="AD496" s="43"/>
      <c r="AE496" s="43"/>
      <c r="AF496" s="43"/>
      <c r="AG496" s="43"/>
      <c r="AH496" s="43"/>
      <c r="AI496" s="46">
        <v>230.29</v>
      </c>
      <c r="AJ496" s="43"/>
      <c r="AK496" s="43"/>
      <c r="AL496" s="43"/>
      <c r="AM496" s="43"/>
      <c r="AN496" s="43"/>
      <c r="AO496" s="43"/>
      <c r="AP496" s="43"/>
      <c r="AQ496" s="43"/>
      <c r="AR496" s="43"/>
      <c r="AY496" s="39" t="s">
        <v>162</v>
      </c>
      <c r="AZ496" s="40" t="s">
        <v>163</v>
      </c>
      <c r="BA496" s="41" t="s">
        <v>164</v>
      </c>
    </row>
    <row r="497" spans="1:53" s="33" customFormat="1" x14ac:dyDescent="0.25">
      <c r="A497" s="33" t="s">
        <v>158</v>
      </c>
      <c r="B497" s="33" t="s">
        <v>159</v>
      </c>
      <c r="C497" s="33" t="s">
        <v>160</v>
      </c>
      <c r="D497" s="33" t="s">
        <v>11</v>
      </c>
      <c r="E497" s="33">
        <v>1</v>
      </c>
      <c r="F497" s="33" t="s">
        <v>161</v>
      </c>
      <c r="G497" s="89">
        <v>32</v>
      </c>
      <c r="H497" s="89">
        <v>800</v>
      </c>
      <c r="I497" s="82">
        <v>32</v>
      </c>
      <c r="J497" s="31"/>
      <c r="K497" s="31"/>
      <c r="L497" s="31"/>
      <c r="M497" s="79"/>
      <c r="N497" s="79"/>
      <c r="O497" s="81">
        <v>0.75</v>
      </c>
      <c r="P497" s="82"/>
      <c r="Q497" s="32"/>
      <c r="R497" s="32"/>
      <c r="S497" s="32"/>
      <c r="T497" s="32"/>
      <c r="U497" s="31"/>
      <c r="V497" s="31"/>
      <c r="W497" s="31"/>
      <c r="X497" s="81">
        <f t="shared" si="299"/>
        <v>30.5</v>
      </c>
      <c r="Y497" s="37">
        <f t="shared" ref="Y497:Y505" si="312">PI()*X497^2/4</f>
        <v>730.61664150047625</v>
      </c>
      <c r="Z497" s="66">
        <f t="shared" ref="Z497:Z505" si="313">X497/12</f>
        <v>2.5416666666666665</v>
      </c>
      <c r="AA497" s="67">
        <f t="shared" ref="AA497:AA505" si="314">PI()*Z497^2/4</f>
        <v>5.0737266770866398</v>
      </c>
      <c r="AB497" s="68">
        <f t="shared" ref="AB497:AB505" si="315">AC497/Z497</f>
        <v>5.9016393442622949E-5</v>
      </c>
      <c r="AC497" s="68">
        <v>1.4999999999999999E-4</v>
      </c>
      <c r="AD497" s="38"/>
      <c r="AE497" s="38"/>
      <c r="AF497" s="38"/>
      <c r="AH497" s="38"/>
      <c r="AI497" s="45">
        <v>250.55</v>
      </c>
      <c r="AJ497" s="38"/>
      <c r="AK497" s="38"/>
      <c r="AL497" s="38"/>
      <c r="AM497" s="38"/>
      <c r="AN497" s="38"/>
      <c r="AO497" s="38"/>
      <c r="AP497" s="38"/>
      <c r="AQ497" s="38"/>
      <c r="AR497" s="38"/>
      <c r="AY497" s="39" t="s">
        <v>162</v>
      </c>
      <c r="AZ497" s="40" t="s">
        <v>163</v>
      </c>
      <c r="BA497" s="41" t="s">
        <v>164</v>
      </c>
    </row>
    <row r="498" spans="1:53" s="33" customFormat="1" x14ac:dyDescent="0.25">
      <c r="A498" s="33" t="s">
        <v>158</v>
      </c>
      <c r="B498" s="33" t="s">
        <v>159</v>
      </c>
      <c r="C498" s="33" t="s">
        <v>160</v>
      </c>
      <c r="D498" s="33" t="s">
        <v>11</v>
      </c>
      <c r="E498" s="33">
        <v>1</v>
      </c>
      <c r="F498" s="33" t="s">
        <v>161</v>
      </c>
      <c r="G498" s="89">
        <v>32</v>
      </c>
      <c r="H498" s="89">
        <v>800</v>
      </c>
      <c r="I498" s="82">
        <v>32</v>
      </c>
      <c r="J498" s="31"/>
      <c r="K498" s="31"/>
      <c r="L498" s="31"/>
      <c r="M498" s="79"/>
      <c r="N498" s="79"/>
      <c r="O498" s="81">
        <v>0.81200000000000006</v>
      </c>
      <c r="P498" s="82"/>
      <c r="Q498" s="32"/>
      <c r="R498" s="32"/>
      <c r="S498" s="32"/>
      <c r="T498" s="32"/>
      <c r="U498" s="31"/>
      <c r="V498" s="31"/>
      <c r="W498" s="31"/>
      <c r="X498" s="81">
        <f t="shared" si="299"/>
        <v>30.376000000000001</v>
      </c>
      <c r="Y498" s="37">
        <f t="shared" si="312"/>
        <v>724.68796607469847</v>
      </c>
      <c r="Z498" s="66">
        <f t="shared" si="313"/>
        <v>2.5313333333333334</v>
      </c>
      <c r="AA498" s="67">
        <f t="shared" si="314"/>
        <v>5.0325553199631834</v>
      </c>
      <c r="AB498" s="68">
        <f t="shared" si="315"/>
        <v>5.9257308401369497E-5</v>
      </c>
      <c r="AC498" s="68">
        <v>1.4999999999999999E-4</v>
      </c>
      <c r="AD498" s="38"/>
      <c r="AE498" s="38"/>
      <c r="AF498" s="38"/>
      <c r="AH498" s="38"/>
      <c r="AI498" s="45">
        <v>270.72000000000003</v>
      </c>
      <c r="AJ498" s="38"/>
      <c r="AK498" s="38"/>
      <c r="AL498" s="38"/>
      <c r="AM498" s="38"/>
      <c r="AN498" s="38"/>
      <c r="AO498" s="38"/>
      <c r="AP498" s="38"/>
      <c r="AQ498" s="38"/>
      <c r="AR498" s="38"/>
      <c r="AY498" s="39" t="s">
        <v>162</v>
      </c>
      <c r="AZ498" s="40" t="s">
        <v>163</v>
      </c>
      <c r="BA498" s="41" t="s">
        <v>164</v>
      </c>
    </row>
    <row r="499" spans="1:53" s="33" customFormat="1" x14ac:dyDescent="0.25">
      <c r="A499" s="33" t="s">
        <v>158</v>
      </c>
      <c r="B499" s="33" t="s">
        <v>159</v>
      </c>
      <c r="C499" s="33" t="s">
        <v>160</v>
      </c>
      <c r="D499" s="33" t="s">
        <v>11</v>
      </c>
      <c r="E499" s="33">
        <v>1</v>
      </c>
      <c r="F499" s="33" t="s">
        <v>161</v>
      </c>
      <c r="G499" s="89">
        <v>32</v>
      </c>
      <c r="H499" s="89">
        <v>800</v>
      </c>
      <c r="I499" s="82">
        <v>32</v>
      </c>
      <c r="J499" s="31"/>
      <c r="K499" s="31"/>
      <c r="L499" s="31"/>
      <c r="M499" s="79"/>
      <c r="N499" s="79"/>
      <c r="O499" s="81">
        <v>0.875</v>
      </c>
      <c r="P499" s="82"/>
      <c r="Q499" s="32"/>
      <c r="R499" s="32"/>
      <c r="S499" s="32"/>
      <c r="T499" s="32"/>
      <c r="U499" s="31"/>
      <c r="V499" s="31"/>
      <c r="W499" s="31"/>
      <c r="X499" s="81">
        <f t="shared" si="299"/>
        <v>30.25</v>
      </c>
      <c r="Y499" s="37">
        <f t="shared" si="312"/>
        <v>718.68840689387753</v>
      </c>
      <c r="Z499" s="66">
        <f t="shared" si="313"/>
        <v>2.5208333333333335</v>
      </c>
      <c r="AA499" s="67">
        <f t="shared" si="314"/>
        <v>4.9908917145408171</v>
      </c>
      <c r="AB499" s="68">
        <f t="shared" si="315"/>
        <v>5.9504132231404948E-5</v>
      </c>
      <c r="AC499" s="68">
        <v>1.4999999999999999E-4</v>
      </c>
      <c r="AD499" s="38"/>
      <c r="AE499" s="38"/>
      <c r="AF499" s="38"/>
      <c r="AH499" s="38"/>
      <c r="AI499" s="45">
        <v>291.14</v>
      </c>
      <c r="AJ499" s="38"/>
      <c r="AK499" s="38"/>
      <c r="AL499" s="38"/>
      <c r="AM499" s="38"/>
      <c r="AN499" s="38"/>
      <c r="AO499" s="38"/>
      <c r="AP499" s="38"/>
      <c r="AQ499" s="38"/>
      <c r="AR499" s="38"/>
      <c r="AY499" s="39" t="s">
        <v>162</v>
      </c>
      <c r="AZ499" s="40" t="s">
        <v>163</v>
      </c>
      <c r="BA499" s="41" t="s">
        <v>164</v>
      </c>
    </row>
    <row r="500" spans="1:53" s="33" customFormat="1" x14ac:dyDescent="0.25">
      <c r="A500" s="33" t="s">
        <v>158</v>
      </c>
      <c r="B500" s="33" t="s">
        <v>159</v>
      </c>
      <c r="C500" s="33" t="s">
        <v>160</v>
      </c>
      <c r="D500" s="33" t="s">
        <v>11</v>
      </c>
      <c r="E500" s="33">
        <v>1</v>
      </c>
      <c r="F500" s="33" t="s">
        <v>161</v>
      </c>
      <c r="G500" s="89">
        <v>32</v>
      </c>
      <c r="H500" s="89">
        <v>800</v>
      </c>
      <c r="I500" s="82">
        <v>32</v>
      </c>
      <c r="J500" s="31"/>
      <c r="K500" s="31"/>
      <c r="L500" s="31"/>
      <c r="M500" s="79"/>
      <c r="N500" s="79"/>
      <c r="O500" s="81">
        <v>0.93799999999999994</v>
      </c>
      <c r="P500" s="82"/>
      <c r="Q500" s="32"/>
      <c r="R500" s="32"/>
      <c r="S500" s="32"/>
      <c r="T500" s="32"/>
      <c r="U500" s="31"/>
      <c r="V500" s="31"/>
      <c r="W500" s="31"/>
      <c r="X500" s="81">
        <f t="shared" si="299"/>
        <v>30.123999999999999</v>
      </c>
      <c r="Y500" s="37">
        <f t="shared" si="312"/>
        <v>712.71378567554075</v>
      </c>
      <c r="Z500" s="66">
        <f t="shared" si="313"/>
        <v>2.5103333333333331</v>
      </c>
      <c r="AA500" s="67">
        <f t="shared" si="314"/>
        <v>4.9494012894134771</v>
      </c>
      <c r="AB500" s="68">
        <f t="shared" si="315"/>
        <v>5.9753020847165054E-5</v>
      </c>
      <c r="AC500" s="68">
        <v>1.4999999999999999E-4</v>
      </c>
      <c r="AD500" s="38"/>
      <c r="AE500" s="38"/>
      <c r="AF500" s="38"/>
      <c r="AH500" s="38"/>
      <c r="AI500" s="45">
        <v>311.47000000000003</v>
      </c>
      <c r="AJ500" s="38"/>
      <c r="AK500" s="38"/>
      <c r="AL500" s="38"/>
      <c r="AM500" s="38"/>
      <c r="AN500" s="38"/>
      <c r="AO500" s="38"/>
      <c r="AP500" s="38"/>
      <c r="AQ500" s="38"/>
      <c r="AR500" s="38"/>
      <c r="AY500" s="39" t="s">
        <v>162</v>
      </c>
      <c r="AZ500" s="40" t="s">
        <v>163</v>
      </c>
      <c r="BA500" s="41" t="s">
        <v>164</v>
      </c>
    </row>
    <row r="501" spans="1:53" s="33" customFormat="1" x14ac:dyDescent="0.25">
      <c r="A501" s="33" t="s">
        <v>158</v>
      </c>
      <c r="B501" s="33" t="s">
        <v>159</v>
      </c>
      <c r="C501" s="33" t="s">
        <v>160</v>
      </c>
      <c r="D501" s="33" t="s">
        <v>11</v>
      </c>
      <c r="E501" s="33">
        <v>1</v>
      </c>
      <c r="F501" s="33" t="s">
        <v>161</v>
      </c>
      <c r="G501" s="89">
        <v>32</v>
      </c>
      <c r="H501" s="89">
        <v>800</v>
      </c>
      <c r="I501" s="82">
        <v>32</v>
      </c>
      <c r="J501" s="31"/>
      <c r="K501" s="31"/>
      <c r="L501" s="31"/>
      <c r="M501" s="79"/>
      <c r="N501" s="79"/>
      <c r="O501" s="81">
        <v>1</v>
      </c>
      <c r="P501" s="82"/>
      <c r="Q501" s="32"/>
      <c r="R501" s="32"/>
      <c r="S501" s="32"/>
      <c r="T501" s="32"/>
      <c r="U501" s="31"/>
      <c r="V501" s="31"/>
      <c r="W501" s="31"/>
      <c r="X501" s="81">
        <f t="shared" si="299"/>
        <v>30</v>
      </c>
      <c r="Y501" s="37">
        <f t="shared" si="312"/>
        <v>706.85834705770344</v>
      </c>
      <c r="Z501" s="66">
        <f t="shared" si="313"/>
        <v>2.5</v>
      </c>
      <c r="AA501" s="67">
        <f t="shared" si="314"/>
        <v>4.908738521234052</v>
      </c>
      <c r="AB501" s="68">
        <f t="shared" si="315"/>
        <v>5.9999999999999995E-5</v>
      </c>
      <c r="AC501" s="68">
        <v>1.4999999999999999E-4</v>
      </c>
      <c r="AD501" s="38"/>
      <c r="AE501" s="38"/>
      <c r="AF501" s="38"/>
      <c r="AH501" s="38"/>
      <c r="AI501" s="45">
        <v>331.39</v>
      </c>
      <c r="AJ501" s="38"/>
      <c r="AK501" s="38"/>
      <c r="AL501" s="38"/>
      <c r="AM501" s="38"/>
      <c r="AN501" s="38"/>
      <c r="AO501" s="38"/>
      <c r="AP501" s="38"/>
      <c r="AQ501" s="38"/>
      <c r="AR501" s="38"/>
      <c r="AY501" s="39" t="s">
        <v>162</v>
      </c>
      <c r="AZ501" s="40" t="s">
        <v>163</v>
      </c>
      <c r="BA501" s="41" t="s">
        <v>164</v>
      </c>
    </row>
    <row r="502" spans="1:53" s="33" customFormat="1" x14ac:dyDescent="0.25">
      <c r="A502" s="33" t="s">
        <v>158</v>
      </c>
      <c r="B502" s="33" t="s">
        <v>159</v>
      </c>
      <c r="C502" s="33" t="s">
        <v>160</v>
      </c>
      <c r="D502" s="33" t="s">
        <v>11</v>
      </c>
      <c r="E502" s="33">
        <v>1</v>
      </c>
      <c r="F502" s="33" t="s">
        <v>161</v>
      </c>
      <c r="G502" s="89">
        <v>32</v>
      </c>
      <c r="H502" s="89">
        <v>800</v>
      </c>
      <c r="I502" s="82">
        <v>32</v>
      </c>
      <c r="J502" s="31"/>
      <c r="K502" s="31"/>
      <c r="L502" s="31"/>
      <c r="M502" s="79"/>
      <c r="N502" s="79"/>
      <c r="O502" s="81">
        <v>1.0620000000000001</v>
      </c>
      <c r="P502" s="82"/>
      <c r="Q502" s="32"/>
      <c r="R502" s="32"/>
      <c r="S502" s="32"/>
      <c r="T502" s="32"/>
      <c r="U502" s="31"/>
      <c r="V502" s="31"/>
      <c r="W502" s="31"/>
      <c r="X502" s="81">
        <f t="shared" si="299"/>
        <v>29.876000000000001</v>
      </c>
      <c r="Y502" s="37">
        <f t="shared" si="312"/>
        <v>701.02706100418698</v>
      </c>
      <c r="Z502" s="66">
        <f t="shared" si="313"/>
        <v>2.4896666666666669</v>
      </c>
      <c r="AA502" s="67">
        <f t="shared" si="314"/>
        <v>4.8682434791957423</v>
      </c>
      <c r="AB502" s="68">
        <f t="shared" si="315"/>
        <v>6.0249029321194261E-5</v>
      </c>
      <c r="AC502" s="68">
        <v>1.4999999999999999E-4</v>
      </c>
      <c r="AD502" s="38"/>
      <c r="AE502" s="38"/>
      <c r="AF502" s="38"/>
      <c r="AH502" s="38"/>
      <c r="AI502" s="45">
        <v>351.23</v>
      </c>
      <c r="AJ502" s="38"/>
      <c r="AK502" s="38"/>
      <c r="AL502" s="38"/>
      <c r="AM502" s="38"/>
      <c r="AN502" s="38"/>
      <c r="AO502" s="38"/>
      <c r="AP502" s="38"/>
      <c r="AQ502" s="38"/>
      <c r="AR502" s="38"/>
      <c r="AY502" s="39" t="s">
        <v>162</v>
      </c>
      <c r="AZ502" s="40" t="s">
        <v>163</v>
      </c>
      <c r="BA502" s="41" t="s">
        <v>164</v>
      </c>
    </row>
    <row r="503" spans="1:53" s="33" customFormat="1" x14ac:dyDescent="0.25">
      <c r="A503" s="33" t="s">
        <v>158</v>
      </c>
      <c r="B503" s="33" t="s">
        <v>159</v>
      </c>
      <c r="C503" s="33" t="s">
        <v>160</v>
      </c>
      <c r="D503" s="33" t="s">
        <v>11</v>
      </c>
      <c r="E503" s="33">
        <v>1</v>
      </c>
      <c r="F503" s="33" t="s">
        <v>161</v>
      </c>
      <c r="G503" s="89">
        <v>32</v>
      </c>
      <c r="H503" s="89">
        <v>800</v>
      </c>
      <c r="I503" s="82">
        <v>32</v>
      </c>
      <c r="J503" s="31"/>
      <c r="K503" s="31"/>
      <c r="L503" s="31"/>
      <c r="M503" s="79"/>
      <c r="N503" s="79"/>
      <c r="O503" s="81">
        <v>1.125</v>
      </c>
      <c r="P503" s="82"/>
      <c r="Q503" s="32"/>
      <c r="R503" s="32"/>
      <c r="S503" s="32"/>
      <c r="T503" s="32"/>
      <c r="U503" s="31"/>
      <c r="V503" s="31"/>
      <c r="W503" s="31"/>
      <c r="X503" s="81">
        <f t="shared" si="299"/>
        <v>29.75</v>
      </c>
      <c r="Y503" s="37">
        <f t="shared" si="312"/>
        <v>695.1264619919541</v>
      </c>
      <c r="Z503" s="66">
        <f t="shared" si="313"/>
        <v>2.4791666666666665</v>
      </c>
      <c r="AA503" s="67">
        <f t="shared" si="314"/>
        <v>4.8272670971663469</v>
      </c>
      <c r="AB503" s="68">
        <f t="shared" si="315"/>
        <v>6.0504201680672267E-5</v>
      </c>
      <c r="AC503" s="68">
        <v>1.4999999999999999E-4</v>
      </c>
      <c r="AD503" s="38"/>
      <c r="AE503" s="38"/>
      <c r="AF503" s="38"/>
      <c r="AH503" s="38"/>
      <c r="AI503" s="45">
        <v>371.31</v>
      </c>
      <c r="AJ503" s="38"/>
      <c r="AK503" s="38"/>
      <c r="AL503" s="38"/>
      <c r="AM503" s="38"/>
      <c r="AN503" s="38"/>
      <c r="AO503" s="38"/>
      <c r="AP503" s="38"/>
      <c r="AQ503" s="38"/>
      <c r="AR503" s="38"/>
      <c r="AY503" s="39" t="s">
        <v>162</v>
      </c>
      <c r="AZ503" s="40" t="s">
        <v>163</v>
      </c>
      <c r="BA503" s="41" t="s">
        <v>164</v>
      </c>
    </row>
    <row r="504" spans="1:53" s="33" customFormat="1" x14ac:dyDescent="0.25">
      <c r="A504" s="33" t="s">
        <v>158</v>
      </c>
      <c r="B504" s="33" t="s">
        <v>159</v>
      </c>
      <c r="C504" s="33" t="s">
        <v>160</v>
      </c>
      <c r="D504" s="33" t="s">
        <v>11</v>
      </c>
      <c r="E504" s="33">
        <v>1</v>
      </c>
      <c r="F504" s="33" t="s">
        <v>161</v>
      </c>
      <c r="G504" s="89">
        <v>32</v>
      </c>
      <c r="H504" s="89">
        <v>800</v>
      </c>
      <c r="I504" s="82">
        <v>32</v>
      </c>
      <c r="J504" s="31"/>
      <c r="K504" s="31"/>
      <c r="L504" s="31"/>
      <c r="M504" s="79"/>
      <c r="N504" s="79"/>
      <c r="O504" s="81">
        <v>1.1879999999999999</v>
      </c>
      <c r="P504" s="82"/>
      <c r="Q504" s="32"/>
      <c r="R504" s="32"/>
      <c r="S504" s="32"/>
      <c r="T504" s="32"/>
      <c r="U504" s="31"/>
      <c r="V504" s="31"/>
      <c r="W504" s="31"/>
      <c r="X504" s="81">
        <f t="shared" si="299"/>
        <v>29.623999999999999</v>
      </c>
      <c r="Y504" s="37">
        <f t="shared" si="312"/>
        <v>689.2508009422055</v>
      </c>
      <c r="Z504" s="66">
        <f t="shared" si="313"/>
        <v>2.4686666666666666</v>
      </c>
      <c r="AA504" s="67">
        <f t="shared" si="314"/>
        <v>4.7864638954319823</v>
      </c>
      <c r="AB504" s="68">
        <f t="shared" si="315"/>
        <v>6.0761544693491764E-5</v>
      </c>
      <c r="AC504" s="68">
        <v>1.4999999999999999E-4</v>
      </c>
      <c r="AD504" s="38"/>
      <c r="AE504" s="38"/>
      <c r="AF504" s="38"/>
      <c r="AH504" s="38"/>
      <c r="AI504" s="45">
        <v>391.3</v>
      </c>
      <c r="AJ504" s="38"/>
      <c r="AK504" s="38"/>
      <c r="AL504" s="38"/>
      <c r="AM504" s="38"/>
      <c r="AN504" s="38"/>
      <c r="AO504" s="38"/>
      <c r="AP504" s="38"/>
      <c r="AQ504" s="38"/>
      <c r="AR504" s="38"/>
      <c r="AY504" s="39" t="s">
        <v>162</v>
      </c>
      <c r="AZ504" s="40" t="s">
        <v>163</v>
      </c>
      <c r="BA504" s="41" t="s">
        <v>164</v>
      </c>
    </row>
    <row r="505" spans="1:53" s="33" customFormat="1" x14ac:dyDescent="0.25">
      <c r="A505" s="33" t="s">
        <v>158</v>
      </c>
      <c r="B505" s="33" t="s">
        <v>159</v>
      </c>
      <c r="C505" s="33" t="s">
        <v>160</v>
      </c>
      <c r="D505" s="33" t="s">
        <v>11</v>
      </c>
      <c r="E505" s="33">
        <v>1</v>
      </c>
      <c r="F505" s="33" t="s">
        <v>161</v>
      </c>
      <c r="G505" s="89">
        <v>32</v>
      </c>
      <c r="H505" s="89">
        <v>800</v>
      </c>
      <c r="I505" s="82">
        <v>32</v>
      </c>
      <c r="J505" s="31"/>
      <c r="K505" s="31"/>
      <c r="L505" s="31"/>
      <c r="M505" s="79"/>
      <c r="N505" s="79"/>
      <c r="O505" s="81">
        <v>1.25</v>
      </c>
      <c r="P505" s="82"/>
      <c r="Q505" s="32"/>
      <c r="R505" s="32"/>
      <c r="S505" s="32"/>
      <c r="T505" s="32"/>
      <c r="U505" s="31"/>
      <c r="V505" s="31"/>
      <c r="W505" s="31"/>
      <c r="X505" s="81">
        <f t="shared" si="299"/>
        <v>29.5</v>
      </c>
      <c r="Y505" s="37">
        <f t="shared" si="312"/>
        <v>683.4927516966294</v>
      </c>
      <c r="Z505" s="66">
        <f t="shared" si="313"/>
        <v>2.4583333333333335</v>
      </c>
      <c r="AA505" s="67">
        <f t="shared" si="314"/>
        <v>4.7464774423377047</v>
      </c>
      <c r="AB505" s="68">
        <f t="shared" si="315"/>
        <v>6.1016949152542363E-5</v>
      </c>
      <c r="AC505" s="68">
        <v>1.4999999999999999E-4</v>
      </c>
      <c r="AD505" s="38"/>
      <c r="AE505" s="38"/>
      <c r="AF505" s="38"/>
      <c r="AH505" s="38"/>
      <c r="AI505" s="45">
        <v>410.9</v>
      </c>
      <c r="AJ505" s="38"/>
      <c r="AK505" s="38"/>
      <c r="AL505" s="38"/>
      <c r="AM505" s="38"/>
      <c r="AN505" s="38"/>
      <c r="AO505" s="38"/>
      <c r="AP505" s="38"/>
      <c r="AQ505" s="38"/>
      <c r="AR505" s="38"/>
      <c r="AY505" s="39" t="s">
        <v>162</v>
      </c>
      <c r="AZ505" s="40" t="s">
        <v>163</v>
      </c>
      <c r="BA505" s="41" t="s">
        <v>164</v>
      </c>
    </row>
    <row r="506" spans="1:53" s="25" customFormat="1" x14ac:dyDescent="0.25">
      <c r="A506" s="25" t="s">
        <v>158</v>
      </c>
      <c r="B506" s="25" t="s">
        <v>159</v>
      </c>
      <c r="C506" s="25" t="s">
        <v>160</v>
      </c>
      <c r="D506" s="25" t="s">
        <v>11</v>
      </c>
      <c r="E506" s="25">
        <v>1</v>
      </c>
      <c r="F506" s="47" t="s">
        <v>161</v>
      </c>
      <c r="G506" s="72">
        <v>34</v>
      </c>
      <c r="H506" s="72">
        <v>850</v>
      </c>
      <c r="I506" s="72">
        <v>34</v>
      </c>
      <c r="J506" s="23"/>
      <c r="K506" s="23"/>
      <c r="L506" s="23"/>
      <c r="M506" s="76"/>
      <c r="N506" s="76"/>
      <c r="O506" s="78">
        <v>0.25</v>
      </c>
      <c r="P506" s="72"/>
      <c r="Q506" s="24"/>
      <c r="R506" s="24"/>
      <c r="S506" s="24"/>
      <c r="T506" s="24"/>
      <c r="U506" s="23"/>
      <c r="V506" s="23"/>
      <c r="W506" s="23"/>
      <c r="X506" s="78">
        <f t="shared" si="299"/>
        <v>33.5</v>
      </c>
      <c r="Y506" s="26">
        <f t="shared" ref="Y506:Y543" si="316">PI()*X506^2/4</f>
        <v>881.41308887278637</v>
      </c>
      <c r="Z506" s="63">
        <f t="shared" ref="Z506:Z543" si="317">X506/12</f>
        <v>2.7916666666666665</v>
      </c>
      <c r="AA506" s="64">
        <f t="shared" ref="AA506:AA543" si="318">PI()*Z506^2/4</f>
        <v>6.1209242282832372</v>
      </c>
      <c r="AB506" s="65">
        <f t="shared" ref="AB506:AB577" si="319">AC506/Z506</f>
        <v>5.3731343283582087E-5</v>
      </c>
      <c r="AC506" s="65">
        <v>1.4999999999999999E-4</v>
      </c>
      <c r="AD506" s="27"/>
      <c r="AE506" s="27"/>
      <c r="AF506" s="27"/>
      <c r="AG506" s="27"/>
      <c r="AH506" s="27"/>
      <c r="AI506" s="44">
        <v>90.2</v>
      </c>
      <c r="AJ506" s="27"/>
      <c r="AK506" s="27"/>
      <c r="AL506" s="27"/>
      <c r="AM506" s="27"/>
      <c r="AN506" s="27"/>
      <c r="AO506" s="27"/>
      <c r="AP506" s="27"/>
      <c r="AQ506" s="27"/>
      <c r="AR506" s="27"/>
      <c r="AY506" s="28" t="s">
        <v>162</v>
      </c>
      <c r="AZ506" s="29" t="s">
        <v>163</v>
      </c>
      <c r="BA506" s="25" t="s">
        <v>164</v>
      </c>
    </row>
    <row r="507" spans="1:53" s="25" customFormat="1" x14ac:dyDescent="0.25">
      <c r="A507" s="25" t="s">
        <v>158</v>
      </c>
      <c r="B507" s="25" t="s">
        <v>159</v>
      </c>
      <c r="C507" s="25" t="s">
        <v>160</v>
      </c>
      <c r="D507" s="25" t="s">
        <v>11</v>
      </c>
      <c r="E507" s="25">
        <v>1</v>
      </c>
      <c r="F507" s="47" t="s">
        <v>161</v>
      </c>
      <c r="G507" s="72">
        <v>34</v>
      </c>
      <c r="H507" s="72">
        <v>850</v>
      </c>
      <c r="I507" s="72">
        <v>34</v>
      </c>
      <c r="J507" s="23"/>
      <c r="K507" s="23"/>
      <c r="L507" s="23"/>
      <c r="M507" s="76"/>
      <c r="N507" s="76"/>
      <c r="O507" s="78">
        <v>0.28100000000000003</v>
      </c>
      <c r="P507" s="72"/>
      <c r="Q507" s="24"/>
      <c r="R507" s="24"/>
      <c r="S507" s="24"/>
      <c r="T507" s="24"/>
      <c r="U507" s="23"/>
      <c r="V507" s="23"/>
      <c r="W507" s="23"/>
      <c r="X507" s="78">
        <f t="shared" si="299"/>
        <v>33.438000000000002</v>
      </c>
      <c r="Y507" s="26">
        <f t="shared" si="316"/>
        <v>878.15356397257347</v>
      </c>
      <c r="Z507" s="63">
        <f t="shared" si="317"/>
        <v>2.7865000000000002</v>
      </c>
      <c r="AA507" s="64">
        <f t="shared" si="318"/>
        <v>6.0982886386984276</v>
      </c>
      <c r="AB507" s="65">
        <f t="shared" si="319"/>
        <v>5.3830970751839215E-5</v>
      </c>
      <c r="AC507" s="65">
        <v>1.4999999999999999E-4</v>
      </c>
      <c r="AD507" s="27"/>
      <c r="AE507" s="27"/>
      <c r="AF507" s="27"/>
      <c r="AG507" s="27"/>
      <c r="AH507" s="27"/>
      <c r="AI507" s="44">
        <v>101.29</v>
      </c>
      <c r="AJ507" s="27"/>
      <c r="AK507" s="27"/>
      <c r="AL507" s="27"/>
      <c r="AM507" s="27"/>
      <c r="AN507" s="27"/>
      <c r="AO507" s="27"/>
      <c r="AP507" s="27"/>
      <c r="AQ507" s="27"/>
      <c r="AR507" s="27"/>
      <c r="AY507" s="28" t="s">
        <v>162</v>
      </c>
      <c r="AZ507" s="29" t="s">
        <v>163</v>
      </c>
      <c r="BA507" s="25" t="s">
        <v>164</v>
      </c>
    </row>
    <row r="508" spans="1:53" s="25" customFormat="1" x14ac:dyDescent="0.25">
      <c r="A508" s="25" t="s">
        <v>158</v>
      </c>
      <c r="B508" s="25" t="s">
        <v>159</v>
      </c>
      <c r="C508" s="25" t="s">
        <v>160</v>
      </c>
      <c r="D508" s="25" t="s">
        <v>11</v>
      </c>
      <c r="E508" s="25">
        <v>1</v>
      </c>
      <c r="F508" s="47" t="s">
        <v>161</v>
      </c>
      <c r="G508" s="72">
        <v>34</v>
      </c>
      <c r="H508" s="72">
        <v>850</v>
      </c>
      <c r="I508" s="72">
        <v>34</v>
      </c>
      <c r="J508" s="23"/>
      <c r="K508" s="23"/>
      <c r="L508" s="23"/>
      <c r="M508" s="76"/>
      <c r="N508" s="76">
        <v>10</v>
      </c>
      <c r="O508" s="78">
        <v>0.312</v>
      </c>
      <c r="P508" s="72"/>
      <c r="Q508" s="24"/>
      <c r="R508" s="24"/>
      <c r="S508" s="24"/>
      <c r="T508" s="24"/>
      <c r="U508" s="23"/>
      <c r="V508" s="23"/>
      <c r="W508" s="23"/>
      <c r="X508" s="78">
        <f t="shared" si="299"/>
        <v>33.375999999999998</v>
      </c>
      <c r="Y508" s="26">
        <f t="shared" si="316"/>
        <v>874.90007721344057</v>
      </c>
      <c r="Z508" s="63">
        <f t="shared" si="317"/>
        <v>2.781333333333333</v>
      </c>
      <c r="AA508" s="64">
        <f t="shared" si="318"/>
        <v>6.0756949806488922</v>
      </c>
      <c r="AB508" s="65">
        <f t="shared" si="319"/>
        <v>5.3930968360498566E-5</v>
      </c>
      <c r="AC508" s="65">
        <v>1.4999999999999999E-4</v>
      </c>
      <c r="AD508" s="27"/>
      <c r="AE508" s="27"/>
      <c r="AF508" s="27"/>
      <c r="AG508" s="27"/>
      <c r="AH508" s="27"/>
      <c r="AI508" s="44">
        <v>112.36</v>
      </c>
      <c r="AJ508" s="27"/>
      <c r="AK508" s="27"/>
      <c r="AL508" s="27"/>
      <c r="AM508" s="27"/>
      <c r="AN508" s="27"/>
      <c r="AO508" s="27"/>
      <c r="AP508" s="27"/>
      <c r="AQ508" s="27"/>
      <c r="AR508" s="27"/>
      <c r="AY508" s="28" t="s">
        <v>162</v>
      </c>
      <c r="AZ508" s="29" t="s">
        <v>163</v>
      </c>
      <c r="BA508" s="25" t="s">
        <v>164</v>
      </c>
    </row>
    <row r="509" spans="1:53" s="25" customFormat="1" x14ac:dyDescent="0.25">
      <c r="A509" s="25" t="s">
        <v>158</v>
      </c>
      <c r="B509" s="25" t="s">
        <v>159</v>
      </c>
      <c r="C509" s="25" t="s">
        <v>160</v>
      </c>
      <c r="D509" s="25" t="s">
        <v>11</v>
      </c>
      <c r="E509" s="25">
        <v>1</v>
      </c>
      <c r="F509" s="47" t="s">
        <v>161</v>
      </c>
      <c r="G509" s="72">
        <v>34</v>
      </c>
      <c r="H509" s="72">
        <v>850</v>
      </c>
      <c r="I509" s="72">
        <v>34</v>
      </c>
      <c r="J509" s="23"/>
      <c r="K509" s="23"/>
      <c r="L509" s="23"/>
      <c r="M509" s="76"/>
      <c r="N509" s="76"/>
      <c r="O509" s="78">
        <v>0.34399999999999997</v>
      </c>
      <c r="P509" s="72"/>
      <c r="Q509" s="24"/>
      <c r="R509" s="24"/>
      <c r="S509" s="24"/>
      <c r="T509" s="24"/>
      <c r="U509" s="23"/>
      <c r="V509" s="23"/>
      <c r="W509" s="23"/>
      <c r="X509" s="78">
        <f t="shared" si="299"/>
        <v>33.311999999999998</v>
      </c>
      <c r="Y509" s="26">
        <f t="shared" si="316"/>
        <v>871.54797271931909</v>
      </c>
      <c r="Z509" s="63">
        <f t="shared" si="317"/>
        <v>2.7759999999999998</v>
      </c>
      <c r="AA509" s="64">
        <f t="shared" si="318"/>
        <v>6.052416477217494</v>
      </c>
      <c r="AB509" s="65">
        <f t="shared" si="319"/>
        <v>5.4034582132564841E-5</v>
      </c>
      <c r="AC509" s="65">
        <v>1.4999999999999999E-4</v>
      </c>
      <c r="AD509" s="27"/>
      <c r="AE509" s="27"/>
      <c r="AF509" s="27"/>
      <c r="AG509" s="27"/>
      <c r="AH509" s="27"/>
      <c r="AI509" s="44">
        <v>123.77</v>
      </c>
      <c r="AJ509" s="27"/>
      <c r="AK509" s="27"/>
      <c r="AL509" s="27"/>
      <c r="AM509" s="27"/>
      <c r="AN509" s="27"/>
      <c r="AO509" s="27"/>
      <c r="AP509" s="27"/>
      <c r="AQ509" s="27"/>
      <c r="AR509" s="27"/>
      <c r="AY509" s="28" t="s">
        <v>162</v>
      </c>
      <c r="AZ509" s="29" t="s">
        <v>163</v>
      </c>
      <c r="BA509" s="25" t="s">
        <v>164</v>
      </c>
    </row>
    <row r="510" spans="1:53" s="25" customFormat="1" x14ac:dyDescent="0.25">
      <c r="A510" s="25" t="s">
        <v>158</v>
      </c>
      <c r="B510" s="25" t="s">
        <v>159</v>
      </c>
      <c r="C510" s="25" t="s">
        <v>160</v>
      </c>
      <c r="D510" s="25" t="s">
        <v>11</v>
      </c>
      <c r="E510" s="25">
        <v>1</v>
      </c>
      <c r="F510" s="47" t="s">
        <v>161</v>
      </c>
      <c r="G510" s="72">
        <v>34</v>
      </c>
      <c r="H510" s="72">
        <v>850</v>
      </c>
      <c r="I510" s="72">
        <v>34</v>
      </c>
      <c r="J510" s="23"/>
      <c r="K510" s="23"/>
      <c r="L510" s="23"/>
      <c r="M510" s="76" t="s">
        <v>165</v>
      </c>
      <c r="N510" s="76"/>
      <c r="O510" s="78">
        <v>0.375</v>
      </c>
      <c r="P510" s="72"/>
      <c r="Q510" s="24"/>
      <c r="R510" s="24"/>
      <c r="S510" s="24"/>
      <c r="T510" s="24"/>
      <c r="U510" s="23"/>
      <c r="V510" s="23"/>
      <c r="W510" s="23"/>
      <c r="X510" s="78">
        <f t="shared" si="299"/>
        <v>33.25</v>
      </c>
      <c r="Y510" s="26">
        <f t="shared" si="316"/>
        <v>868.30675702109136</v>
      </c>
      <c r="Z510" s="63">
        <f t="shared" si="317"/>
        <v>2.7708333333333335</v>
      </c>
      <c r="AA510" s="64">
        <f t="shared" si="318"/>
        <v>6.0299080348686909</v>
      </c>
      <c r="AB510" s="65">
        <f t="shared" si="319"/>
        <v>5.4135338345864654E-5</v>
      </c>
      <c r="AC510" s="65">
        <v>1.4999999999999999E-4</v>
      </c>
      <c r="AD510" s="27"/>
      <c r="AE510" s="27"/>
      <c r="AF510" s="27"/>
      <c r="AG510" s="27"/>
      <c r="AH510" s="27"/>
      <c r="AI510" s="44">
        <v>134.79</v>
      </c>
      <c r="AJ510" s="27"/>
      <c r="AK510" s="27"/>
      <c r="AL510" s="27"/>
      <c r="AM510" s="27"/>
      <c r="AN510" s="27"/>
      <c r="AO510" s="27"/>
      <c r="AP510" s="27"/>
      <c r="AQ510" s="27"/>
      <c r="AR510" s="27"/>
      <c r="AY510" s="28" t="s">
        <v>162</v>
      </c>
      <c r="AZ510" s="29" t="s">
        <v>163</v>
      </c>
      <c r="BA510" s="25" t="s">
        <v>164</v>
      </c>
    </row>
    <row r="511" spans="1:53" s="25" customFormat="1" x14ac:dyDescent="0.25">
      <c r="A511" s="25" t="s">
        <v>158</v>
      </c>
      <c r="B511" s="25" t="s">
        <v>159</v>
      </c>
      <c r="C511" s="25" t="s">
        <v>160</v>
      </c>
      <c r="D511" s="25" t="s">
        <v>11</v>
      </c>
      <c r="E511" s="25">
        <v>1</v>
      </c>
      <c r="F511" s="47" t="s">
        <v>161</v>
      </c>
      <c r="G511" s="72">
        <v>34</v>
      </c>
      <c r="H511" s="72">
        <v>850</v>
      </c>
      <c r="I511" s="72">
        <v>34</v>
      </c>
      <c r="J511" s="23"/>
      <c r="K511" s="23"/>
      <c r="L511" s="23"/>
      <c r="M511" s="76"/>
      <c r="N511" s="76"/>
      <c r="O511" s="78">
        <v>0.40600000000000003</v>
      </c>
      <c r="P511" s="72"/>
      <c r="Q511" s="24"/>
      <c r="R511" s="24"/>
      <c r="S511" s="24"/>
      <c r="T511" s="24"/>
      <c r="U511" s="23"/>
      <c r="V511" s="23"/>
      <c r="W511" s="23"/>
      <c r="X511" s="78">
        <f t="shared" si="299"/>
        <v>33.188000000000002</v>
      </c>
      <c r="Y511" s="26">
        <f t="shared" si="316"/>
        <v>865.07157946394398</v>
      </c>
      <c r="Z511" s="63">
        <f t="shared" si="317"/>
        <v>2.7656666666666667</v>
      </c>
      <c r="AA511" s="64">
        <f t="shared" si="318"/>
        <v>6.0074415240551655</v>
      </c>
      <c r="AB511" s="65">
        <f t="shared" si="319"/>
        <v>5.4236471013619377E-5</v>
      </c>
      <c r="AC511" s="65">
        <v>1.4999999999999999E-4</v>
      </c>
      <c r="AD511" s="27"/>
      <c r="AE511" s="27"/>
      <c r="AF511" s="27"/>
      <c r="AG511" s="27"/>
      <c r="AH511" s="27"/>
      <c r="AI511" s="44">
        <v>145.80000000000001</v>
      </c>
      <c r="AJ511" s="27"/>
      <c r="AK511" s="27"/>
      <c r="AL511" s="27"/>
      <c r="AM511" s="27"/>
      <c r="AN511" s="27"/>
      <c r="AO511" s="27"/>
      <c r="AP511" s="27"/>
      <c r="AQ511" s="27"/>
      <c r="AR511" s="27"/>
      <c r="AY511" s="28" t="s">
        <v>162</v>
      </c>
      <c r="AZ511" s="29" t="s">
        <v>163</v>
      </c>
      <c r="BA511" s="25" t="s">
        <v>164</v>
      </c>
    </row>
    <row r="512" spans="1:53" s="25" customFormat="1" x14ac:dyDescent="0.25">
      <c r="A512" s="25" t="s">
        <v>158</v>
      </c>
      <c r="B512" s="25" t="s">
        <v>159</v>
      </c>
      <c r="C512" s="25" t="s">
        <v>160</v>
      </c>
      <c r="D512" s="25" t="s">
        <v>11</v>
      </c>
      <c r="E512" s="25">
        <v>1</v>
      </c>
      <c r="F512" s="47" t="s">
        <v>161</v>
      </c>
      <c r="G512" s="72">
        <v>34</v>
      </c>
      <c r="H512" s="72">
        <v>850</v>
      </c>
      <c r="I512" s="72">
        <v>34</v>
      </c>
      <c r="J512" s="23"/>
      <c r="K512" s="23"/>
      <c r="L512" s="23"/>
      <c r="M512" s="76"/>
      <c r="N512" s="76"/>
      <c r="O512" s="78">
        <v>0.438</v>
      </c>
      <c r="P512" s="72"/>
      <c r="Q512" s="24"/>
      <c r="R512" s="24"/>
      <c r="S512" s="24"/>
      <c r="T512" s="24"/>
      <c r="U512" s="23"/>
      <c r="V512" s="23"/>
      <c r="W512" s="23"/>
      <c r="X512" s="78">
        <f t="shared" si="299"/>
        <v>33.124000000000002</v>
      </c>
      <c r="Y512" s="26">
        <f t="shared" si="316"/>
        <v>861.73837479122653</v>
      </c>
      <c r="Z512" s="63">
        <f t="shared" si="317"/>
        <v>2.7603333333333335</v>
      </c>
      <c r="AA512" s="64">
        <f t="shared" si="318"/>
        <v>5.9842942693835166</v>
      </c>
      <c r="AB512" s="65">
        <f t="shared" si="319"/>
        <v>5.4341263132471914E-5</v>
      </c>
      <c r="AC512" s="65">
        <v>1.4999999999999999E-4</v>
      </c>
      <c r="AD512" s="27"/>
      <c r="AE512" s="27"/>
      <c r="AF512" s="27"/>
      <c r="AG512" s="27"/>
      <c r="AH512" s="27"/>
      <c r="AI512" s="44">
        <v>157.13999999999999</v>
      </c>
      <c r="AJ512" s="27"/>
      <c r="AK512" s="27"/>
      <c r="AL512" s="27"/>
      <c r="AM512" s="27"/>
      <c r="AN512" s="27"/>
      <c r="AO512" s="27"/>
      <c r="AP512" s="27"/>
      <c r="AQ512" s="27"/>
      <c r="AR512" s="27"/>
      <c r="AY512" s="28" t="s">
        <v>162</v>
      </c>
      <c r="AZ512" s="29" t="s">
        <v>163</v>
      </c>
      <c r="BA512" s="25" t="s">
        <v>164</v>
      </c>
    </row>
    <row r="513" spans="1:53" s="25" customFormat="1" x14ac:dyDescent="0.25">
      <c r="A513" s="25" t="s">
        <v>158</v>
      </c>
      <c r="B513" s="25" t="s">
        <v>159</v>
      </c>
      <c r="C513" s="25" t="s">
        <v>160</v>
      </c>
      <c r="D513" s="25" t="s">
        <v>11</v>
      </c>
      <c r="E513" s="25">
        <v>1</v>
      </c>
      <c r="F513" s="47" t="s">
        <v>161</v>
      </c>
      <c r="G513" s="72">
        <v>34</v>
      </c>
      <c r="H513" s="72">
        <v>850</v>
      </c>
      <c r="I513" s="72">
        <v>34</v>
      </c>
      <c r="J513" s="23"/>
      <c r="K513" s="23"/>
      <c r="L513" s="23"/>
      <c r="M513" s="76"/>
      <c r="N513" s="76"/>
      <c r="O513" s="78">
        <v>0.46899999999999997</v>
      </c>
      <c r="P513" s="72"/>
      <c r="Q513" s="24"/>
      <c r="R513" s="24"/>
      <c r="S513" s="24"/>
      <c r="T513" s="24"/>
      <c r="U513" s="23"/>
      <c r="V513" s="23"/>
      <c r="W513" s="23"/>
      <c r="X513" s="78">
        <f t="shared" si="299"/>
        <v>33.061999999999998</v>
      </c>
      <c r="Y513" s="26">
        <f t="shared" si="316"/>
        <v>858.51546829498363</v>
      </c>
      <c r="Z513" s="63">
        <f t="shared" si="317"/>
        <v>2.7551666666666663</v>
      </c>
      <c r="AA513" s="64">
        <f t="shared" si="318"/>
        <v>5.9619129742707182</v>
      </c>
      <c r="AB513" s="65">
        <f t="shared" si="319"/>
        <v>5.44431673824935E-5</v>
      </c>
      <c r="AC513" s="65">
        <v>1.4999999999999999E-4</v>
      </c>
      <c r="AD513" s="27"/>
      <c r="AE513" s="27"/>
      <c r="AF513" s="27"/>
      <c r="AG513" s="27"/>
      <c r="AH513" s="27"/>
      <c r="AI513" s="44">
        <v>168.11</v>
      </c>
      <c r="AJ513" s="27"/>
      <c r="AK513" s="27"/>
      <c r="AL513" s="27"/>
      <c r="AM513" s="27"/>
      <c r="AN513" s="27"/>
      <c r="AO513" s="27"/>
      <c r="AP513" s="27"/>
      <c r="AQ513" s="27"/>
      <c r="AR513" s="27"/>
      <c r="AY513" s="28" t="s">
        <v>162</v>
      </c>
      <c r="AZ513" s="29" t="s">
        <v>163</v>
      </c>
      <c r="BA513" s="25" t="s">
        <v>164</v>
      </c>
    </row>
    <row r="514" spans="1:53" s="25" customFormat="1" x14ac:dyDescent="0.25">
      <c r="A514" s="25" t="s">
        <v>158</v>
      </c>
      <c r="B514" s="25" t="s">
        <v>159</v>
      </c>
      <c r="C514" s="25" t="s">
        <v>160</v>
      </c>
      <c r="D514" s="25" t="s">
        <v>11</v>
      </c>
      <c r="E514" s="25">
        <v>1</v>
      </c>
      <c r="F514" s="47" t="s">
        <v>161</v>
      </c>
      <c r="G514" s="72">
        <v>34</v>
      </c>
      <c r="H514" s="72">
        <v>850</v>
      </c>
      <c r="I514" s="72">
        <v>34</v>
      </c>
      <c r="J514" s="23"/>
      <c r="K514" s="23"/>
      <c r="L514" s="23"/>
      <c r="M514" s="76" t="s">
        <v>166</v>
      </c>
      <c r="N514" s="76">
        <v>20</v>
      </c>
      <c r="O514" s="78">
        <v>0.5</v>
      </c>
      <c r="P514" s="72"/>
      <c r="Q514" s="24"/>
      <c r="R514" s="24"/>
      <c r="S514" s="24"/>
      <c r="T514" s="24"/>
      <c r="U514" s="23"/>
      <c r="V514" s="23"/>
      <c r="W514" s="23"/>
      <c r="X514" s="78">
        <f t="shared" si="299"/>
        <v>33</v>
      </c>
      <c r="Y514" s="26">
        <f t="shared" si="316"/>
        <v>855.2985999398212</v>
      </c>
      <c r="Z514" s="63">
        <f t="shared" si="317"/>
        <v>2.75</v>
      </c>
      <c r="AA514" s="64">
        <f t="shared" si="318"/>
        <v>5.9395736106932029</v>
      </c>
      <c r="AB514" s="65">
        <f t="shared" si="319"/>
        <v>5.4545454545454539E-5</v>
      </c>
      <c r="AC514" s="65">
        <v>1.4999999999999999E-4</v>
      </c>
      <c r="AD514" s="27"/>
      <c r="AE514" s="27"/>
      <c r="AF514" s="27"/>
      <c r="AG514" s="27"/>
      <c r="AH514" s="27"/>
      <c r="AI514" s="44">
        <v>179.06</v>
      </c>
      <c r="AJ514" s="27"/>
      <c r="AK514" s="27"/>
      <c r="AL514" s="27"/>
      <c r="AM514" s="27"/>
      <c r="AN514" s="27"/>
      <c r="AO514" s="27"/>
      <c r="AP514" s="27"/>
      <c r="AQ514" s="27"/>
      <c r="AR514" s="27"/>
      <c r="AY514" s="28" t="s">
        <v>162</v>
      </c>
      <c r="AZ514" s="29" t="s">
        <v>163</v>
      </c>
      <c r="BA514" s="25" t="s">
        <v>164</v>
      </c>
    </row>
    <row r="515" spans="1:53" s="25" customFormat="1" x14ac:dyDescent="0.25">
      <c r="A515" s="25" t="s">
        <v>158</v>
      </c>
      <c r="B515" s="25" t="s">
        <v>159</v>
      </c>
      <c r="C515" s="25" t="s">
        <v>160</v>
      </c>
      <c r="D515" s="25" t="s">
        <v>11</v>
      </c>
      <c r="E515" s="25">
        <v>1</v>
      </c>
      <c r="F515" s="47" t="s">
        <v>161</v>
      </c>
      <c r="G515" s="72">
        <v>34</v>
      </c>
      <c r="H515" s="72">
        <v>850</v>
      </c>
      <c r="I515" s="72">
        <v>34</v>
      </c>
      <c r="J515" s="23"/>
      <c r="K515" s="23"/>
      <c r="L515" s="23"/>
      <c r="M515" s="76"/>
      <c r="N515" s="76"/>
      <c r="O515" s="78">
        <v>0.56200000000000006</v>
      </c>
      <c r="P515" s="72"/>
      <c r="Q515" s="24"/>
      <c r="R515" s="24"/>
      <c r="S515" s="24"/>
      <c r="T515" s="24"/>
      <c r="U515" s="23"/>
      <c r="V515" s="23"/>
      <c r="W515" s="23"/>
      <c r="X515" s="78">
        <f t="shared" si="299"/>
        <v>32.875999999999998</v>
      </c>
      <c r="Y515" s="26">
        <f t="shared" ref="Y515" si="320">PI()*X515^2/4</f>
        <v>848.88297765273671</v>
      </c>
      <c r="Z515" s="63">
        <f t="shared" ref="Z515" si="321">X515/12</f>
        <v>2.7396666666666665</v>
      </c>
      <c r="AA515" s="64">
        <f t="shared" ref="AA515" si="322">PI()*Z515^2/4</f>
        <v>5.8950206781440055</v>
      </c>
      <c r="AB515" s="65">
        <f t="shared" ref="AB515" si="323">AC515/Z515</f>
        <v>5.4751186275702638E-5</v>
      </c>
      <c r="AC515" s="65">
        <v>1.4999999999999999E-4</v>
      </c>
      <c r="AD515" s="27"/>
      <c r="AE515" s="27"/>
      <c r="AF515" s="27"/>
      <c r="AG515" s="27"/>
      <c r="AH515" s="27"/>
      <c r="AI515" s="44">
        <v>200.89</v>
      </c>
      <c r="AJ515" s="27"/>
      <c r="AK515" s="27"/>
      <c r="AL515" s="27"/>
      <c r="AM515" s="27"/>
      <c r="AN515" s="27"/>
      <c r="AO515" s="27"/>
      <c r="AP515" s="27"/>
      <c r="AQ515" s="27"/>
      <c r="AR515" s="27"/>
      <c r="AY515" s="28" t="s">
        <v>162</v>
      </c>
      <c r="AZ515" s="29" t="s">
        <v>163</v>
      </c>
      <c r="BA515" s="25" t="s">
        <v>164</v>
      </c>
    </row>
    <row r="516" spans="1:53" s="25" customFormat="1" x14ac:dyDescent="0.25">
      <c r="A516" s="25" t="s">
        <v>158</v>
      </c>
      <c r="B516" s="25" t="s">
        <v>159</v>
      </c>
      <c r="C516" s="25" t="s">
        <v>160</v>
      </c>
      <c r="D516" s="25" t="s">
        <v>11</v>
      </c>
      <c r="E516" s="25">
        <v>1</v>
      </c>
      <c r="F516" s="47" t="s">
        <v>161</v>
      </c>
      <c r="G516" s="72">
        <v>34</v>
      </c>
      <c r="H516" s="72">
        <v>850</v>
      </c>
      <c r="I516" s="72">
        <v>34</v>
      </c>
      <c r="J516" s="23"/>
      <c r="K516" s="23"/>
      <c r="L516" s="23"/>
      <c r="M516" s="76"/>
      <c r="N516" s="76">
        <v>30</v>
      </c>
      <c r="O516" s="78">
        <v>0.625</v>
      </c>
      <c r="P516" s="72"/>
      <c r="Q516" s="24"/>
      <c r="R516" s="24"/>
      <c r="S516" s="24"/>
      <c r="T516" s="24"/>
      <c r="U516" s="23"/>
      <c r="V516" s="23"/>
      <c r="W516" s="23"/>
      <c r="X516" s="78">
        <f t="shared" si="299"/>
        <v>32.75</v>
      </c>
      <c r="Y516" s="26">
        <f t="shared" si="316"/>
        <v>842.38861762897557</v>
      </c>
      <c r="Z516" s="63">
        <f t="shared" si="317"/>
        <v>2.7291666666666665</v>
      </c>
      <c r="AA516" s="64">
        <f t="shared" si="318"/>
        <v>5.8499209557567742</v>
      </c>
      <c r="AB516" s="65">
        <f t="shared" si="319"/>
        <v>5.4961832061068697E-5</v>
      </c>
      <c r="AC516" s="65">
        <v>1.4999999999999999E-4</v>
      </c>
      <c r="AD516" s="27"/>
      <c r="AE516" s="27"/>
      <c r="AF516" s="27"/>
      <c r="AG516" s="27"/>
      <c r="AH516" s="27"/>
      <c r="AI516" s="44">
        <v>222.99</v>
      </c>
      <c r="AJ516" s="27"/>
      <c r="AK516" s="27"/>
      <c r="AL516" s="27"/>
      <c r="AM516" s="27"/>
      <c r="AN516" s="27"/>
      <c r="AO516" s="27"/>
      <c r="AP516" s="27"/>
      <c r="AQ516" s="27"/>
      <c r="AR516" s="27"/>
      <c r="AY516" s="28" t="s">
        <v>162</v>
      </c>
      <c r="AZ516" s="29" t="s">
        <v>163</v>
      </c>
      <c r="BA516" s="25" t="s">
        <v>164</v>
      </c>
    </row>
    <row r="517" spans="1:53" s="25" customFormat="1" x14ac:dyDescent="0.25">
      <c r="A517" s="25" t="s">
        <v>158</v>
      </c>
      <c r="B517" s="25" t="s">
        <v>159</v>
      </c>
      <c r="C517" s="25" t="s">
        <v>160</v>
      </c>
      <c r="D517" s="25" t="s">
        <v>11</v>
      </c>
      <c r="E517" s="25">
        <v>1</v>
      </c>
      <c r="F517" s="47" t="s">
        <v>161</v>
      </c>
      <c r="G517" s="72">
        <v>34</v>
      </c>
      <c r="H517" s="72">
        <v>850</v>
      </c>
      <c r="I517" s="72">
        <v>34</v>
      </c>
      <c r="J517" s="23"/>
      <c r="K517" s="23"/>
      <c r="L517" s="23"/>
      <c r="M517" s="76"/>
      <c r="N517" s="76">
        <v>40</v>
      </c>
      <c r="O517" s="78">
        <v>0.68799999999999994</v>
      </c>
      <c r="P517" s="72"/>
      <c r="Q517" s="24"/>
      <c r="R517" s="24"/>
      <c r="S517" s="24"/>
      <c r="T517" s="24"/>
      <c r="U517" s="23"/>
      <c r="V517" s="23"/>
      <c r="W517" s="23"/>
      <c r="X517" s="78">
        <f t="shared" ref="X517:X580" si="324">(I517-O517*2)</f>
        <v>32.624000000000002</v>
      </c>
      <c r="Y517" s="26">
        <f t="shared" si="316"/>
        <v>835.91919556769881</v>
      </c>
      <c r="Z517" s="63">
        <f t="shared" si="317"/>
        <v>2.718666666666667</v>
      </c>
      <c r="AA517" s="64">
        <f t="shared" si="318"/>
        <v>5.8049944136645744</v>
      </c>
      <c r="AB517" s="65">
        <f t="shared" si="319"/>
        <v>5.5174104953408524E-5</v>
      </c>
      <c r="AC517" s="65">
        <v>1.4999999999999999E-4</v>
      </c>
      <c r="AD517" s="27"/>
      <c r="AE517" s="27"/>
      <c r="AF517" s="27"/>
      <c r="AG517" s="27"/>
      <c r="AH517" s="27"/>
      <c r="AI517" s="44">
        <v>245</v>
      </c>
      <c r="AJ517" s="27"/>
      <c r="AK517" s="27"/>
      <c r="AL517" s="27"/>
      <c r="AM517" s="27"/>
      <c r="AN517" s="27"/>
      <c r="AO517" s="27"/>
      <c r="AP517" s="27"/>
      <c r="AQ517" s="27"/>
      <c r="AR517" s="27"/>
      <c r="AY517" s="28" t="s">
        <v>162</v>
      </c>
      <c r="AZ517" s="29" t="s">
        <v>163</v>
      </c>
      <c r="BA517" s="25" t="s">
        <v>164</v>
      </c>
    </row>
    <row r="518" spans="1:53" s="25" customFormat="1" x14ac:dyDescent="0.25">
      <c r="A518" s="25" t="s">
        <v>158</v>
      </c>
      <c r="B518" s="25" t="s">
        <v>159</v>
      </c>
      <c r="C518" s="25" t="s">
        <v>160</v>
      </c>
      <c r="D518" s="25" t="s">
        <v>11</v>
      </c>
      <c r="E518" s="25">
        <v>1</v>
      </c>
      <c r="F518" s="47" t="s">
        <v>161</v>
      </c>
      <c r="G518" s="72">
        <v>34</v>
      </c>
      <c r="H518" s="72">
        <v>850</v>
      </c>
      <c r="I518" s="72">
        <v>34</v>
      </c>
      <c r="J518" s="23"/>
      <c r="K518" s="23"/>
      <c r="L518" s="23"/>
      <c r="M518" s="76"/>
      <c r="N518" s="76"/>
      <c r="O518" s="78">
        <v>0.75</v>
      </c>
      <c r="P518" s="72"/>
      <c r="Q518" s="24"/>
      <c r="R518" s="24"/>
      <c r="S518" s="24"/>
      <c r="T518" s="24"/>
      <c r="U518" s="23"/>
      <c r="V518" s="23"/>
      <c r="W518" s="23"/>
      <c r="X518" s="78">
        <f t="shared" si="324"/>
        <v>32.5</v>
      </c>
      <c r="Y518" s="26">
        <f t="shared" si="316"/>
        <v>829.57681008855479</v>
      </c>
      <c r="Z518" s="63">
        <f t="shared" si="317"/>
        <v>2.7083333333333335</v>
      </c>
      <c r="AA518" s="64">
        <f t="shared" si="318"/>
        <v>5.7609500700594092</v>
      </c>
      <c r="AB518" s="65">
        <f t="shared" si="319"/>
        <v>5.5384615384615374E-5</v>
      </c>
      <c r="AC518" s="65">
        <v>1.4999999999999999E-4</v>
      </c>
      <c r="AD518" s="27"/>
      <c r="AE518" s="27"/>
      <c r="AF518" s="27"/>
      <c r="AG518" s="27"/>
      <c r="AH518" s="27"/>
      <c r="AI518" s="44">
        <v>266.58</v>
      </c>
      <c r="AJ518" s="27"/>
      <c r="AK518" s="27"/>
      <c r="AL518" s="27"/>
      <c r="AM518" s="27"/>
      <c r="AN518" s="27"/>
      <c r="AO518" s="27"/>
      <c r="AP518" s="27"/>
      <c r="AQ518" s="27"/>
      <c r="AR518" s="27"/>
      <c r="AY518" s="28" t="s">
        <v>162</v>
      </c>
      <c r="AZ518" s="29" t="s">
        <v>163</v>
      </c>
      <c r="BA518" s="25" t="s">
        <v>164</v>
      </c>
    </row>
    <row r="519" spans="1:53" s="25" customFormat="1" x14ac:dyDescent="0.25">
      <c r="A519" s="25" t="s">
        <v>158</v>
      </c>
      <c r="B519" s="25" t="s">
        <v>159</v>
      </c>
      <c r="C519" s="25" t="s">
        <v>160</v>
      </c>
      <c r="D519" s="25" t="s">
        <v>11</v>
      </c>
      <c r="E519" s="25">
        <v>1</v>
      </c>
      <c r="F519" s="47" t="s">
        <v>161</v>
      </c>
      <c r="G519" s="72">
        <v>34</v>
      </c>
      <c r="H519" s="72">
        <v>850</v>
      </c>
      <c r="I519" s="72">
        <v>34</v>
      </c>
      <c r="J519" s="23"/>
      <c r="K519" s="23"/>
      <c r="L519" s="23"/>
      <c r="M519" s="76"/>
      <c r="N519" s="76"/>
      <c r="O519" s="78">
        <v>0.81200000000000006</v>
      </c>
      <c r="P519" s="72"/>
      <c r="Q519" s="24"/>
      <c r="R519" s="24"/>
      <c r="S519" s="24"/>
      <c r="T519" s="24"/>
      <c r="U519" s="23"/>
      <c r="V519" s="23"/>
      <c r="W519" s="23"/>
      <c r="X519" s="78">
        <f t="shared" si="324"/>
        <v>32.375999999999998</v>
      </c>
      <c r="Y519" s="26">
        <f t="shared" si="316"/>
        <v>823.25857717373162</v>
      </c>
      <c r="Z519" s="63">
        <f t="shared" si="317"/>
        <v>2.698</v>
      </c>
      <c r="AA519" s="64">
        <f t="shared" si="318"/>
        <v>5.7170734525953595</v>
      </c>
      <c r="AB519" s="65">
        <f t="shared" si="319"/>
        <v>5.5596738324684947E-5</v>
      </c>
      <c r="AC519" s="65">
        <v>1.4999999999999999E-4</v>
      </c>
      <c r="AD519" s="27"/>
      <c r="AE519" s="27"/>
      <c r="AF519" s="27"/>
      <c r="AG519" s="27"/>
      <c r="AH519" s="27"/>
      <c r="AI519" s="44">
        <v>288.08</v>
      </c>
      <c r="AJ519" s="27"/>
      <c r="AK519" s="27"/>
      <c r="AL519" s="27"/>
      <c r="AM519" s="27"/>
      <c r="AN519" s="27"/>
      <c r="AO519" s="27"/>
      <c r="AP519" s="27"/>
      <c r="AQ519" s="27"/>
      <c r="AR519" s="27"/>
      <c r="AY519" s="28" t="s">
        <v>162</v>
      </c>
      <c r="AZ519" s="29" t="s">
        <v>163</v>
      </c>
      <c r="BA519" s="25" t="s">
        <v>164</v>
      </c>
    </row>
    <row r="520" spans="1:53" s="25" customFormat="1" x14ac:dyDescent="0.25">
      <c r="A520" s="25" t="s">
        <v>158</v>
      </c>
      <c r="B520" s="25" t="s">
        <v>159</v>
      </c>
      <c r="C520" s="25" t="s">
        <v>160</v>
      </c>
      <c r="D520" s="25" t="s">
        <v>11</v>
      </c>
      <c r="E520" s="25">
        <v>1</v>
      </c>
      <c r="F520" s="47" t="s">
        <v>161</v>
      </c>
      <c r="G520" s="72">
        <v>34</v>
      </c>
      <c r="H520" s="72">
        <v>850</v>
      </c>
      <c r="I520" s="72">
        <v>34</v>
      </c>
      <c r="J520" s="23"/>
      <c r="K520" s="23"/>
      <c r="L520" s="23"/>
      <c r="M520" s="76"/>
      <c r="N520" s="76"/>
      <c r="O520" s="78">
        <v>0.875</v>
      </c>
      <c r="P520" s="72"/>
      <c r="Q520" s="24"/>
      <c r="R520" s="24"/>
      <c r="S520" s="24"/>
      <c r="T520" s="24"/>
      <c r="U520" s="23"/>
      <c r="V520" s="23"/>
      <c r="W520" s="23"/>
      <c r="X520" s="78">
        <f t="shared" si="324"/>
        <v>32.25</v>
      </c>
      <c r="Y520" s="26">
        <f t="shared" si="316"/>
        <v>816.86317731855854</v>
      </c>
      <c r="Z520" s="63">
        <f t="shared" si="317"/>
        <v>2.6875</v>
      </c>
      <c r="AA520" s="64">
        <f t="shared" si="318"/>
        <v>5.6726609536011008</v>
      </c>
      <c r="AB520" s="65">
        <f t="shared" si="319"/>
        <v>5.5813953488372088E-5</v>
      </c>
      <c r="AC520" s="65">
        <v>1.4999999999999999E-4</v>
      </c>
      <c r="AD520" s="27"/>
      <c r="AE520" s="27"/>
      <c r="AF520" s="27"/>
      <c r="AG520" s="27"/>
      <c r="AH520" s="27"/>
      <c r="AI520" s="44">
        <v>309.83999999999997</v>
      </c>
      <c r="AJ520" s="27"/>
      <c r="AK520" s="27"/>
      <c r="AL520" s="27"/>
      <c r="AM520" s="27"/>
      <c r="AN520" s="27"/>
      <c r="AO520" s="27"/>
      <c r="AP520" s="27"/>
      <c r="AQ520" s="27"/>
      <c r="AR520" s="27"/>
      <c r="AY520" s="28" t="s">
        <v>162</v>
      </c>
      <c r="AZ520" s="29" t="s">
        <v>163</v>
      </c>
      <c r="BA520" s="25" t="s">
        <v>164</v>
      </c>
    </row>
    <row r="521" spans="1:53" s="25" customFormat="1" x14ac:dyDescent="0.25">
      <c r="A521" s="25" t="s">
        <v>158</v>
      </c>
      <c r="B521" s="25" t="s">
        <v>159</v>
      </c>
      <c r="C521" s="25" t="s">
        <v>160</v>
      </c>
      <c r="D521" s="25" t="s">
        <v>11</v>
      </c>
      <c r="E521" s="25">
        <v>1</v>
      </c>
      <c r="F521" s="47" t="s">
        <v>161</v>
      </c>
      <c r="G521" s="72">
        <v>34</v>
      </c>
      <c r="H521" s="72">
        <v>850</v>
      </c>
      <c r="I521" s="72">
        <v>34</v>
      </c>
      <c r="J521" s="23"/>
      <c r="K521" s="23"/>
      <c r="L521" s="23"/>
      <c r="M521" s="76"/>
      <c r="N521" s="76"/>
      <c r="O521" s="78">
        <v>0.93799999999999994</v>
      </c>
      <c r="P521" s="72"/>
      <c r="Q521" s="24"/>
      <c r="R521" s="24"/>
      <c r="S521" s="24"/>
      <c r="T521" s="24"/>
      <c r="U521" s="23"/>
      <c r="V521" s="23"/>
      <c r="W521" s="23"/>
      <c r="X521" s="78">
        <f t="shared" si="324"/>
        <v>32.124000000000002</v>
      </c>
      <c r="Y521" s="26">
        <f t="shared" si="316"/>
        <v>810.49271542586973</v>
      </c>
      <c r="Z521" s="63">
        <f t="shared" si="317"/>
        <v>2.677</v>
      </c>
      <c r="AA521" s="64">
        <f t="shared" si="318"/>
        <v>5.6284216349018719</v>
      </c>
      <c r="AB521" s="65">
        <f t="shared" si="319"/>
        <v>5.6032872618602907E-5</v>
      </c>
      <c r="AC521" s="65">
        <v>1.4999999999999999E-4</v>
      </c>
      <c r="AD521" s="27"/>
      <c r="AE521" s="27"/>
      <c r="AF521" s="27"/>
      <c r="AG521" s="27"/>
      <c r="AH521" s="27"/>
      <c r="AI521" s="44">
        <v>331.52</v>
      </c>
      <c r="AJ521" s="27"/>
      <c r="AK521" s="27"/>
      <c r="AL521" s="27"/>
      <c r="AM521" s="27"/>
      <c r="AN521" s="27"/>
      <c r="AO521" s="27"/>
      <c r="AP521" s="27"/>
      <c r="AQ521" s="27"/>
      <c r="AR521" s="27"/>
      <c r="AY521" s="28" t="s">
        <v>162</v>
      </c>
      <c r="AZ521" s="29" t="s">
        <v>163</v>
      </c>
      <c r="BA521" s="25" t="s">
        <v>164</v>
      </c>
    </row>
    <row r="522" spans="1:53" s="25" customFormat="1" x14ac:dyDescent="0.25">
      <c r="A522" s="25" t="s">
        <v>158</v>
      </c>
      <c r="B522" s="25" t="s">
        <v>159</v>
      </c>
      <c r="C522" s="25" t="s">
        <v>160</v>
      </c>
      <c r="D522" s="25" t="s">
        <v>11</v>
      </c>
      <c r="E522" s="25">
        <v>1</v>
      </c>
      <c r="F522" s="47" t="s">
        <v>161</v>
      </c>
      <c r="G522" s="72">
        <v>34</v>
      </c>
      <c r="H522" s="72">
        <v>850</v>
      </c>
      <c r="I522" s="72">
        <v>34</v>
      </c>
      <c r="J522" s="23"/>
      <c r="K522" s="23"/>
      <c r="L522" s="23"/>
      <c r="M522" s="76"/>
      <c r="N522" s="76"/>
      <c r="O522" s="78">
        <v>1</v>
      </c>
      <c r="P522" s="72"/>
      <c r="Q522" s="24"/>
      <c r="R522" s="24"/>
      <c r="S522" s="24"/>
      <c r="T522" s="24"/>
      <c r="U522" s="23"/>
      <c r="V522" s="23"/>
      <c r="W522" s="23"/>
      <c r="X522" s="78">
        <f t="shared" si="324"/>
        <v>32</v>
      </c>
      <c r="Y522" s="26">
        <f t="shared" si="316"/>
        <v>804.24771931898704</v>
      </c>
      <c r="Z522" s="63">
        <f t="shared" si="317"/>
        <v>2.6666666666666665</v>
      </c>
      <c r="AA522" s="64">
        <f t="shared" si="318"/>
        <v>5.5850536063818543</v>
      </c>
      <c r="AB522" s="65">
        <f t="shared" si="319"/>
        <v>5.6249999999999998E-5</v>
      </c>
      <c r="AC522" s="65">
        <v>1.4999999999999999E-4</v>
      </c>
      <c r="AD522" s="27"/>
      <c r="AE522" s="27"/>
      <c r="AF522" s="27"/>
      <c r="AG522" s="27"/>
      <c r="AH522" s="27"/>
      <c r="AI522" s="44">
        <v>352.77</v>
      </c>
      <c r="AJ522" s="27"/>
      <c r="AK522" s="27"/>
      <c r="AL522" s="27"/>
      <c r="AM522" s="27"/>
      <c r="AN522" s="27"/>
      <c r="AO522" s="27"/>
      <c r="AP522" s="27"/>
      <c r="AQ522" s="27"/>
      <c r="AR522" s="27"/>
      <c r="AY522" s="28" t="s">
        <v>162</v>
      </c>
      <c r="AZ522" s="29" t="s">
        <v>163</v>
      </c>
      <c r="BA522" s="25" t="s">
        <v>164</v>
      </c>
    </row>
    <row r="523" spans="1:53" s="25" customFormat="1" x14ac:dyDescent="0.25">
      <c r="A523" s="25" t="s">
        <v>158</v>
      </c>
      <c r="B523" s="25" t="s">
        <v>159</v>
      </c>
      <c r="C523" s="25" t="s">
        <v>160</v>
      </c>
      <c r="D523" s="25" t="s">
        <v>11</v>
      </c>
      <c r="E523" s="25">
        <v>1</v>
      </c>
      <c r="F523" s="47" t="s">
        <v>161</v>
      </c>
      <c r="G523" s="72">
        <v>34</v>
      </c>
      <c r="H523" s="72">
        <v>850</v>
      </c>
      <c r="I523" s="72">
        <v>34</v>
      </c>
      <c r="J523" s="23"/>
      <c r="K523" s="23"/>
      <c r="L523" s="23"/>
      <c r="M523" s="76"/>
      <c r="N523" s="76"/>
      <c r="O523" s="78">
        <v>1.0620000000000001</v>
      </c>
      <c r="P523" s="72"/>
      <c r="Q523" s="24"/>
      <c r="R523" s="24"/>
      <c r="S523" s="24"/>
      <c r="T523" s="24"/>
      <c r="U523" s="23"/>
      <c r="V523" s="23"/>
      <c r="W523" s="23"/>
      <c r="X523" s="78">
        <f t="shared" si="324"/>
        <v>31.876000000000001</v>
      </c>
      <c r="Y523" s="26">
        <f t="shared" si="316"/>
        <v>798.0268757764253</v>
      </c>
      <c r="Z523" s="63">
        <f t="shared" si="317"/>
        <v>2.6563333333333334</v>
      </c>
      <c r="AA523" s="64">
        <f t="shared" si="318"/>
        <v>5.5418533040029532</v>
      </c>
      <c r="AB523" s="65">
        <f t="shared" si="319"/>
        <v>5.6468816664575221E-5</v>
      </c>
      <c r="AC523" s="65">
        <v>1.4999999999999999E-4</v>
      </c>
      <c r="AD523" s="27"/>
      <c r="AE523" s="27"/>
      <c r="AF523" s="27"/>
      <c r="AG523" s="27"/>
      <c r="AH523" s="27"/>
      <c r="AI523" s="44">
        <v>373.94</v>
      </c>
      <c r="AJ523" s="27"/>
      <c r="AK523" s="27"/>
      <c r="AL523" s="27"/>
      <c r="AM523" s="27"/>
      <c r="AN523" s="27"/>
      <c r="AO523" s="27"/>
      <c r="AP523" s="27"/>
      <c r="AQ523" s="27"/>
      <c r="AR523" s="27"/>
      <c r="AY523" s="28" t="s">
        <v>162</v>
      </c>
      <c r="AZ523" s="29" t="s">
        <v>163</v>
      </c>
      <c r="BA523" s="25" t="s">
        <v>164</v>
      </c>
    </row>
    <row r="524" spans="1:53" s="25" customFormat="1" x14ac:dyDescent="0.25">
      <c r="A524" s="25" t="s">
        <v>158</v>
      </c>
      <c r="B524" s="25" t="s">
        <v>159</v>
      </c>
      <c r="C524" s="25" t="s">
        <v>160</v>
      </c>
      <c r="D524" s="25" t="s">
        <v>11</v>
      </c>
      <c r="E524" s="25">
        <v>1</v>
      </c>
      <c r="F524" s="47" t="s">
        <v>161</v>
      </c>
      <c r="G524" s="72">
        <v>34</v>
      </c>
      <c r="H524" s="72">
        <v>850</v>
      </c>
      <c r="I524" s="72">
        <v>34</v>
      </c>
      <c r="J524" s="23"/>
      <c r="K524" s="23"/>
      <c r="L524" s="23"/>
      <c r="M524" s="76"/>
      <c r="N524" s="76"/>
      <c r="O524" s="78">
        <v>1.125</v>
      </c>
      <c r="P524" s="72"/>
      <c r="Q524" s="24"/>
      <c r="R524" s="24"/>
      <c r="S524" s="24"/>
      <c r="T524" s="24"/>
      <c r="U524" s="23"/>
      <c r="V524" s="23"/>
      <c r="W524" s="23"/>
      <c r="X524" s="78">
        <f t="shared" si="324"/>
        <v>31.75</v>
      </c>
      <c r="Y524" s="26">
        <f t="shared" si="316"/>
        <v>791.73043608984017</v>
      </c>
      <c r="Z524" s="63">
        <f t="shared" si="317"/>
        <v>2.6458333333333335</v>
      </c>
      <c r="AA524" s="64">
        <f t="shared" si="318"/>
        <v>5.4981280284016689</v>
      </c>
      <c r="AB524" s="65">
        <f t="shared" si="319"/>
        <v>5.6692913385826763E-5</v>
      </c>
      <c r="AC524" s="65">
        <v>1.4999999999999999E-4</v>
      </c>
      <c r="AD524" s="27"/>
      <c r="AE524" s="27"/>
      <c r="AF524" s="27"/>
      <c r="AG524" s="27"/>
      <c r="AH524" s="27"/>
      <c r="AI524" s="44">
        <v>395.36</v>
      </c>
      <c r="AJ524" s="27"/>
      <c r="AK524" s="27"/>
      <c r="AL524" s="27"/>
      <c r="AM524" s="27"/>
      <c r="AN524" s="27"/>
      <c r="AO524" s="27"/>
      <c r="AP524" s="27"/>
      <c r="AQ524" s="27"/>
      <c r="AR524" s="27"/>
      <c r="AY524" s="28" t="s">
        <v>162</v>
      </c>
      <c r="AZ524" s="29" t="s">
        <v>163</v>
      </c>
      <c r="BA524" s="25" t="s">
        <v>164</v>
      </c>
    </row>
    <row r="525" spans="1:53" s="25" customFormat="1" x14ac:dyDescent="0.25">
      <c r="A525" s="25" t="s">
        <v>158</v>
      </c>
      <c r="B525" s="25" t="s">
        <v>159</v>
      </c>
      <c r="C525" s="25" t="s">
        <v>160</v>
      </c>
      <c r="D525" s="25" t="s">
        <v>11</v>
      </c>
      <c r="E525" s="25">
        <v>1</v>
      </c>
      <c r="F525" s="47" t="s">
        <v>161</v>
      </c>
      <c r="G525" s="72">
        <v>34</v>
      </c>
      <c r="H525" s="72">
        <v>850</v>
      </c>
      <c r="I525" s="72">
        <v>34</v>
      </c>
      <c r="J525" s="23"/>
      <c r="K525" s="23"/>
      <c r="L525" s="23"/>
      <c r="M525" s="76"/>
      <c r="N525" s="76"/>
      <c r="O525" s="78">
        <v>1.1879999999999999</v>
      </c>
      <c r="P525" s="72"/>
      <c r="Q525" s="24"/>
      <c r="R525" s="24"/>
      <c r="S525" s="24"/>
      <c r="T525" s="24"/>
      <c r="U525" s="23"/>
      <c r="V525" s="23"/>
      <c r="W525" s="23"/>
      <c r="X525" s="78">
        <f t="shared" si="324"/>
        <v>31.623999999999999</v>
      </c>
      <c r="Y525" s="26">
        <f t="shared" si="316"/>
        <v>785.45893436573931</v>
      </c>
      <c r="Z525" s="63">
        <f t="shared" si="317"/>
        <v>2.6353333333333331</v>
      </c>
      <c r="AA525" s="64">
        <f t="shared" si="318"/>
        <v>5.4545759330954109</v>
      </c>
      <c r="AB525" s="65">
        <f t="shared" si="319"/>
        <v>5.6918795851252216E-5</v>
      </c>
      <c r="AC525" s="65">
        <v>1.4999999999999999E-4</v>
      </c>
      <c r="AD525" s="27"/>
      <c r="AE525" s="27"/>
      <c r="AF525" s="27"/>
      <c r="AG525" s="27"/>
      <c r="AH525" s="27"/>
      <c r="AI525" s="44">
        <v>416.7</v>
      </c>
      <c r="AJ525" s="27"/>
      <c r="AK525" s="27"/>
      <c r="AL525" s="27"/>
      <c r="AM525" s="27"/>
      <c r="AN525" s="27"/>
      <c r="AO525" s="27"/>
      <c r="AP525" s="27"/>
      <c r="AQ525" s="27"/>
      <c r="AR525" s="27"/>
      <c r="AY525" s="28" t="s">
        <v>162</v>
      </c>
      <c r="AZ525" s="29" t="s">
        <v>163</v>
      </c>
      <c r="BA525" s="25" t="s">
        <v>164</v>
      </c>
    </row>
    <row r="526" spans="1:53" s="25" customFormat="1" x14ac:dyDescent="0.25">
      <c r="A526" s="25" t="s">
        <v>158</v>
      </c>
      <c r="B526" s="25" t="s">
        <v>159</v>
      </c>
      <c r="C526" s="25" t="s">
        <v>160</v>
      </c>
      <c r="D526" s="25" t="s">
        <v>11</v>
      </c>
      <c r="E526" s="25">
        <v>1</v>
      </c>
      <c r="F526" s="47" t="s">
        <v>161</v>
      </c>
      <c r="G526" s="72">
        <v>34</v>
      </c>
      <c r="H526" s="72">
        <v>850</v>
      </c>
      <c r="I526" s="72">
        <v>34</v>
      </c>
      <c r="J526" s="23"/>
      <c r="K526" s="23"/>
      <c r="L526" s="23"/>
      <c r="M526" s="76"/>
      <c r="N526" s="76"/>
      <c r="O526" s="78">
        <v>1.25</v>
      </c>
      <c r="P526" s="72"/>
      <c r="Q526" s="24"/>
      <c r="R526" s="24"/>
      <c r="S526" s="24"/>
      <c r="T526" s="24"/>
      <c r="U526" s="23"/>
      <c r="V526" s="23"/>
      <c r="W526" s="23"/>
      <c r="X526" s="78">
        <f t="shared" si="324"/>
        <v>31.5</v>
      </c>
      <c r="Y526" s="26">
        <f t="shared" si="316"/>
        <v>779.31132763111805</v>
      </c>
      <c r="Z526" s="63">
        <f t="shared" si="317"/>
        <v>2.625</v>
      </c>
      <c r="AA526" s="64">
        <f t="shared" si="318"/>
        <v>5.4118842196605419</v>
      </c>
      <c r="AB526" s="65">
        <f t="shared" si="319"/>
        <v>5.7142857142857135E-5</v>
      </c>
      <c r="AC526" s="65">
        <v>1.4999999999999999E-4</v>
      </c>
      <c r="AD526" s="27"/>
      <c r="AE526" s="27"/>
      <c r="AF526" s="27"/>
      <c r="AG526" s="27"/>
      <c r="AH526" s="27"/>
      <c r="AI526" s="44">
        <v>437.62</v>
      </c>
      <c r="AJ526" s="27"/>
      <c r="AK526" s="27"/>
      <c r="AL526" s="27"/>
      <c r="AM526" s="27"/>
      <c r="AN526" s="27"/>
      <c r="AO526" s="27"/>
      <c r="AP526" s="27"/>
      <c r="AQ526" s="27"/>
      <c r="AR526" s="27"/>
      <c r="AY526" s="28" t="s">
        <v>162</v>
      </c>
      <c r="AZ526" s="29" t="s">
        <v>163</v>
      </c>
      <c r="BA526" s="25" t="s">
        <v>164</v>
      </c>
    </row>
    <row r="527" spans="1:53" s="36" customFormat="1" x14ac:dyDescent="0.25">
      <c r="A527" s="36" t="s">
        <v>158</v>
      </c>
      <c r="B527" s="36" t="s">
        <v>159</v>
      </c>
      <c r="C527" s="36" t="s">
        <v>160</v>
      </c>
      <c r="D527" s="36" t="s">
        <v>11</v>
      </c>
      <c r="E527" s="36">
        <v>1</v>
      </c>
      <c r="F527" s="36" t="s">
        <v>161</v>
      </c>
      <c r="G527" s="73">
        <v>36</v>
      </c>
      <c r="H527" s="73">
        <v>900</v>
      </c>
      <c r="I527" s="73">
        <v>36</v>
      </c>
      <c r="J527" s="34"/>
      <c r="K527" s="34"/>
      <c r="L527" s="34"/>
      <c r="M527" s="83"/>
      <c r="N527" s="83"/>
      <c r="O527" s="85">
        <v>0.25</v>
      </c>
      <c r="P527" s="73"/>
      <c r="Q527" s="35"/>
      <c r="R527" s="35"/>
      <c r="S527" s="35"/>
      <c r="T527" s="35"/>
      <c r="U527" s="34"/>
      <c r="V527" s="34"/>
      <c r="W527" s="34"/>
      <c r="X527" s="85">
        <f t="shared" si="324"/>
        <v>35.5</v>
      </c>
      <c r="Y527" s="42">
        <f t="shared" si="316"/>
        <v>989.79803542163415</v>
      </c>
      <c r="Z527" s="69">
        <f t="shared" si="317"/>
        <v>2.9583333333333335</v>
      </c>
      <c r="AA527" s="70">
        <f t="shared" si="318"/>
        <v>6.8735974682057943</v>
      </c>
      <c r="AB527" s="71">
        <f>AC527/Z527</f>
        <v>5.070422535211267E-5</v>
      </c>
      <c r="AC527" s="71">
        <v>1.4999999999999999E-4</v>
      </c>
      <c r="AD527" s="43"/>
      <c r="AE527" s="43"/>
      <c r="AF527" s="43"/>
      <c r="AG527" s="43"/>
      <c r="AH527" s="43"/>
      <c r="AI527" s="46">
        <v>95.54</v>
      </c>
      <c r="AJ527" s="43"/>
      <c r="AK527" s="43"/>
      <c r="AL527" s="43"/>
      <c r="AM527" s="43"/>
      <c r="AN527" s="43"/>
      <c r="AO527" s="43"/>
      <c r="AP527" s="43"/>
      <c r="AQ527" s="43"/>
      <c r="AR527" s="43"/>
      <c r="AY527" s="39" t="s">
        <v>162</v>
      </c>
      <c r="AZ527" s="40" t="s">
        <v>163</v>
      </c>
      <c r="BA527" s="41" t="s">
        <v>164</v>
      </c>
    </row>
    <row r="528" spans="1:53" s="36" customFormat="1" x14ac:dyDescent="0.25">
      <c r="A528" s="36" t="s">
        <v>158</v>
      </c>
      <c r="B528" s="36" t="s">
        <v>159</v>
      </c>
      <c r="C528" s="36" t="s">
        <v>160</v>
      </c>
      <c r="D528" s="36" t="s">
        <v>11</v>
      </c>
      <c r="E528" s="36">
        <v>1</v>
      </c>
      <c r="F528" s="36" t="s">
        <v>161</v>
      </c>
      <c r="G528" s="73">
        <v>36</v>
      </c>
      <c r="H528" s="73">
        <v>900</v>
      </c>
      <c r="I528" s="73">
        <v>36</v>
      </c>
      <c r="J528" s="34"/>
      <c r="K528" s="34"/>
      <c r="L528" s="34"/>
      <c r="M528" s="83"/>
      <c r="N528" s="83"/>
      <c r="O528" s="85">
        <v>0.28100000000000003</v>
      </c>
      <c r="P528" s="73"/>
      <c r="Q528" s="35"/>
      <c r="R528" s="35"/>
      <c r="S528" s="35"/>
      <c r="T528" s="35"/>
      <c r="U528" s="34"/>
      <c r="V528" s="34"/>
      <c r="W528" s="34"/>
      <c r="X528" s="85">
        <f t="shared" si="324"/>
        <v>35.438000000000002</v>
      </c>
      <c r="Y528" s="42">
        <f t="shared" si="316"/>
        <v>986.34373177689895</v>
      </c>
      <c r="Z528" s="69">
        <f t="shared" si="317"/>
        <v>2.9531666666666667</v>
      </c>
      <c r="AA528" s="70">
        <f t="shared" si="318"/>
        <v>6.8496092484506867</v>
      </c>
      <c r="AB528" s="71">
        <f t="shared" si="319"/>
        <v>5.0792934138495395E-5</v>
      </c>
      <c r="AC528" s="71">
        <v>1.4999999999999999E-4</v>
      </c>
      <c r="AD528" s="43"/>
      <c r="AE528" s="43"/>
      <c r="AF528" s="43"/>
      <c r="AG528" s="43"/>
      <c r="AH528" s="43"/>
      <c r="AI528" s="46">
        <v>107.3</v>
      </c>
      <c r="AJ528" s="43"/>
      <c r="AK528" s="43"/>
      <c r="AL528" s="43"/>
      <c r="AM528" s="43"/>
      <c r="AN528" s="43"/>
      <c r="AO528" s="43"/>
      <c r="AP528" s="43"/>
      <c r="AQ528" s="43"/>
      <c r="AR528" s="43"/>
      <c r="AY528" s="39" t="s">
        <v>162</v>
      </c>
      <c r="AZ528" s="40" t="s">
        <v>163</v>
      </c>
      <c r="BA528" s="41" t="s">
        <v>164</v>
      </c>
    </row>
    <row r="529" spans="1:53" s="36" customFormat="1" x14ac:dyDescent="0.25">
      <c r="A529" s="36" t="s">
        <v>158</v>
      </c>
      <c r="B529" s="36" t="s">
        <v>159</v>
      </c>
      <c r="C529" s="36" t="s">
        <v>160</v>
      </c>
      <c r="D529" s="36" t="s">
        <v>11</v>
      </c>
      <c r="E529" s="36">
        <v>1</v>
      </c>
      <c r="F529" s="36" t="s">
        <v>161</v>
      </c>
      <c r="G529" s="73">
        <v>36</v>
      </c>
      <c r="H529" s="73">
        <v>900</v>
      </c>
      <c r="I529" s="73">
        <v>36</v>
      </c>
      <c r="J529" s="34"/>
      <c r="K529" s="34"/>
      <c r="L529" s="34"/>
      <c r="M529" s="83"/>
      <c r="N529" s="83">
        <v>10</v>
      </c>
      <c r="O529" s="85">
        <v>0.312</v>
      </c>
      <c r="P529" s="73"/>
      <c r="Q529" s="35"/>
      <c r="R529" s="35"/>
      <c r="S529" s="35"/>
      <c r="T529" s="35"/>
      <c r="U529" s="34"/>
      <c r="V529" s="34"/>
      <c r="W529" s="34"/>
      <c r="X529" s="85">
        <f t="shared" si="324"/>
        <v>35.375999999999998</v>
      </c>
      <c r="Y529" s="42">
        <f t="shared" si="316"/>
        <v>982.8954662732433</v>
      </c>
      <c r="Z529" s="69">
        <f t="shared" si="317"/>
        <v>2.948</v>
      </c>
      <c r="AA529" s="70">
        <f t="shared" si="318"/>
        <v>6.8256629602308578</v>
      </c>
      <c r="AB529" s="71">
        <f t="shared" si="319"/>
        <v>5.0881953867028491E-5</v>
      </c>
      <c r="AC529" s="71">
        <v>1.4999999999999999E-4</v>
      </c>
      <c r="AD529" s="43"/>
      <c r="AE529" s="43"/>
      <c r="AF529" s="43"/>
      <c r="AG529" s="43"/>
      <c r="AH529" s="43"/>
      <c r="AI529" s="46">
        <v>119.03</v>
      </c>
      <c r="AJ529" s="43"/>
      <c r="AK529" s="43"/>
      <c r="AL529" s="43"/>
      <c r="AM529" s="43"/>
      <c r="AN529" s="43"/>
      <c r="AO529" s="43"/>
      <c r="AP529" s="43"/>
      <c r="AQ529" s="43"/>
      <c r="AR529" s="43"/>
      <c r="AY529" s="39" t="s">
        <v>162</v>
      </c>
      <c r="AZ529" s="40" t="s">
        <v>163</v>
      </c>
      <c r="BA529" s="41" t="s">
        <v>164</v>
      </c>
    </row>
    <row r="530" spans="1:53" s="36" customFormat="1" x14ac:dyDescent="0.25">
      <c r="A530" s="36" t="s">
        <v>158</v>
      </c>
      <c r="B530" s="36" t="s">
        <v>159</v>
      </c>
      <c r="C530" s="36" t="s">
        <v>160</v>
      </c>
      <c r="D530" s="36" t="s">
        <v>11</v>
      </c>
      <c r="E530" s="36">
        <v>1</v>
      </c>
      <c r="F530" s="36" t="s">
        <v>161</v>
      </c>
      <c r="G530" s="73">
        <v>36</v>
      </c>
      <c r="H530" s="73">
        <v>900</v>
      </c>
      <c r="I530" s="73">
        <v>36</v>
      </c>
      <c r="J530" s="34"/>
      <c r="K530" s="34"/>
      <c r="L530" s="34"/>
      <c r="M530" s="83"/>
      <c r="N530" s="83"/>
      <c r="O530" s="85">
        <v>0.34399999999999997</v>
      </c>
      <c r="P530" s="73"/>
      <c r="Q530" s="35"/>
      <c r="R530" s="35"/>
      <c r="S530" s="35"/>
      <c r="T530" s="35"/>
      <c r="U530" s="34"/>
      <c r="V530" s="34"/>
      <c r="W530" s="34"/>
      <c r="X530" s="85">
        <f t="shared" si="324"/>
        <v>35.311999999999998</v>
      </c>
      <c r="Y530" s="42">
        <f t="shared" si="316"/>
        <v>979.34229984929209</v>
      </c>
      <c r="Z530" s="69">
        <f t="shared" si="317"/>
        <v>2.9426666666666663</v>
      </c>
      <c r="AA530" s="70">
        <f t="shared" si="318"/>
        <v>6.8009881933978606</v>
      </c>
      <c r="AB530" s="71">
        <f t="shared" si="319"/>
        <v>5.0974173085636613E-5</v>
      </c>
      <c r="AC530" s="71">
        <v>1.4999999999999999E-4</v>
      </c>
      <c r="AD530" s="43"/>
      <c r="AE530" s="43"/>
      <c r="AF530" s="43"/>
      <c r="AG530" s="43"/>
      <c r="AH530" s="43"/>
      <c r="AI530" s="46">
        <v>131.12</v>
      </c>
      <c r="AJ530" s="43"/>
      <c r="AK530" s="43"/>
      <c r="AL530" s="43"/>
      <c r="AM530" s="43"/>
      <c r="AN530" s="43"/>
      <c r="AO530" s="43"/>
      <c r="AP530" s="43"/>
      <c r="AQ530" s="43"/>
      <c r="AR530" s="43"/>
      <c r="AY530" s="39" t="s">
        <v>162</v>
      </c>
      <c r="AZ530" s="40" t="s">
        <v>163</v>
      </c>
      <c r="BA530" s="41" t="s">
        <v>164</v>
      </c>
    </row>
    <row r="531" spans="1:53" s="36" customFormat="1" x14ac:dyDescent="0.25">
      <c r="A531" s="36" t="s">
        <v>158</v>
      </c>
      <c r="B531" s="36" t="s">
        <v>159</v>
      </c>
      <c r="C531" s="36" t="s">
        <v>160</v>
      </c>
      <c r="D531" s="36" t="s">
        <v>11</v>
      </c>
      <c r="E531" s="36">
        <v>1</v>
      </c>
      <c r="F531" s="36" t="s">
        <v>161</v>
      </c>
      <c r="G531" s="73">
        <v>36</v>
      </c>
      <c r="H531" s="73">
        <v>900</v>
      </c>
      <c r="I531" s="73">
        <v>36</v>
      </c>
      <c r="J531" s="34"/>
      <c r="K531" s="34"/>
      <c r="L531" s="34"/>
      <c r="M531" s="83" t="s">
        <v>165</v>
      </c>
      <c r="N531" s="83"/>
      <c r="O531" s="85">
        <v>0.375</v>
      </c>
      <c r="P531" s="73"/>
      <c r="Q531" s="35"/>
      <c r="R531" s="35"/>
      <c r="S531" s="35"/>
      <c r="T531" s="35"/>
      <c r="U531" s="34"/>
      <c r="V531" s="34"/>
      <c r="W531" s="34"/>
      <c r="X531" s="85">
        <f t="shared" si="324"/>
        <v>35.25</v>
      </c>
      <c r="Y531" s="42">
        <f t="shared" si="316"/>
        <v>975.90630540654183</v>
      </c>
      <c r="Z531" s="69">
        <f t="shared" si="317"/>
        <v>2.9375</v>
      </c>
      <c r="AA531" s="70">
        <f t="shared" si="318"/>
        <v>6.7771271208787631</v>
      </c>
      <c r="AB531" s="71">
        <f t="shared" si="319"/>
        <v>5.1063829787234037E-5</v>
      </c>
      <c r="AC531" s="71">
        <v>1.4999999999999999E-4</v>
      </c>
      <c r="AD531" s="43"/>
      <c r="AE531" s="43"/>
      <c r="AF531" s="43"/>
      <c r="AG531" s="43"/>
      <c r="AH531" s="43"/>
      <c r="AI531" s="46">
        <v>142.81</v>
      </c>
      <c r="AJ531" s="43"/>
      <c r="AK531" s="43"/>
      <c r="AL531" s="43"/>
      <c r="AM531" s="43"/>
      <c r="AN531" s="43"/>
      <c r="AO531" s="43"/>
      <c r="AP531" s="43"/>
      <c r="AQ531" s="43"/>
      <c r="AR531" s="43"/>
      <c r="AY531" s="39" t="s">
        <v>162</v>
      </c>
      <c r="AZ531" s="40" t="s">
        <v>163</v>
      </c>
      <c r="BA531" s="41" t="s">
        <v>164</v>
      </c>
    </row>
    <row r="532" spans="1:53" s="36" customFormat="1" x14ac:dyDescent="0.25">
      <c r="A532" s="36" t="s">
        <v>158</v>
      </c>
      <c r="B532" s="36" t="s">
        <v>159</v>
      </c>
      <c r="C532" s="36" t="s">
        <v>160</v>
      </c>
      <c r="D532" s="36" t="s">
        <v>11</v>
      </c>
      <c r="E532" s="36">
        <v>1</v>
      </c>
      <c r="F532" s="36" t="s">
        <v>161</v>
      </c>
      <c r="G532" s="73">
        <v>36</v>
      </c>
      <c r="H532" s="73">
        <v>900</v>
      </c>
      <c r="I532" s="73">
        <v>36</v>
      </c>
      <c r="J532" s="34"/>
      <c r="K532" s="34"/>
      <c r="L532" s="34"/>
      <c r="M532" s="83"/>
      <c r="N532" s="83"/>
      <c r="O532" s="85">
        <v>0.40600000000000003</v>
      </c>
      <c r="P532" s="73"/>
      <c r="Q532" s="35"/>
      <c r="R532" s="35"/>
      <c r="S532" s="35"/>
      <c r="T532" s="35"/>
      <c r="U532" s="34"/>
      <c r="V532" s="34"/>
      <c r="W532" s="34"/>
      <c r="X532" s="85">
        <f t="shared" si="324"/>
        <v>35.188000000000002</v>
      </c>
      <c r="Y532" s="42">
        <f t="shared" si="316"/>
        <v>972.47634910487182</v>
      </c>
      <c r="Z532" s="69">
        <f t="shared" si="317"/>
        <v>2.9323333333333337</v>
      </c>
      <c r="AA532" s="70">
        <f t="shared" si="318"/>
        <v>6.7533079798949442</v>
      </c>
      <c r="AB532" s="71">
        <f t="shared" si="319"/>
        <v>5.1153802432647486E-5</v>
      </c>
      <c r="AC532" s="71">
        <v>1.4999999999999999E-4</v>
      </c>
      <c r="AD532" s="43"/>
      <c r="AE532" s="43"/>
      <c r="AF532" s="43"/>
      <c r="AG532" s="43"/>
      <c r="AH532" s="43"/>
      <c r="AI532" s="46">
        <v>154.47999999999999</v>
      </c>
      <c r="AJ532" s="43"/>
      <c r="AK532" s="43"/>
      <c r="AL532" s="43"/>
      <c r="AM532" s="43"/>
      <c r="AN532" s="43"/>
      <c r="AO532" s="43"/>
      <c r="AP532" s="43"/>
      <c r="AQ532" s="43"/>
      <c r="AR532" s="43"/>
      <c r="AY532" s="39" t="s">
        <v>162</v>
      </c>
      <c r="AZ532" s="40" t="s">
        <v>163</v>
      </c>
      <c r="BA532" s="41" t="s">
        <v>164</v>
      </c>
    </row>
    <row r="533" spans="1:53" s="36" customFormat="1" x14ac:dyDescent="0.25">
      <c r="A533" s="36" t="s">
        <v>158</v>
      </c>
      <c r="B533" s="36" t="s">
        <v>159</v>
      </c>
      <c r="C533" s="36" t="s">
        <v>160</v>
      </c>
      <c r="D533" s="36" t="s">
        <v>11</v>
      </c>
      <c r="E533" s="36">
        <v>1</v>
      </c>
      <c r="F533" s="36" t="s">
        <v>161</v>
      </c>
      <c r="G533" s="73">
        <v>36</v>
      </c>
      <c r="H533" s="73">
        <v>900</v>
      </c>
      <c r="I533" s="73">
        <v>36</v>
      </c>
      <c r="J533" s="34"/>
      <c r="K533" s="34"/>
      <c r="L533" s="34"/>
      <c r="M533" s="83"/>
      <c r="N533" s="83"/>
      <c r="O533" s="85">
        <v>0.438</v>
      </c>
      <c r="P533" s="73"/>
      <c r="Q533" s="35"/>
      <c r="R533" s="35"/>
      <c r="S533" s="35"/>
      <c r="T533" s="35"/>
      <c r="U533" s="34"/>
      <c r="V533" s="34"/>
      <c r="W533" s="34"/>
      <c r="X533" s="85">
        <f t="shared" si="324"/>
        <v>35.124000000000002</v>
      </c>
      <c r="Y533" s="42">
        <f t="shared" si="316"/>
        <v>968.94208250232452</v>
      </c>
      <c r="Z533" s="69">
        <f t="shared" si="317"/>
        <v>2.927</v>
      </c>
      <c r="AA533" s="70">
        <f t="shared" si="318"/>
        <v>6.7287644618216982</v>
      </c>
      <c r="AB533" s="71">
        <f t="shared" si="319"/>
        <v>5.124701059104885E-5</v>
      </c>
      <c r="AC533" s="71">
        <v>1.4999999999999999E-4</v>
      </c>
      <c r="AD533" s="43"/>
      <c r="AE533" s="43"/>
      <c r="AF533" s="43"/>
      <c r="AG533" s="43"/>
      <c r="AH533" s="43"/>
      <c r="AI533" s="46">
        <v>166.51</v>
      </c>
      <c r="AJ533" s="43"/>
      <c r="AK533" s="43"/>
      <c r="AL533" s="43"/>
      <c r="AM533" s="43"/>
      <c r="AN533" s="43"/>
      <c r="AO533" s="43"/>
      <c r="AP533" s="43"/>
      <c r="AQ533" s="43"/>
      <c r="AR533" s="43"/>
      <c r="AY533" s="39" t="s">
        <v>162</v>
      </c>
      <c r="AZ533" s="40" t="s">
        <v>163</v>
      </c>
      <c r="BA533" s="41" t="s">
        <v>164</v>
      </c>
    </row>
    <row r="534" spans="1:53" s="36" customFormat="1" x14ac:dyDescent="0.25">
      <c r="A534" s="36" t="s">
        <v>158</v>
      </c>
      <c r="B534" s="36" t="s">
        <v>159</v>
      </c>
      <c r="C534" s="36" t="s">
        <v>160</v>
      </c>
      <c r="D534" s="36" t="s">
        <v>11</v>
      </c>
      <c r="E534" s="36">
        <v>1</v>
      </c>
      <c r="F534" s="36" t="s">
        <v>161</v>
      </c>
      <c r="G534" s="73">
        <v>36</v>
      </c>
      <c r="H534" s="73">
        <v>900</v>
      </c>
      <c r="I534" s="73">
        <v>36</v>
      </c>
      <c r="J534" s="34"/>
      <c r="K534" s="34"/>
      <c r="L534" s="34"/>
      <c r="M534" s="83"/>
      <c r="N534" s="83"/>
      <c r="O534" s="85">
        <v>0.46899999999999997</v>
      </c>
      <c r="P534" s="73"/>
      <c r="Q534" s="35"/>
      <c r="R534" s="35"/>
      <c r="S534" s="35"/>
      <c r="T534" s="35"/>
      <c r="U534" s="34"/>
      <c r="V534" s="34"/>
      <c r="W534" s="34"/>
      <c r="X534" s="85">
        <f t="shared" si="324"/>
        <v>35.061999999999998</v>
      </c>
      <c r="Y534" s="42">
        <f t="shared" si="316"/>
        <v>965.52439726155899</v>
      </c>
      <c r="Z534" s="69">
        <f t="shared" si="317"/>
        <v>2.9218333333333333</v>
      </c>
      <c r="AA534" s="70">
        <f t="shared" si="318"/>
        <v>6.7050305365386045</v>
      </c>
      <c r="AB534" s="71">
        <f t="shared" si="319"/>
        <v>5.1337630483144141E-5</v>
      </c>
      <c r="AC534" s="71">
        <v>1.4999999999999999E-4</v>
      </c>
      <c r="AD534" s="43"/>
      <c r="AE534" s="43"/>
      <c r="AF534" s="43"/>
      <c r="AG534" s="43"/>
      <c r="AH534" s="43"/>
      <c r="AI534" s="46">
        <v>178.14</v>
      </c>
      <c r="AJ534" s="43"/>
      <c r="AK534" s="43"/>
      <c r="AL534" s="43"/>
      <c r="AM534" s="43"/>
      <c r="AN534" s="43"/>
      <c r="AO534" s="43"/>
      <c r="AP534" s="43"/>
      <c r="AQ534" s="43"/>
      <c r="AR534" s="43"/>
      <c r="AY534" s="39" t="s">
        <v>162</v>
      </c>
      <c r="AZ534" s="40" t="s">
        <v>163</v>
      </c>
      <c r="BA534" s="41" t="s">
        <v>164</v>
      </c>
    </row>
    <row r="535" spans="1:53" s="36" customFormat="1" x14ac:dyDescent="0.25">
      <c r="A535" s="36" t="s">
        <v>158</v>
      </c>
      <c r="B535" s="36" t="s">
        <v>159</v>
      </c>
      <c r="C535" s="36" t="s">
        <v>160</v>
      </c>
      <c r="D535" s="36" t="s">
        <v>11</v>
      </c>
      <c r="E535" s="36">
        <v>1</v>
      </c>
      <c r="F535" s="36" t="s">
        <v>161</v>
      </c>
      <c r="G535" s="73">
        <v>36</v>
      </c>
      <c r="H535" s="73">
        <v>900</v>
      </c>
      <c r="I535" s="73">
        <v>36</v>
      </c>
      <c r="J535" s="34"/>
      <c r="K535" s="34"/>
      <c r="L535" s="34"/>
      <c r="M535" s="83" t="s">
        <v>166</v>
      </c>
      <c r="N535" s="83">
        <v>20</v>
      </c>
      <c r="O535" s="85">
        <v>0.5</v>
      </c>
      <c r="P535" s="73"/>
      <c r="Q535" s="35"/>
      <c r="R535" s="35"/>
      <c r="S535" s="35"/>
      <c r="T535" s="35"/>
      <c r="U535" s="34"/>
      <c r="V535" s="34"/>
      <c r="W535" s="34"/>
      <c r="X535" s="85">
        <f t="shared" si="324"/>
        <v>35</v>
      </c>
      <c r="Y535" s="42">
        <f t="shared" si="316"/>
        <v>962.11275016187415</v>
      </c>
      <c r="Z535" s="69">
        <f t="shared" si="317"/>
        <v>2.9166666666666665</v>
      </c>
      <c r="AA535" s="70">
        <f t="shared" si="318"/>
        <v>6.6813385427907912</v>
      </c>
      <c r="AB535" s="71">
        <f t="shared" si="319"/>
        <v>5.1428571428571429E-5</v>
      </c>
      <c r="AC535" s="71">
        <v>1.4999999999999999E-4</v>
      </c>
      <c r="AD535" s="43"/>
      <c r="AE535" s="43"/>
      <c r="AF535" s="43"/>
      <c r="AG535" s="43"/>
      <c r="AH535" s="43"/>
      <c r="AI535" s="46">
        <v>189.75</v>
      </c>
      <c r="AJ535" s="43"/>
      <c r="AK535" s="43"/>
      <c r="AL535" s="43"/>
      <c r="AM535" s="43"/>
      <c r="AN535" s="43"/>
      <c r="AO535" s="43"/>
      <c r="AP535" s="43"/>
      <c r="AQ535" s="43"/>
      <c r="AR535" s="43"/>
      <c r="AY535" s="39" t="s">
        <v>162</v>
      </c>
      <c r="AZ535" s="40" t="s">
        <v>163</v>
      </c>
      <c r="BA535" s="41" t="s">
        <v>164</v>
      </c>
    </row>
    <row r="536" spans="1:53" s="36" customFormat="1" x14ac:dyDescent="0.25">
      <c r="A536" s="36" t="s">
        <v>158</v>
      </c>
      <c r="B536" s="36" t="s">
        <v>159</v>
      </c>
      <c r="C536" s="36" t="s">
        <v>160</v>
      </c>
      <c r="D536" s="36" t="s">
        <v>11</v>
      </c>
      <c r="E536" s="36">
        <v>1</v>
      </c>
      <c r="F536" s="36" t="s">
        <v>161</v>
      </c>
      <c r="G536" s="73">
        <v>36</v>
      </c>
      <c r="H536" s="73">
        <v>900</v>
      </c>
      <c r="I536" s="73">
        <v>36</v>
      </c>
      <c r="J536" s="34"/>
      <c r="K536" s="34"/>
      <c r="L536" s="34"/>
      <c r="M536" s="83"/>
      <c r="N536" s="83"/>
      <c r="O536" s="85">
        <v>0.56200000000000006</v>
      </c>
      <c r="P536" s="73"/>
      <c r="Q536" s="35"/>
      <c r="R536" s="35"/>
      <c r="S536" s="35"/>
      <c r="T536" s="35"/>
      <c r="U536" s="34"/>
      <c r="V536" s="34"/>
      <c r="W536" s="34"/>
      <c r="X536" s="85">
        <f t="shared" si="324"/>
        <v>34.875999999999998</v>
      </c>
      <c r="Y536" s="42">
        <f t="shared" si="316"/>
        <v>955.3075703857445</v>
      </c>
      <c r="Z536" s="69">
        <f t="shared" si="317"/>
        <v>2.906333333333333</v>
      </c>
      <c r="AA536" s="70">
        <f t="shared" si="318"/>
        <v>6.6340803499010033</v>
      </c>
      <c r="AB536" s="71">
        <f t="shared" si="319"/>
        <v>5.1611423328363348E-5</v>
      </c>
      <c r="AC536" s="71">
        <v>1.4999999999999999E-4</v>
      </c>
      <c r="AD536" s="43"/>
      <c r="AE536" s="43"/>
      <c r="AF536" s="43"/>
      <c r="AG536" s="43"/>
      <c r="AH536" s="43"/>
      <c r="AI536" s="46">
        <v>212.9</v>
      </c>
      <c r="AJ536" s="43"/>
      <c r="AK536" s="43"/>
      <c r="AL536" s="43"/>
      <c r="AM536" s="43"/>
      <c r="AN536" s="43"/>
      <c r="AO536" s="43"/>
      <c r="AP536" s="43"/>
      <c r="AQ536" s="43"/>
      <c r="AR536" s="43"/>
      <c r="AY536" s="39" t="s">
        <v>162</v>
      </c>
      <c r="AZ536" s="40" t="s">
        <v>163</v>
      </c>
      <c r="BA536" s="41" t="s">
        <v>164</v>
      </c>
    </row>
    <row r="537" spans="1:53" s="36" customFormat="1" x14ac:dyDescent="0.25">
      <c r="A537" s="36" t="s">
        <v>158</v>
      </c>
      <c r="B537" s="36" t="s">
        <v>159</v>
      </c>
      <c r="C537" s="36" t="s">
        <v>160</v>
      </c>
      <c r="D537" s="36" t="s">
        <v>11</v>
      </c>
      <c r="E537" s="36">
        <v>1</v>
      </c>
      <c r="F537" s="36" t="s">
        <v>161</v>
      </c>
      <c r="G537" s="73">
        <v>36</v>
      </c>
      <c r="H537" s="73">
        <v>900</v>
      </c>
      <c r="I537" s="73">
        <v>36</v>
      </c>
      <c r="J537" s="34"/>
      <c r="K537" s="34"/>
      <c r="L537" s="34"/>
      <c r="M537" s="83"/>
      <c r="N537" s="83">
        <v>30</v>
      </c>
      <c r="O537" s="85">
        <v>0.625</v>
      </c>
      <c r="P537" s="73"/>
      <c r="Q537" s="35"/>
      <c r="R537" s="35"/>
      <c r="S537" s="35"/>
      <c r="T537" s="35"/>
      <c r="U537" s="34"/>
      <c r="V537" s="34"/>
      <c r="W537" s="34"/>
      <c r="X537" s="85">
        <f t="shared" si="324"/>
        <v>34.75</v>
      </c>
      <c r="Y537" s="42">
        <f t="shared" si="316"/>
        <v>948.41736968763109</v>
      </c>
      <c r="Z537" s="69">
        <f t="shared" si="317"/>
        <v>2.8958333333333335</v>
      </c>
      <c r="AA537" s="70">
        <f t="shared" si="318"/>
        <v>6.586231733941883</v>
      </c>
      <c r="AB537" s="71">
        <f t="shared" si="319"/>
        <v>5.179856115107913E-5</v>
      </c>
      <c r="AC537" s="71">
        <v>1.4999999999999999E-4</v>
      </c>
      <c r="AD537" s="43"/>
      <c r="AE537" s="43"/>
      <c r="AF537" s="43"/>
      <c r="AG537" s="43"/>
      <c r="AH537" s="43"/>
      <c r="AI537" s="46">
        <v>236.35</v>
      </c>
      <c r="AJ537" s="43"/>
      <c r="AK537" s="43"/>
      <c r="AL537" s="43"/>
      <c r="AM537" s="43"/>
      <c r="AN537" s="43"/>
      <c r="AO537" s="43"/>
      <c r="AP537" s="43"/>
      <c r="AQ537" s="43"/>
      <c r="AR537" s="43"/>
      <c r="AY537" s="39" t="s">
        <v>162</v>
      </c>
      <c r="AZ537" s="40" t="s">
        <v>163</v>
      </c>
      <c r="BA537" s="41" t="s">
        <v>164</v>
      </c>
    </row>
    <row r="538" spans="1:53" s="33" customFormat="1" x14ac:dyDescent="0.25">
      <c r="A538" s="33" t="s">
        <v>158</v>
      </c>
      <c r="B538" s="33" t="s">
        <v>159</v>
      </c>
      <c r="C538" s="33" t="s">
        <v>160</v>
      </c>
      <c r="D538" s="33" t="s">
        <v>11</v>
      </c>
      <c r="E538" s="33">
        <v>1</v>
      </c>
      <c r="F538" s="33" t="s">
        <v>161</v>
      </c>
      <c r="G538" s="82">
        <v>36</v>
      </c>
      <c r="H538" s="82">
        <v>900</v>
      </c>
      <c r="I538" s="82">
        <v>36</v>
      </c>
      <c r="J538" s="31"/>
      <c r="K538" s="31"/>
      <c r="L538" s="31"/>
      <c r="M538" s="79"/>
      <c r="N538" s="79"/>
      <c r="O538" s="81">
        <v>0.68799999999999994</v>
      </c>
      <c r="P538" s="82"/>
      <c r="Q538" s="32"/>
      <c r="R538" s="32"/>
      <c r="S538" s="32"/>
      <c r="T538" s="32"/>
      <c r="U538" s="31"/>
      <c r="V538" s="31"/>
      <c r="W538" s="31"/>
      <c r="X538" s="81">
        <f t="shared" si="324"/>
        <v>34.624000000000002</v>
      </c>
      <c r="Y538" s="37">
        <f t="shared" ref="Y538" si="325">PI()*X538^2/4</f>
        <v>941.55210695200185</v>
      </c>
      <c r="Z538" s="66">
        <f t="shared" ref="Z538" si="326">X538/12</f>
        <v>2.8853333333333335</v>
      </c>
      <c r="AA538" s="67">
        <f t="shared" ref="AA538" si="327">PI()*Z538^2/4</f>
        <v>6.5385562982777916</v>
      </c>
      <c r="AB538" s="68">
        <f t="shared" ref="AB538" si="328">AC538/Z538</f>
        <v>5.1987060998151566E-5</v>
      </c>
      <c r="AC538" s="68">
        <v>1.4999999999999999E-4</v>
      </c>
      <c r="AD538" s="38"/>
      <c r="AE538" s="38"/>
      <c r="AF538" s="38"/>
      <c r="AG538" s="38"/>
      <c r="AH538" s="38"/>
      <c r="AI538" s="45">
        <v>259.70999999999998</v>
      </c>
      <c r="AJ538" s="38"/>
      <c r="AK538" s="38"/>
      <c r="AL538" s="38"/>
      <c r="AM538" s="38"/>
      <c r="AN538" s="38"/>
      <c r="AO538" s="38"/>
      <c r="AP538" s="38"/>
      <c r="AQ538" s="38"/>
      <c r="AR538" s="38"/>
      <c r="AY538" s="39" t="s">
        <v>162</v>
      </c>
      <c r="AZ538" s="40" t="s">
        <v>163</v>
      </c>
      <c r="BA538" s="41" t="s">
        <v>164</v>
      </c>
    </row>
    <row r="539" spans="1:53" s="36" customFormat="1" x14ac:dyDescent="0.25">
      <c r="A539" s="36" t="s">
        <v>158</v>
      </c>
      <c r="B539" s="36" t="s">
        <v>159</v>
      </c>
      <c r="C539" s="36" t="s">
        <v>160</v>
      </c>
      <c r="D539" s="36" t="s">
        <v>11</v>
      </c>
      <c r="E539" s="36">
        <v>1</v>
      </c>
      <c r="F539" s="36" t="s">
        <v>161</v>
      </c>
      <c r="G539" s="73">
        <v>36</v>
      </c>
      <c r="H539" s="73">
        <v>900</v>
      </c>
      <c r="I539" s="73">
        <v>36</v>
      </c>
      <c r="J539" s="34"/>
      <c r="K539" s="34"/>
      <c r="L539" s="34"/>
      <c r="M539" s="83"/>
      <c r="N539" s="83">
        <v>40</v>
      </c>
      <c r="O539" s="85">
        <v>0.75</v>
      </c>
      <c r="P539" s="73"/>
      <c r="Q539" s="35"/>
      <c r="R539" s="35"/>
      <c r="S539" s="35"/>
      <c r="T539" s="35"/>
      <c r="U539" s="34"/>
      <c r="V539" s="34"/>
      <c r="W539" s="34"/>
      <c r="X539" s="85">
        <f t="shared" si="324"/>
        <v>34.5</v>
      </c>
      <c r="Y539" s="42">
        <f t="shared" si="316"/>
        <v>934.82016398381279</v>
      </c>
      <c r="Z539" s="69">
        <f t="shared" si="317"/>
        <v>2.875</v>
      </c>
      <c r="AA539" s="70">
        <f t="shared" si="318"/>
        <v>6.4918066943320332</v>
      </c>
      <c r="AB539" s="71">
        <f t="shared" si="319"/>
        <v>5.2173913043478256E-5</v>
      </c>
      <c r="AC539" s="71">
        <v>1.4999999999999999E-4</v>
      </c>
      <c r="AD539" s="43"/>
      <c r="AE539" s="43"/>
      <c r="AF539" s="43"/>
      <c r="AG539" s="43"/>
      <c r="AH539" s="43"/>
      <c r="AI539" s="46">
        <v>282.62</v>
      </c>
      <c r="AJ539" s="43"/>
      <c r="AK539" s="43"/>
      <c r="AL539" s="43"/>
      <c r="AM539" s="43"/>
      <c r="AN539" s="43"/>
      <c r="AO539" s="43"/>
      <c r="AP539" s="43"/>
      <c r="AQ539" s="43"/>
      <c r="AR539" s="43"/>
      <c r="AY539" s="39" t="s">
        <v>162</v>
      </c>
      <c r="AZ539" s="40" t="s">
        <v>163</v>
      </c>
      <c r="BA539" s="41" t="s">
        <v>164</v>
      </c>
    </row>
    <row r="540" spans="1:53" s="33" customFormat="1" x14ac:dyDescent="0.25">
      <c r="A540" s="33" t="s">
        <v>158</v>
      </c>
      <c r="B540" s="33" t="s">
        <v>159</v>
      </c>
      <c r="C540" s="33" t="s">
        <v>160</v>
      </c>
      <c r="D540" s="33" t="s">
        <v>11</v>
      </c>
      <c r="E540" s="33">
        <v>1</v>
      </c>
      <c r="F540" s="33" t="s">
        <v>161</v>
      </c>
      <c r="G540" s="82">
        <v>36</v>
      </c>
      <c r="H540" s="82">
        <v>900</v>
      </c>
      <c r="I540" s="82">
        <v>36</v>
      </c>
      <c r="J540" s="31"/>
      <c r="K540" s="31"/>
      <c r="L540" s="31"/>
      <c r="M540" s="79"/>
      <c r="N540" s="79"/>
      <c r="O540" s="81">
        <v>0.81200000000000006</v>
      </c>
      <c r="P540" s="82"/>
      <c r="Q540" s="32"/>
      <c r="R540" s="32"/>
      <c r="S540" s="32"/>
      <c r="T540" s="32"/>
      <c r="U540" s="31"/>
      <c r="V540" s="31"/>
      <c r="W540" s="31"/>
      <c r="X540" s="81">
        <f t="shared" si="324"/>
        <v>34.375999999999998</v>
      </c>
      <c r="Y540" s="37">
        <f t="shared" si="316"/>
        <v>928.11237357994446</v>
      </c>
      <c r="Z540" s="66">
        <f t="shared" si="317"/>
        <v>2.8646666666666665</v>
      </c>
      <c r="AA540" s="67">
        <f t="shared" si="318"/>
        <v>6.445224816527392</v>
      </c>
      <c r="AB540" s="68">
        <f t="shared" si="319"/>
        <v>5.2362113102164296E-5</v>
      </c>
      <c r="AC540" s="68">
        <v>1.4999999999999999E-4</v>
      </c>
      <c r="AD540" s="38"/>
      <c r="AE540" s="38"/>
      <c r="AF540" s="38"/>
      <c r="AG540" s="38"/>
      <c r="AH540" s="38"/>
      <c r="AI540" s="45">
        <v>305.44</v>
      </c>
      <c r="AJ540" s="38"/>
      <c r="AK540" s="38"/>
      <c r="AL540" s="38"/>
      <c r="AM540" s="38"/>
      <c r="AN540" s="38"/>
      <c r="AO540" s="38"/>
      <c r="AP540" s="38"/>
      <c r="AQ540" s="38"/>
      <c r="AR540" s="38"/>
      <c r="AY540" s="39" t="s">
        <v>162</v>
      </c>
      <c r="AZ540" s="40" t="s">
        <v>163</v>
      </c>
      <c r="BA540" s="41" t="s">
        <v>164</v>
      </c>
    </row>
    <row r="541" spans="1:53" s="33" customFormat="1" x14ac:dyDescent="0.25">
      <c r="A541" s="33" t="s">
        <v>158</v>
      </c>
      <c r="B541" s="33" t="s">
        <v>159</v>
      </c>
      <c r="C541" s="33" t="s">
        <v>160</v>
      </c>
      <c r="D541" s="33" t="s">
        <v>11</v>
      </c>
      <c r="E541" s="33">
        <v>1</v>
      </c>
      <c r="F541" s="33" t="s">
        <v>161</v>
      </c>
      <c r="G541" s="82">
        <v>36</v>
      </c>
      <c r="H541" s="82">
        <v>900</v>
      </c>
      <c r="I541" s="82">
        <v>36</v>
      </c>
      <c r="J541" s="31"/>
      <c r="K541" s="31"/>
      <c r="L541" s="31"/>
      <c r="M541" s="79"/>
      <c r="N541" s="79"/>
      <c r="O541" s="81">
        <v>0.875</v>
      </c>
      <c r="P541" s="82"/>
      <c r="Q541" s="32"/>
      <c r="R541" s="32"/>
      <c r="S541" s="32"/>
      <c r="T541" s="32"/>
      <c r="U541" s="31"/>
      <c r="V541" s="31"/>
      <c r="W541" s="31"/>
      <c r="X541" s="81">
        <f t="shared" si="324"/>
        <v>34.25</v>
      </c>
      <c r="Y541" s="37">
        <f t="shared" si="316"/>
        <v>921.32113305041912</v>
      </c>
      <c r="Z541" s="66">
        <f t="shared" si="317"/>
        <v>2.8541666666666665</v>
      </c>
      <c r="AA541" s="67">
        <f t="shared" si="318"/>
        <v>6.3980634239612435</v>
      </c>
      <c r="AB541" s="68">
        <f t="shared" si="319"/>
        <v>5.2554744525547441E-5</v>
      </c>
      <c r="AC541" s="68">
        <v>1.4999999999999999E-4</v>
      </c>
      <c r="AD541" s="38"/>
      <c r="AE541" s="38"/>
      <c r="AF541" s="38"/>
      <c r="AG541" s="38"/>
      <c r="AH541" s="38"/>
      <c r="AI541" s="45">
        <v>328.55</v>
      </c>
      <c r="AJ541" s="38"/>
      <c r="AK541" s="38"/>
      <c r="AL541" s="38"/>
      <c r="AM541" s="38"/>
      <c r="AN541" s="38"/>
      <c r="AO541" s="38"/>
      <c r="AP541" s="38"/>
      <c r="AQ541" s="38"/>
      <c r="AR541" s="38"/>
      <c r="AY541" s="39" t="s">
        <v>162</v>
      </c>
      <c r="AZ541" s="40" t="s">
        <v>163</v>
      </c>
      <c r="BA541" s="41" t="s">
        <v>164</v>
      </c>
    </row>
    <row r="542" spans="1:53" s="33" customFormat="1" x14ac:dyDescent="0.25">
      <c r="A542" s="33" t="s">
        <v>158</v>
      </c>
      <c r="B542" s="33" t="s">
        <v>159</v>
      </c>
      <c r="C542" s="33" t="s">
        <v>160</v>
      </c>
      <c r="D542" s="33" t="s">
        <v>11</v>
      </c>
      <c r="E542" s="33">
        <v>1</v>
      </c>
      <c r="F542" s="33" t="s">
        <v>161</v>
      </c>
      <c r="G542" s="82">
        <v>36</v>
      </c>
      <c r="H542" s="82">
        <v>900</v>
      </c>
      <c r="I542" s="82">
        <v>36</v>
      </c>
      <c r="J542" s="31"/>
      <c r="K542" s="31"/>
      <c r="L542" s="31"/>
      <c r="M542" s="79"/>
      <c r="N542" s="79"/>
      <c r="O542" s="81">
        <v>0.93799999999999994</v>
      </c>
      <c r="P542" s="82"/>
      <c r="Q542" s="32"/>
      <c r="R542" s="32"/>
      <c r="S542" s="32"/>
      <c r="T542" s="32"/>
      <c r="U542" s="31"/>
      <c r="V542" s="31"/>
      <c r="W542" s="31"/>
      <c r="X542" s="81">
        <f t="shared" si="324"/>
        <v>34.124000000000002</v>
      </c>
      <c r="Y542" s="37">
        <f t="shared" si="316"/>
        <v>914.55483048337794</v>
      </c>
      <c r="Z542" s="66">
        <f t="shared" si="317"/>
        <v>2.843666666666667</v>
      </c>
      <c r="AA542" s="67">
        <f t="shared" si="318"/>
        <v>6.3510752116901257</v>
      </c>
      <c r="AB542" s="68">
        <f t="shared" si="319"/>
        <v>5.2748798499589722E-5</v>
      </c>
      <c r="AC542" s="68">
        <v>1.4999999999999999E-4</v>
      </c>
      <c r="AD542" s="38"/>
      <c r="AE542" s="38"/>
      <c r="AF542" s="38"/>
      <c r="AG542" s="38"/>
      <c r="AH542" s="38"/>
      <c r="AI542" s="45">
        <v>351.57</v>
      </c>
      <c r="AJ542" s="38"/>
      <c r="AK542" s="38"/>
      <c r="AL542" s="38"/>
      <c r="AM542" s="38"/>
      <c r="AN542" s="38"/>
      <c r="AO542" s="38"/>
      <c r="AP542" s="38"/>
      <c r="AQ542" s="38"/>
      <c r="AR542" s="38"/>
      <c r="AY542" s="39" t="s">
        <v>162</v>
      </c>
      <c r="AZ542" s="40" t="s">
        <v>163</v>
      </c>
      <c r="BA542" s="41" t="s">
        <v>164</v>
      </c>
    </row>
    <row r="543" spans="1:53" s="33" customFormat="1" x14ac:dyDescent="0.25">
      <c r="A543" s="33" t="s">
        <v>158</v>
      </c>
      <c r="B543" s="33" t="s">
        <v>159</v>
      </c>
      <c r="C543" s="33" t="s">
        <v>160</v>
      </c>
      <c r="D543" s="33" t="s">
        <v>11</v>
      </c>
      <c r="E543" s="33">
        <v>1</v>
      </c>
      <c r="F543" s="33" t="s">
        <v>161</v>
      </c>
      <c r="G543" s="82">
        <v>36</v>
      </c>
      <c r="H543" s="82">
        <v>900</v>
      </c>
      <c r="I543" s="82">
        <v>36</v>
      </c>
      <c r="J543" s="31"/>
      <c r="K543" s="31"/>
      <c r="L543" s="31"/>
      <c r="M543" s="79"/>
      <c r="N543" s="79"/>
      <c r="O543" s="81">
        <v>1</v>
      </c>
      <c r="P543" s="82"/>
      <c r="Q543" s="32"/>
      <c r="R543" s="32"/>
      <c r="S543" s="32"/>
      <c r="T543" s="32"/>
      <c r="U543" s="31"/>
      <c r="V543" s="31"/>
      <c r="W543" s="31"/>
      <c r="X543" s="81">
        <f t="shared" si="324"/>
        <v>34</v>
      </c>
      <c r="Y543" s="37">
        <f t="shared" si="316"/>
        <v>907.9202768874502</v>
      </c>
      <c r="Z543" s="66">
        <f t="shared" si="317"/>
        <v>2.8333333333333335</v>
      </c>
      <c r="AA543" s="67">
        <f t="shared" si="318"/>
        <v>6.3050019228295158</v>
      </c>
      <c r="AB543" s="68">
        <f t="shared" si="319"/>
        <v>5.2941176470588231E-5</v>
      </c>
      <c r="AC543" s="68">
        <v>1.4999999999999999E-4</v>
      </c>
      <c r="AD543" s="38"/>
      <c r="AE543" s="38"/>
      <c r="AF543" s="38"/>
      <c r="AG543" s="38"/>
      <c r="AH543" s="38"/>
      <c r="AI543" s="45">
        <v>374.15</v>
      </c>
      <c r="AJ543" s="38"/>
      <c r="AK543" s="38"/>
      <c r="AL543" s="38"/>
      <c r="AM543" s="38"/>
      <c r="AN543" s="38"/>
      <c r="AO543" s="38"/>
      <c r="AP543" s="38"/>
      <c r="AQ543" s="38"/>
      <c r="AR543" s="38"/>
      <c r="AY543" s="39" t="s">
        <v>162</v>
      </c>
      <c r="AZ543" s="40" t="s">
        <v>163</v>
      </c>
      <c r="BA543" s="41" t="s">
        <v>164</v>
      </c>
    </row>
    <row r="544" spans="1:53" s="25" customFormat="1" x14ac:dyDescent="0.25">
      <c r="A544" s="25" t="s">
        <v>158</v>
      </c>
      <c r="B544" s="25" t="s">
        <v>159</v>
      </c>
      <c r="C544" s="25" t="s">
        <v>160</v>
      </c>
      <c r="D544" s="25" t="s">
        <v>169</v>
      </c>
      <c r="E544" s="25" t="s">
        <v>170</v>
      </c>
      <c r="F544" s="47" t="s">
        <v>169</v>
      </c>
      <c r="G544" s="86">
        <v>0.125</v>
      </c>
      <c r="H544" s="86"/>
      <c r="I544" s="72">
        <v>0.40500000000000003</v>
      </c>
      <c r="M544" s="72"/>
      <c r="N544" s="72" t="s">
        <v>171</v>
      </c>
      <c r="O544" s="86" t="s">
        <v>172</v>
      </c>
      <c r="P544" s="72"/>
      <c r="X544" s="72" t="e">
        <f>(I544-O544*2)</f>
        <v>#VALUE!</v>
      </c>
      <c r="Y544" s="25" t="e">
        <f>PI()*X544^2/4</f>
        <v>#VALUE!</v>
      </c>
      <c r="Z544" s="72" t="e">
        <f>X544/12</f>
        <v>#VALUE!</v>
      </c>
      <c r="AA544" s="72" t="e">
        <f>PI()*Z544^2/4</f>
        <v>#VALUE!</v>
      </c>
      <c r="AB544" s="72" t="e">
        <f>AC544/Z544</f>
        <v>#VALUE!</v>
      </c>
      <c r="AC544" s="72">
        <v>5.0000000000000002E-5</v>
      </c>
      <c r="AY544" s="28" t="s">
        <v>173</v>
      </c>
      <c r="AZ544" s="29" t="s">
        <v>163</v>
      </c>
      <c r="BA544" s="25" t="s">
        <v>174</v>
      </c>
    </row>
    <row r="545" spans="1:53" s="25" customFormat="1" x14ac:dyDescent="0.25">
      <c r="A545" s="25" t="s">
        <v>158</v>
      </c>
      <c r="B545" s="25" t="s">
        <v>159</v>
      </c>
      <c r="C545" s="25" t="s">
        <v>160</v>
      </c>
      <c r="D545" s="25" t="s">
        <v>169</v>
      </c>
      <c r="E545" s="25" t="s">
        <v>170</v>
      </c>
      <c r="F545" s="47" t="s">
        <v>169</v>
      </c>
      <c r="G545" s="86">
        <v>0.125</v>
      </c>
      <c r="H545" s="86"/>
      <c r="I545" s="72">
        <v>0.40500000000000003</v>
      </c>
      <c r="M545" s="72"/>
      <c r="N545" s="72" t="s">
        <v>175</v>
      </c>
      <c r="O545" s="72">
        <v>4.9000000000000002E-2</v>
      </c>
      <c r="P545" s="72"/>
      <c r="X545" s="72">
        <f t="shared" si="324"/>
        <v>0.30700000000000005</v>
      </c>
      <c r="Y545" s="25">
        <f>PI()*X545^2/4</f>
        <v>7.4022991502046123E-2</v>
      </c>
      <c r="Z545" s="72">
        <f>X545/12</f>
        <v>2.5583333333333336E-2</v>
      </c>
      <c r="AA545" s="72">
        <f>PI()*Z545^2/4</f>
        <v>5.1404855209754251E-4</v>
      </c>
      <c r="AB545" s="72">
        <f t="shared" si="319"/>
        <v>1.9543973941368075E-3</v>
      </c>
      <c r="AC545" s="72">
        <v>5.0000000000000002E-5</v>
      </c>
      <c r="AI545" s="25">
        <v>0.19</v>
      </c>
      <c r="AY545" s="28" t="s">
        <v>173</v>
      </c>
      <c r="AZ545" s="29" t="s">
        <v>163</v>
      </c>
      <c r="BA545" s="25" t="s">
        <v>174</v>
      </c>
    </row>
    <row r="546" spans="1:53" s="25" customFormat="1" x14ac:dyDescent="0.25">
      <c r="A546" s="25" t="s">
        <v>158</v>
      </c>
      <c r="B546" s="25" t="s">
        <v>159</v>
      </c>
      <c r="C546" s="25" t="s">
        <v>160</v>
      </c>
      <c r="D546" s="25" t="s">
        <v>169</v>
      </c>
      <c r="E546" s="25" t="s">
        <v>170</v>
      </c>
      <c r="F546" s="47" t="s">
        <v>169</v>
      </c>
      <c r="G546" s="86">
        <v>0.125</v>
      </c>
      <c r="H546" s="86"/>
      <c r="I546" s="72">
        <v>0.40500000000000003</v>
      </c>
      <c r="M546" s="72"/>
      <c r="N546" s="72" t="s">
        <v>176</v>
      </c>
      <c r="O546" s="72">
        <v>6.8000000000000005E-2</v>
      </c>
      <c r="P546" s="72"/>
      <c r="X546" s="72">
        <f t="shared" si="324"/>
        <v>0.26900000000000002</v>
      </c>
      <c r="Y546" s="25">
        <f t="shared" ref="Y546:Y589" si="329">PI()*X546^2/4</f>
        <v>5.6832196501602761E-2</v>
      </c>
      <c r="Z546" s="72">
        <f t="shared" ref="Z546:Z589" si="330">X546/12</f>
        <v>2.2416666666666668E-2</v>
      </c>
      <c r="AA546" s="72">
        <f t="shared" ref="AA546:AA589" si="331">PI()*Z546^2/4</f>
        <v>3.9466803126113033E-4</v>
      </c>
      <c r="AB546" s="72">
        <f t="shared" si="319"/>
        <v>2.2304832713754648E-3</v>
      </c>
      <c r="AC546" s="72">
        <v>5.0000000000000002E-5</v>
      </c>
      <c r="AI546" s="25">
        <v>0.24</v>
      </c>
      <c r="AY546" s="28" t="s">
        <v>173</v>
      </c>
      <c r="AZ546" s="29" t="s">
        <v>163</v>
      </c>
      <c r="BA546" s="25" t="s">
        <v>174</v>
      </c>
    </row>
    <row r="547" spans="1:53" s="25" customFormat="1" x14ac:dyDescent="0.25">
      <c r="A547" s="25" t="s">
        <v>158</v>
      </c>
      <c r="B547" s="25" t="s">
        <v>159</v>
      </c>
      <c r="C547" s="25" t="s">
        <v>160</v>
      </c>
      <c r="D547" s="25" t="s">
        <v>169</v>
      </c>
      <c r="E547" s="25" t="s">
        <v>170</v>
      </c>
      <c r="F547" s="47" t="s">
        <v>169</v>
      </c>
      <c r="G547" s="86">
        <v>0.125</v>
      </c>
      <c r="H547" s="86"/>
      <c r="I547" s="72">
        <v>0.40500000000000003</v>
      </c>
      <c r="M547" s="72"/>
      <c r="N547" s="72" t="s">
        <v>168</v>
      </c>
      <c r="O547" s="72">
        <v>9.5000000000000001E-2</v>
      </c>
      <c r="P547" s="72"/>
      <c r="X547" s="72">
        <f t="shared" si="324"/>
        <v>0.21500000000000002</v>
      </c>
      <c r="Y547" s="25">
        <f t="shared" si="329"/>
        <v>3.6305030103047052E-2</v>
      </c>
      <c r="Z547" s="72">
        <f t="shared" si="330"/>
        <v>1.7916666666666668E-2</v>
      </c>
      <c r="AA547" s="72">
        <f t="shared" si="331"/>
        <v>2.5211826460449339E-4</v>
      </c>
      <c r="AB547" s="72">
        <f t="shared" si="319"/>
        <v>2.7906976744186047E-3</v>
      </c>
      <c r="AC547" s="72">
        <v>5.0000000000000002E-5</v>
      </c>
      <c r="AI547" s="25">
        <v>0.31</v>
      </c>
      <c r="AY547" s="28" t="s">
        <v>173</v>
      </c>
      <c r="AZ547" s="29" t="s">
        <v>163</v>
      </c>
      <c r="BA547" s="25" t="s">
        <v>174</v>
      </c>
    </row>
    <row r="548" spans="1:53" s="36" customFormat="1" x14ac:dyDescent="0.25">
      <c r="A548" s="36" t="s">
        <v>158</v>
      </c>
      <c r="B548" s="36" t="s">
        <v>159</v>
      </c>
      <c r="C548" s="36" t="s">
        <v>160</v>
      </c>
      <c r="D548" s="36" t="s">
        <v>169</v>
      </c>
      <c r="E548" s="36" t="s">
        <v>170</v>
      </c>
      <c r="F548" s="36" t="s">
        <v>169</v>
      </c>
      <c r="G548" s="87">
        <v>0.25</v>
      </c>
      <c r="H548" s="87"/>
      <c r="I548" s="73">
        <v>0.54</v>
      </c>
      <c r="M548" s="73"/>
      <c r="N548" s="73" t="s">
        <v>171</v>
      </c>
      <c r="O548" s="87" t="s">
        <v>172</v>
      </c>
      <c r="P548" s="73"/>
      <c r="X548" s="73" t="e">
        <f t="shared" si="324"/>
        <v>#VALUE!</v>
      </c>
      <c r="Y548" s="36" t="e">
        <f t="shared" ref="Y548" si="332">PI()*X548^2/4</f>
        <v>#VALUE!</v>
      </c>
      <c r="Z548" s="73" t="e">
        <f t="shared" ref="Z548" si="333">X548/12</f>
        <v>#VALUE!</v>
      </c>
      <c r="AA548" s="73" t="e">
        <f t="shared" ref="AA548" si="334">PI()*Z548^2/4</f>
        <v>#VALUE!</v>
      </c>
      <c r="AB548" s="73" t="e">
        <f t="shared" ref="AB548" si="335">AC548/Z548</f>
        <v>#VALUE!</v>
      </c>
      <c r="AC548" s="73">
        <v>5.0000000000000002E-5</v>
      </c>
      <c r="AY548" s="39" t="s">
        <v>173</v>
      </c>
      <c r="AZ548" s="40" t="s">
        <v>163</v>
      </c>
      <c r="BA548" s="41" t="s">
        <v>174</v>
      </c>
    </row>
    <row r="549" spans="1:53" s="36" customFormat="1" x14ac:dyDescent="0.25">
      <c r="A549" s="36" t="s">
        <v>158</v>
      </c>
      <c r="B549" s="36" t="s">
        <v>159</v>
      </c>
      <c r="C549" s="36" t="s">
        <v>160</v>
      </c>
      <c r="D549" s="36" t="s">
        <v>169</v>
      </c>
      <c r="E549" s="36" t="s">
        <v>170</v>
      </c>
      <c r="F549" s="36" t="s">
        <v>169</v>
      </c>
      <c r="G549" s="87">
        <v>0.25</v>
      </c>
      <c r="H549" s="87"/>
      <c r="I549" s="73">
        <v>0.54</v>
      </c>
      <c r="M549" s="73"/>
      <c r="N549" s="73" t="s">
        <v>175</v>
      </c>
      <c r="O549" s="73">
        <v>6.5000000000000002E-2</v>
      </c>
      <c r="P549" s="73"/>
      <c r="X549" s="73">
        <f t="shared" si="324"/>
        <v>0.41000000000000003</v>
      </c>
      <c r="Y549" s="36">
        <f t="shared" si="329"/>
        <v>0.13202543126711108</v>
      </c>
      <c r="Z549" s="73">
        <f t="shared" si="330"/>
        <v>3.4166666666666672E-2</v>
      </c>
      <c r="AA549" s="73">
        <f t="shared" si="331"/>
        <v>9.1684327268827146E-4</v>
      </c>
      <c r="AB549" s="73">
        <f t="shared" si="319"/>
        <v>1.4634146341463412E-3</v>
      </c>
      <c r="AC549" s="73">
        <v>5.0000000000000002E-5</v>
      </c>
      <c r="AI549" s="36">
        <v>0.33</v>
      </c>
      <c r="AY549" s="39" t="s">
        <v>173</v>
      </c>
      <c r="AZ549" s="40" t="s">
        <v>163</v>
      </c>
      <c r="BA549" s="41" t="s">
        <v>174</v>
      </c>
    </row>
    <row r="550" spans="1:53" s="36" customFormat="1" x14ac:dyDescent="0.25">
      <c r="A550" s="36" t="s">
        <v>158</v>
      </c>
      <c r="B550" s="36" t="s">
        <v>159</v>
      </c>
      <c r="C550" s="36" t="s">
        <v>160</v>
      </c>
      <c r="D550" s="36" t="s">
        <v>169</v>
      </c>
      <c r="E550" s="36" t="s">
        <v>170</v>
      </c>
      <c r="F550" s="36" t="s">
        <v>169</v>
      </c>
      <c r="G550" s="87">
        <v>0.25</v>
      </c>
      <c r="H550" s="87"/>
      <c r="I550" s="73">
        <v>0.54</v>
      </c>
      <c r="M550" s="73"/>
      <c r="N550" s="73" t="s">
        <v>176</v>
      </c>
      <c r="O550" s="73">
        <v>8.7999999999999995E-2</v>
      </c>
      <c r="P550" s="73"/>
      <c r="X550" s="73">
        <f t="shared" si="324"/>
        <v>0.36400000000000005</v>
      </c>
      <c r="Y550" s="36">
        <f t="shared" si="329"/>
        <v>0.10406211505750833</v>
      </c>
      <c r="Z550" s="73">
        <f t="shared" si="330"/>
        <v>3.0333333333333337E-2</v>
      </c>
      <c r="AA550" s="73">
        <f t="shared" si="331"/>
        <v>7.2265357678825233E-4</v>
      </c>
      <c r="AB550" s="73">
        <f t="shared" si="319"/>
        <v>1.6483516483516481E-3</v>
      </c>
      <c r="AC550" s="73">
        <v>5.0000000000000002E-5</v>
      </c>
      <c r="AI550" s="36">
        <v>0.43</v>
      </c>
      <c r="AY550" s="39" t="s">
        <v>173</v>
      </c>
      <c r="AZ550" s="40" t="s">
        <v>163</v>
      </c>
      <c r="BA550" s="41" t="s">
        <v>174</v>
      </c>
    </row>
    <row r="551" spans="1:53" s="36" customFormat="1" x14ac:dyDescent="0.25">
      <c r="A551" s="36" t="s">
        <v>158</v>
      </c>
      <c r="B551" s="36" t="s">
        <v>159</v>
      </c>
      <c r="C551" s="36" t="s">
        <v>160</v>
      </c>
      <c r="D551" s="36" t="s">
        <v>169</v>
      </c>
      <c r="E551" s="36" t="s">
        <v>170</v>
      </c>
      <c r="F551" s="36" t="s">
        <v>169</v>
      </c>
      <c r="G551" s="87">
        <v>0.25</v>
      </c>
      <c r="H551" s="87"/>
      <c r="I551" s="73">
        <v>0.54</v>
      </c>
      <c r="M551" s="73"/>
      <c r="N551" s="73" t="s">
        <v>168</v>
      </c>
      <c r="O551" s="73">
        <v>0.11899999999999999</v>
      </c>
      <c r="P551" s="73"/>
      <c r="X551" s="73">
        <f t="shared" si="324"/>
        <v>0.30200000000000005</v>
      </c>
      <c r="Y551" s="36">
        <f t="shared" si="329"/>
        <v>7.163145409450089E-2</v>
      </c>
      <c r="Z551" s="73">
        <f t="shared" si="330"/>
        <v>2.5166666666666671E-2</v>
      </c>
      <c r="AA551" s="73">
        <f t="shared" si="331"/>
        <v>4.9744065343403402E-4</v>
      </c>
      <c r="AB551" s="73">
        <f t="shared" si="319"/>
        <v>1.9867549668874172E-3</v>
      </c>
      <c r="AC551" s="73">
        <v>5.0000000000000002E-5</v>
      </c>
      <c r="AI551" s="36">
        <v>0.54</v>
      </c>
      <c r="AY551" s="39" t="s">
        <v>173</v>
      </c>
      <c r="AZ551" s="40" t="s">
        <v>163</v>
      </c>
      <c r="BA551" s="41" t="s">
        <v>174</v>
      </c>
    </row>
    <row r="552" spans="1:53" s="25" customFormat="1" x14ac:dyDescent="0.25">
      <c r="A552" s="25" t="s">
        <v>158</v>
      </c>
      <c r="B552" s="25" t="s">
        <v>159</v>
      </c>
      <c r="C552" s="25" t="s">
        <v>160</v>
      </c>
      <c r="D552" s="25" t="s">
        <v>169</v>
      </c>
      <c r="E552" s="25" t="s">
        <v>170</v>
      </c>
      <c r="F552" s="47" t="s">
        <v>169</v>
      </c>
      <c r="G552" s="86">
        <v>0.375</v>
      </c>
      <c r="H552" s="86"/>
      <c r="I552" s="72">
        <v>0.67500000000000004</v>
      </c>
      <c r="M552" s="72"/>
      <c r="N552" s="72" t="s">
        <v>171</v>
      </c>
      <c r="O552" s="86" t="s">
        <v>172</v>
      </c>
      <c r="P552" s="72"/>
      <c r="X552" s="72" t="e">
        <f t="shared" si="324"/>
        <v>#VALUE!</v>
      </c>
      <c r="Y552" s="25" t="e">
        <f t="shared" ref="Y552" si="336">PI()*X552^2/4</f>
        <v>#VALUE!</v>
      </c>
      <c r="Z552" s="72" t="e">
        <f t="shared" ref="Z552" si="337">X552/12</f>
        <v>#VALUE!</v>
      </c>
      <c r="AA552" s="72" t="e">
        <f t="shared" ref="AA552" si="338">PI()*Z552^2/4</f>
        <v>#VALUE!</v>
      </c>
      <c r="AB552" s="72" t="e">
        <f t="shared" ref="AB552" si="339">AC552/Z552</f>
        <v>#VALUE!</v>
      </c>
      <c r="AC552" s="72">
        <v>5.0000000000000002E-5</v>
      </c>
      <c r="AY552" s="28" t="s">
        <v>173</v>
      </c>
      <c r="AZ552" s="29" t="s">
        <v>163</v>
      </c>
      <c r="BA552" s="25" t="s">
        <v>174</v>
      </c>
    </row>
    <row r="553" spans="1:53" s="25" customFormat="1" x14ac:dyDescent="0.25">
      <c r="A553" s="25" t="s">
        <v>158</v>
      </c>
      <c r="B553" s="25" t="s">
        <v>159</v>
      </c>
      <c r="C553" s="25" t="s">
        <v>160</v>
      </c>
      <c r="D553" s="25" t="s">
        <v>169</v>
      </c>
      <c r="E553" s="25" t="s">
        <v>170</v>
      </c>
      <c r="F553" s="47" t="s">
        <v>169</v>
      </c>
      <c r="G553" s="86">
        <v>0.375</v>
      </c>
      <c r="H553" s="86"/>
      <c r="I553" s="72">
        <v>0.67500000000000004</v>
      </c>
      <c r="M553" s="72"/>
      <c r="N553" s="72" t="s">
        <v>175</v>
      </c>
      <c r="O553" s="72">
        <v>6.5000000000000002E-2</v>
      </c>
      <c r="P553" s="72"/>
      <c r="X553" s="72">
        <f t="shared" si="324"/>
        <v>0.54500000000000004</v>
      </c>
      <c r="Y553" s="25">
        <f t="shared" si="329"/>
        <v>0.23328288948312711</v>
      </c>
      <c r="Z553" s="72">
        <f t="shared" si="330"/>
        <v>4.5416666666666668E-2</v>
      </c>
      <c r="AA553" s="72">
        <f t="shared" si="331"/>
        <v>1.6200200658550491E-3</v>
      </c>
      <c r="AB553" s="72">
        <f t="shared" si="319"/>
        <v>1.1009174311926607E-3</v>
      </c>
      <c r="AC553" s="72">
        <v>5.0000000000000002E-5</v>
      </c>
      <c r="AI553" s="25">
        <v>0.42</v>
      </c>
      <c r="AY553" s="28" t="s">
        <v>173</v>
      </c>
      <c r="AZ553" s="29" t="s">
        <v>163</v>
      </c>
      <c r="BA553" s="25" t="s">
        <v>174</v>
      </c>
    </row>
    <row r="554" spans="1:53" s="25" customFormat="1" x14ac:dyDescent="0.25">
      <c r="A554" s="25" t="s">
        <v>158</v>
      </c>
      <c r="B554" s="25" t="s">
        <v>159</v>
      </c>
      <c r="C554" s="25" t="s">
        <v>160</v>
      </c>
      <c r="D554" s="25" t="s">
        <v>169</v>
      </c>
      <c r="E554" s="25" t="s">
        <v>170</v>
      </c>
      <c r="F554" s="47" t="s">
        <v>169</v>
      </c>
      <c r="G554" s="86">
        <v>0.375</v>
      </c>
      <c r="H554" s="86"/>
      <c r="I554" s="72">
        <v>0.67500000000000004</v>
      </c>
      <c r="M554" s="72"/>
      <c r="N554" s="72" t="s">
        <v>176</v>
      </c>
      <c r="O554" s="72">
        <v>9.0999999999999998E-2</v>
      </c>
      <c r="P554" s="72"/>
      <c r="X554" s="72">
        <f t="shared" si="324"/>
        <v>0.49300000000000005</v>
      </c>
      <c r="Y554" s="25">
        <f t="shared" si="329"/>
        <v>0.19089023821558643</v>
      </c>
      <c r="Z554" s="72">
        <f t="shared" si="330"/>
        <v>4.108333333333334E-2</v>
      </c>
      <c r="AA554" s="72">
        <f t="shared" si="331"/>
        <v>1.3256266542749061E-3</v>
      </c>
      <c r="AB554" s="72">
        <f t="shared" si="319"/>
        <v>1.2170385395537523E-3</v>
      </c>
      <c r="AC554" s="72">
        <v>5.0000000000000002E-5</v>
      </c>
      <c r="AI554" s="25">
        <v>0.56999999999999995</v>
      </c>
      <c r="AY554" s="28" t="s">
        <v>173</v>
      </c>
      <c r="AZ554" s="29" t="s">
        <v>163</v>
      </c>
      <c r="BA554" s="25" t="s">
        <v>174</v>
      </c>
    </row>
    <row r="555" spans="1:53" s="25" customFormat="1" x14ac:dyDescent="0.25">
      <c r="A555" s="25" t="s">
        <v>158</v>
      </c>
      <c r="B555" s="25" t="s">
        <v>159</v>
      </c>
      <c r="C555" s="25" t="s">
        <v>160</v>
      </c>
      <c r="D555" s="25" t="s">
        <v>169</v>
      </c>
      <c r="E555" s="25" t="s">
        <v>170</v>
      </c>
      <c r="F555" s="47" t="s">
        <v>169</v>
      </c>
      <c r="G555" s="86">
        <v>0.375</v>
      </c>
      <c r="H555" s="86"/>
      <c r="I555" s="72">
        <v>0.67500000000000004</v>
      </c>
      <c r="M555" s="72"/>
      <c r="N555" s="72" t="s">
        <v>168</v>
      </c>
      <c r="O555" s="72">
        <v>0.126</v>
      </c>
      <c r="P555" s="72"/>
      <c r="X555" s="72">
        <f t="shared" si="324"/>
        <v>0.42300000000000004</v>
      </c>
      <c r="Y555" s="25">
        <f t="shared" si="329"/>
        <v>0.14053050797854205</v>
      </c>
      <c r="Z555" s="72">
        <f t="shared" si="330"/>
        <v>3.5250000000000004E-2</v>
      </c>
      <c r="AA555" s="72">
        <f t="shared" si="331"/>
        <v>9.7590630540654198E-4</v>
      </c>
      <c r="AB555" s="72">
        <f t="shared" si="319"/>
        <v>1.4184397163120566E-3</v>
      </c>
      <c r="AC555" s="72">
        <v>5.0000000000000002E-5</v>
      </c>
      <c r="AI555" s="25">
        <v>0.74</v>
      </c>
      <c r="AY555" s="28" t="s">
        <v>173</v>
      </c>
      <c r="AZ555" s="29" t="s">
        <v>163</v>
      </c>
      <c r="BA555" s="25" t="s">
        <v>174</v>
      </c>
    </row>
    <row r="556" spans="1:53" s="36" customFormat="1" x14ac:dyDescent="0.25">
      <c r="A556" s="36" t="s">
        <v>158</v>
      </c>
      <c r="B556" s="36" t="s">
        <v>159</v>
      </c>
      <c r="C556" s="36" t="s">
        <v>160</v>
      </c>
      <c r="D556" s="36" t="s">
        <v>169</v>
      </c>
      <c r="E556" s="36" t="s">
        <v>170</v>
      </c>
      <c r="F556" s="36" t="s">
        <v>169</v>
      </c>
      <c r="G556" s="87">
        <v>0.5</v>
      </c>
      <c r="H556" s="87"/>
      <c r="I556" s="73">
        <v>0.84</v>
      </c>
      <c r="M556" s="73"/>
      <c r="N556" s="73" t="s">
        <v>171</v>
      </c>
      <c r="O556" s="87">
        <v>6.5000000000000002E-2</v>
      </c>
      <c r="P556" s="73"/>
      <c r="X556" s="73">
        <f t="shared" si="324"/>
        <v>0.71</v>
      </c>
      <c r="Y556" s="36">
        <f t="shared" si="329"/>
        <v>0.39591921416865367</v>
      </c>
      <c r="Z556" s="73">
        <f t="shared" si="330"/>
        <v>5.9166666666666666E-2</v>
      </c>
      <c r="AA556" s="73">
        <f t="shared" si="331"/>
        <v>2.749438987282317E-3</v>
      </c>
      <c r="AB556" s="73">
        <f t="shared" si="319"/>
        <v>8.4507042253521131E-4</v>
      </c>
      <c r="AC556" s="73">
        <v>5.0000000000000002E-5</v>
      </c>
      <c r="AI556" s="36">
        <v>0.54</v>
      </c>
      <c r="AY556" s="39" t="s">
        <v>173</v>
      </c>
      <c r="AZ556" s="40" t="s">
        <v>163</v>
      </c>
      <c r="BA556" s="41" t="s">
        <v>174</v>
      </c>
    </row>
    <row r="557" spans="1:53" s="36" customFormat="1" x14ac:dyDescent="0.25">
      <c r="A557" s="36" t="s">
        <v>158</v>
      </c>
      <c r="B557" s="36" t="s">
        <v>159</v>
      </c>
      <c r="C557" s="36" t="s">
        <v>160</v>
      </c>
      <c r="D557" s="36" t="s">
        <v>169</v>
      </c>
      <c r="E557" s="36" t="s">
        <v>170</v>
      </c>
      <c r="F557" s="36" t="s">
        <v>169</v>
      </c>
      <c r="G557" s="87">
        <v>0.5</v>
      </c>
      <c r="H557" s="87"/>
      <c r="I557" s="73">
        <v>0.84</v>
      </c>
      <c r="M557" s="73"/>
      <c r="N557" s="73" t="s">
        <v>175</v>
      </c>
      <c r="O557" s="73">
        <v>8.3000000000000004E-2</v>
      </c>
      <c r="P557" s="73"/>
      <c r="X557" s="73">
        <f t="shared" si="324"/>
        <v>0.67399999999999993</v>
      </c>
      <c r="Y557" s="36">
        <f t="shared" si="329"/>
        <v>0.35678753607553915</v>
      </c>
      <c r="Z557" s="73">
        <f t="shared" si="330"/>
        <v>5.6166666666666663E-2</v>
      </c>
      <c r="AA557" s="73">
        <f t="shared" si="331"/>
        <v>2.4776912227467995E-3</v>
      </c>
      <c r="AB557" s="73">
        <f t="shared" si="319"/>
        <v>8.9020771513353123E-4</v>
      </c>
      <c r="AC557" s="73">
        <v>5.0000000000000002E-5</v>
      </c>
      <c r="AI557" s="36">
        <v>0.67</v>
      </c>
      <c r="AY557" s="39" t="s">
        <v>173</v>
      </c>
      <c r="AZ557" s="40" t="s">
        <v>163</v>
      </c>
      <c r="BA557" s="41" t="s">
        <v>174</v>
      </c>
    </row>
    <row r="558" spans="1:53" s="36" customFormat="1" x14ac:dyDescent="0.25">
      <c r="A558" s="36" t="s">
        <v>158</v>
      </c>
      <c r="B558" s="36" t="s">
        <v>159</v>
      </c>
      <c r="C558" s="36" t="s">
        <v>160</v>
      </c>
      <c r="D558" s="36" t="s">
        <v>169</v>
      </c>
      <c r="E558" s="36" t="s">
        <v>170</v>
      </c>
      <c r="F558" s="36" t="s">
        <v>169</v>
      </c>
      <c r="G558" s="87">
        <v>0.5</v>
      </c>
      <c r="H558" s="87"/>
      <c r="I558" s="73">
        <v>0.84</v>
      </c>
      <c r="M558" s="73"/>
      <c r="N558" s="73" t="s">
        <v>176</v>
      </c>
      <c r="O558" s="73">
        <v>0.109</v>
      </c>
      <c r="P558" s="73"/>
      <c r="X558" s="73">
        <f t="shared" si="324"/>
        <v>0.622</v>
      </c>
      <c r="Y558" s="36">
        <f t="shared" si="329"/>
        <v>0.30385798304785838</v>
      </c>
      <c r="Z558" s="73">
        <f t="shared" si="330"/>
        <v>5.1833333333333335E-2</v>
      </c>
      <c r="AA558" s="73">
        <f t="shared" si="331"/>
        <v>2.1101248822767943E-3</v>
      </c>
      <c r="AB558" s="73">
        <f t="shared" si="319"/>
        <v>9.6463022508038582E-4</v>
      </c>
      <c r="AC558" s="73">
        <v>5.0000000000000002E-5</v>
      </c>
      <c r="AI558" s="36">
        <v>0.85</v>
      </c>
      <c r="AY558" s="39" t="s">
        <v>173</v>
      </c>
      <c r="AZ558" s="40" t="s">
        <v>163</v>
      </c>
      <c r="BA558" s="41" t="s">
        <v>174</v>
      </c>
    </row>
    <row r="559" spans="1:53" s="36" customFormat="1" x14ac:dyDescent="0.25">
      <c r="A559" s="36" t="s">
        <v>158</v>
      </c>
      <c r="B559" s="36" t="s">
        <v>159</v>
      </c>
      <c r="C559" s="36" t="s">
        <v>160</v>
      </c>
      <c r="D559" s="36" t="s">
        <v>169</v>
      </c>
      <c r="E559" s="36" t="s">
        <v>170</v>
      </c>
      <c r="F559" s="36" t="s">
        <v>169</v>
      </c>
      <c r="G559" s="87">
        <v>0.5</v>
      </c>
      <c r="H559" s="87"/>
      <c r="I559" s="73">
        <v>0.84</v>
      </c>
      <c r="M559" s="73"/>
      <c r="N559" s="73" t="s">
        <v>168</v>
      </c>
      <c r="O559" s="73">
        <v>0.14699999999999999</v>
      </c>
      <c r="P559" s="73"/>
      <c r="X559" s="73">
        <f t="shared" si="324"/>
        <v>0.54600000000000004</v>
      </c>
      <c r="Y559" s="36">
        <f t="shared" si="329"/>
        <v>0.23413975887939373</v>
      </c>
      <c r="Z559" s="73">
        <f t="shared" si="330"/>
        <v>4.5500000000000006E-2</v>
      </c>
      <c r="AA559" s="73">
        <f t="shared" si="331"/>
        <v>1.6259705477735676E-3</v>
      </c>
      <c r="AB559" s="73">
        <f t="shared" si="319"/>
        <v>1.0989010989010989E-3</v>
      </c>
      <c r="AC559" s="73">
        <v>5.0000000000000002E-5</v>
      </c>
      <c r="AI559" s="36">
        <v>1.0900000000000001</v>
      </c>
      <c r="AY559" s="39" t="s">
        <v>173</v>
      </c>
      <c r="AZ559" s="40" t="s">
        <v>163</v>
      </c>
      <c r="BA559" s="41" t="s">
        <v>174</v>
      </c>
    </row>
    <row r="560" spans="1:53" s="25" customFormat="1" x14ac:dyDescent="0.25">
      <c r="A560" s="25" t="s">
        <v>158</v>
      </c>
      <c r="B560" s="25" t="s">
        <v>159</v>
      </c>
      <c r="C560" s="25" t="s">
        <v>160</v>
      </c>
      <c r="D560" s="25" t="s">
        <v>169</v>
      </c>
      <c r="E560" s="25" t="s">
        <v>170</v>
      </c>
      <c r="F560" s="47" t="s">
        <v>169</v>
      </c>
      <c r="G560" s="86">
        <v>0.75</v>
      </c>
      <c r="H560" s="86"/>
      <c r="I560" s="72">
        <v>1.05</v>
      </c>
      <c r="M560" s="72"/>
      <c r="N560" s="72" t="s">
        <v>171</v>
      </c>
      <c r="O560" s="72">
        <v>6.5000000000000002E-2</v>
      </c>
      <c r="P560" s="72"/>
      <c r="X560" s="72">
        <f t="shared" si="324"/>
        <v>0.92</v>
      </c>
      <c r="Y560" s="25">
        <f t="shared" si="329"/>
        <v>0.66476100549960027</v>
      </c>
      <c r="Z560" s="72">
        <f t="shared" si="330"/>
        <v>7.6666666666666675E-2</v>
      </c>
      <c r="AA560" s="72">
        <f t="shared" si="331"/>
        <v>4.616395871525002E-3</v>
      </c>
      <c r="AB560" s="72">
        <f t="shared" si="319"/>
        <v>6.521739130434782E-4</v>
      </c>
      <c r="AC560" s="72">
        <v>5.0000000000000002E-5</v>
      </c>
      <c r="AI560" s="25">
        <v>0.68</v>
      </c>
      <c r="AY560" s="28" t="s">
        <v>173</v>
      </c>
      <c r="AZ560" s="29" t="s">
        <v>163</v>
      </c>
      <c r="BA560" s="25" t="s">
        <v>174</v>
      </c>
    </row>
    <row r="561" spans="1:53" s="25" customFormat="1" x14ac:dyDescent="0.25">
      <c r="A561" s="25" t="s">
        <v>158</v>
      </c>
      <c r="B561" s="25" t="s">
        <v>159</v>
      </c>
      <c r="C561" s="25" t="s">
        <v>160</v>
      </c>
      <c r="D561" s="25" t="s">
        <v>169</v>
      </c>
      <c r="E561" s="25" t="s">
        <v>170</v>
      </c>
      <c r="F561" s="47" t="s">
        <v>169</v>
      </c>
      <c r="G561" s="86">
        <v>0.75</v>
      </c>
      <c r="H561" s="86"/>
      <c r="I561" s="72">
        <v>1.05</v>
      </c>
      <c r="M561" s="72"/>
      <c r="N561" s="72" t="s">
        <v>175</v>
      </c>
      <c r="O561" s="72">
        <v>8.3000000000000004E-2</v>
      </c>
      <c r="P561" s="72"/>
      <c r="X561" s="72">
        <f t="shared" si="324"/>
        <v>0.88400000000000001</v>
      </c>
      <c r="Y561" s="25">
        <f t="shared" si="329"/>
        <v>0.61375410717591639</v>
      </c>
      <c r="Z561" s="72">
        <f t="shared" si="330"/>
        <v>7.3666666666666672E-2</v>
      </c>
      <c r="AA561" s="72">
        <f t="shared" si="331"/>
        <v>4.2621812998327527E-3</v>
      </c>
      <c r="AB561" s="72">
        <f t="shared" si="319"/>
        <v>6.7873303167420812E-4</v>
      </c>
      <c r="AC561" s="72">
        <v>5.0000000000000002E-5</v>
      </c>
      <c r="AI561" s="25">
        <v>0.86</v>
      </c>
      <c r="AY561" s="28" t="s">
        <v>173</v>
      </c>
      <c r="AZ561" s="29" t="s">
        <v>163</v>
      </c>
      <c r="BA561" s="25" t="s">
        <v>174</v>
      </c>
    </row>
    <row r="562" spans="1:53" s="25" customFormat="1" x14ac:dyDescent="0.25">
      <c r="A562" s="25" t="s">
        <v>158</v>
      </c>
      <c r="B562" s="25" t="s">
        <v>159</v>
      </c>
      <c r="C562" s="25" t="s">
        <v>160</v>
      </c>
      <c r="D562" s="25" t="s">
        <v>169</v>
      </c>
      <c r="E562" s="25" t="s">
        <v>170</v>
      </c>
      <c r="F562" s="47" t="s">
        <v>169</v>
      </c>
      <c r="G562" s="86">
        <v>0.75</v>
      </c>
      <c r="H562" s="86"/>
      <c r="I562" s="72">
        <v>1.05</v>
      </c>
      <c r="M562" s="72"/>
      <c r="N562" s="72" t="s">
        <v>176</v>
      </c>
      <c r="O562" s="72">
        <v>0.113</v>
      </c>
      <c r="P562" s="72"/>
      <c r="X562" s="72">
        <f t="shared" si="324"/>
        <v>0.82400000000000007</v>
      </c>
      <c r="Y562" s="25">
        <f t="shared" si="329"/>
        <v>0.53326650339094595</v>
      </c>
      <c r="Z562" s="72">
        <f t="shared" si="330"/>
        <v>6.8666666666666668E-2</v>
      </c>
      <c r="AA562" s="72">
        <f t="shared" si="331"/>
        <v>3.7032396068815681E-3</v>
      </c>
      <c r="AB562" s="72">
        <f t="shared" si="319"/>
        <v>7.2815533980582527E-4</v>
      </c>
      <c r="AC562" s="72">
        <v>5.0000000000000002E-5</v>
      </c>
      <c r="AI562" s="25">
        <v>1.1299999999999999</v>
      </c>
      <c r="AY562" s="28" t="s">
        <v>173</v>
      </c>
      <c r="AZ562" s="29" t="s">
        <v>163</v>
      </c>
      <c r="BA562" s="25" t="s">
        <v>174</v>
      </c>
    </row>
    <row r="563" spans="1:53" s="25" customFormat="1" x14ac:dyDescent="0.25">
      <c r="A563" s="25" t="s">
        <v>158</v>
      </c>
      <c r="B563" s="25" t="s">
        <v>159</v>
      </c>
      <c r="C563" s="25" t="s">
        <v>160</v>
      </c>
      <c r="D563" s="25" t="s">
        <v>169</v>
      </c>
      <c r="E563" s="25" t="s">
        <v>170</v>
      </c>
      <c r="F563" s="47" t="s">
        <v>169</v>
      </c>
      <c r="G563" s="86">
        <v>0.75</v>
      </c>
      <c r="H563" s="86"/>
      <c r="I563" s="72">
        <v>1.05</v>
      </c>
      <c r="M563" s="72"/>
      <c r="N563" s="72" t="s">
        <v>168</v>
      </c>
      <c r="O563" s="72">
        <v>0.154</v>
      </c>
      <c r="P563" s="72"/>
      <c r="X563" s="72">
        <f t="shared" si="324"/>
        <v>0.74199999999999999</v>
      </c>
      <c r="Y563" s="25">
        <f t="shared" si="329"/>
        <v>0.43241195443275265</v>
      </c>
      <c r="Z563" s="72">
        <f t="shared" si="330"/>
        <v>6.183333333333333E-2</v>
      </c>
      <c r="AA563" s="72">
        <f t="shared" si="331"/>
        <v>3.0028607946718934E-3</v>
      </c>
      <c r="AB563" s="72">
        <f t="shared" si="319"/>
        <v>8.0862533692722385E-4</v>
      </c>
      <c r="AC563" s="72">
        <v>5.0000000000000002E-5</v>
      </c>
      <c r="AI563" s="25">
        <v>1.48</v>
      </c>
      <c r="AY563" s="28" t="s">
        <v>173</v>
      </c>
      <c r="AZ563" s="29" t="s">
        <v>163</v>
      </c>
      <c r="BA563" s="25" t="s">
        <v>174</v>
      </c>
    </row>
    <row r="564" spans="1:53" s="36" customFormat="1" x14ac:dyDescent="0.25">
      <c r="A564" s="36" t="s">
        <v>158</v>
      </c>
      <c r="B564" s="36" t="s">
        <v>159</v>
      </c>
      <c r="C564" s="36" t="s">
        <v>160</v>
      </c>
      <c r="D564" s="36" t="s">
        <v>169</v>
      </c>
      <c r="E564" s="36" t="s">
        <v>170</v>
      </c>
      <c r="F564" s="36" t="s">
        <v>169</v>
      </c>
      <c r="G564" s="87">
        <v>1</v>
      </c>
      <c r="H564" s="87"/>
      <c r="I564" s="73">
        <v>1.3149999999999999</v>
      </c>
      <c r="M564" s="73"/>
      <c r="N564" s="73" t="s">
        <v>171</v>
      </c>
      <c r="O564" s="73">
        <v>6.5000000000000002E-2</v>
      </c>
      <c r="P564" s="73"/>
      <c r="X564" s="73">
        <f t="shared" si="324"/>
        <v>1.1850000000000001</v>
      </c>
      <c r="Y564" s="36">
        <f t="shared" si="329"/>
        <v>1.1028757359967818</v>
      </c>
      <c r="Z564" s="73">
        <f t="shared" si="330"/>
        <v>9.8750000000000004E-2</v>
      </c>
      <c r="AA564" s="73">
        <f t="shared" si="331"/>
        <v>7.6588592777554303E-3</v>
      </c>
      <c r="AB564" s="73">
        <f t="shared" si="319"/>
        <v>5.0632911392405066E-4</v>
      </c>
      <c r="AC564" s="73">
        <v>5.0000000000000002E-5</v>
      </c>
      <c r="AI564" s="36">
        <v>0.87</v>
      </c>
      <c r="AY564" s="39" t="s">
        <v>173</v>
      </c>
      <c r="AZ564" s="40" t="s">
        <v>163</v>
      </c>
      <c r="BA564" s="41" t="s">
        <v>174</v>
      </c>
    </row>
    <row r="565" spans="1:53" s="36" customFormat="1" x14ac:dyDescent="0.25">
      <c r="A565" s="36" t="s">
        <v>158</v>
      </c>
      <c r="B565" s="36" t="s">
        <v>159</v>
      </c>
      <c r="C565" s="36" t="s">
        <v>160</v>
      </c>
      <c r="D565" s="36" t="s">
        <v>169</v>
      </c>
      <c r="E565" s="36" t="s">
        <v>170</v>
      </c>
      <c r="F565" s="36" t="s">
        <v>169</v>
      </c>
      <c r="G565" s="87">
        <v>1</v>
      </c>
      <c r="H565" s="87"/>
      <c r="I565" s="73">
        <v>1.3149999999999999</v>
      </c>
      <c r="M565" s="73"/>
      <c r="N565" s="73" t="s">
        <v>175</v>
      </c>
      <c r="O565" s="73">
        <v>0.109</v>
      </c>
      <c r="P565" s="73"/>
      <c r="X565" s="73">
        <f t="shared" si="324"/>
        <v>1.097</v>
      </c>
      <c r="Y565" s="36">
        <f t="shared" si="329"/>
        <v>0.94515521841595984</v>
      </c>
      <c r="Z565" s="73">
        <f t="shared" si="330"/>
        <v>9.141666666666666E-2</v>
      </c>
      <c r="AA565" s="73">
        <f t="shared" si="331"/>
        <v>6.5635779056663866E-3</v>
      </c>
      <c r="AB565" s="73">
        <f t="shared" si="319"/>
        <v>5.469462169553328E-4</v>
      </c>
      <c r="AC565" s="73">
        <v>5.0000000000000002E-5</v>
      </c>
      <c r="AI565" s="36">
        <v>1.41</v>
      </c>
      <c r="AY565" s="39" t="s">
        <v>173</v>
      </c>
      <c r="AZ565" s="40" t="s">
        <v>163</v>
      </c>
      <c r="BA565" s="41" t="s">
        <v>174</v>
      </c>
    </row>
    <row r="566" spans="1:53" s="36" customFormat="1" x14ac:dyDescent="0.25">
      <c r="A566" s="36" t="s">
        <v>158</v>
      </c>
      <c r="B566" s="36" t="s">
        <v>159</v>
      </c>
      <c r="C566" s="36" t="s">
        <v>160</v>
      </c>
      <c r="D566" s="36" t="s">
        <v>169</v>
      </c>
      <c r="E566" s="36" t="s">
        <v>170</v>
      </c>
      <c r="F566" s="36" t="s">
        <v>169</v>
      </c>
      <c r="G566" s="87">
        <v>1</v>
      </c>
      <c r="H566" s="87"/>
      <c r="I566" s="73">
        <v>1.3149999999999999</v>
      </c>
      <c r="M566" s="73"/>
      <c r="N566" s="73" t="s">
        <v>176</v>
      </c>
      <c r="O566" s="73">
        <v>0.13300000000000001</v>
      </c>
      <c r="P566" s="73"/>
      <c r="X566" s="73">
        <f t="shared" si="324"/>
        <v>1.0489999999999999</v>
      </c>
      <c r="Y566" s="36">
        <f t="shared" si="329"/>
        <v>0.86425292440071544</v>
      </c>
      <c r="Z566" s="73">
        <f t="shared" si="330"/>
        <v>8.7416666666666656E-2</v>
      </c>
      <c r="AA566" s="73">
        <f t="shared" si="331"/>
        <v>6.0017564194494114E-3</v>
      </c>
      <c r="AB566" s="73">
        <f t="shared" si="319"/>
        <v>5.7197330791229747E-4</v>
      </c>
      <c r="AC566" s="73">
        <v>5.0000000000000002E-5</v>
      </c>
      <c r="AI566" s="36">
        <v>1.68</v>
      </c>
      <c r="AY566" s="39" t="s">
        <v>173</v>
      </c>
      <c r="AZ566" s="40" t="s">
        <v>163</v>
      </c>
      <c r="BA566" s="41" t="s">
        <v>174</v>
      </c>
    </row>
    <row r="567" spans="1:53" s="36" customFormat="1" x14ac:dyDescent="0.25">
      <c r="A567" s="36" t="s">
        <v>158</v>
      </c>
      <c r="B567" s="36" t="s">
        <v>159</v>
      </c>
      <c r="C567" s="36" t="s">
        <v>160</v>
      </c>
      <c r="D567" s="36" t="s">
        <v>169</v>
      </c>
      <c r="E567" s="36" t="s">
        <v>170</v>
      </c>
      <c r="F567" s="36" t="s">
        <v>169</v>
      </c>
      <c r="G567" s="87">
        <v>1</v>
      </c>
      <c r="H567" s="87"/>
      <c r="I567" s="73">
        <v>1.3149999999999999</v>
      </c>
      <c r="M567" s="73"/>
      <c r="N567" s="73" t="s">
        <v>168</v>
      </c>
      <c r="O567" s="73">
        <v>0.17899999999999999</v>
      </c>
      <c r="P567" s="73"/>
      <c r="X567" s="73">
        <f t="shared" si="324"/>
        <v>0.95699999999999996</v>
      </c>
      <c r="Y567" s="36">
        <f t="shared" si="329"/>
        <v>0.71930612254938953</v>
      </c>
      <c r="Z567" s="73">
        <f t="shared" si="330"/>
        <v>7.9750000000000001E-2</v>
      </c>
      <c r="AA567" s="73">
        <f t="shared" si="331"/>
        <v>4.9951814065929837E-3</v>
      </c>
      <c r="AB567" s="73">
        <f t="shared" si="319"/>
        <v>6.2695924764890286E-4</v>
      </c>
      <c r="AC567" s="73">
        <v>5.0000000000000002E-5</v>
      </c>
      <c r="AI567" s="36">
        <v>2.17</v>
      </c>
      <c r="AY567" s="39" t="s">
        <v>173</v>
      </c>
      <c r="AZ567" s="40" t="s">
        <v>163</v>
      </c>
      <c r="BA567" s="41" t="s">
        <v>174</v>
      </c>
    </row>
    <row r="568" spans="1:53" s="25" customFormat="1" x14ac:dyDescent="0.25">
      <c r="A568" s="25" t="s">
        <v>158</v>
      </c>
      <c r="B568" s="25" t="s">
        <v>159</v>
      </c>
      <c r="C568" s="25" t="s">
        <v>160</v>
      </c>
      <c r="D568" s="25" t="s">
        <v>169</v>
      </c>
      <c r="E568" s="25" t="s">
        <v>170</v>
      </c>
      <c r="F568" s="47" t="s">
        <v>169</v>
      </c>
      <c r="G568" s="86">
        <v>1.25</v>
      </c>
      <c r="H568" s="86"/>
      <c r="I568" s="72">
        <v>1.66</v>
      </c>
      <c r="M568" s="72"/>
      <c r="N568" s="72" t="s">
        <v>171</v>
      </c>
      <c r="O568" s="72">
        <v>6.5000000000000002E-2</v>
      </c>
      <c r="P568" s="72"/>
      <c r="X568" s="72">
        <f t="shared" si="324"/>
        <v>1.5299999999999998</v>
      </c>
      <c r="Y568" s="25">
        <f t="shared" si="329"/>
        <v>1.8385385606970863</v>
      </c>
      <c r="Z568" s="72">
        <f t="shared" si="330"/>
        <v>0.12749999999999997</v>
      </c>
      <c r="AA568" s="72">
        <f t="shared" si="331"/>
        <v>1.2767628893729763E-2</v>
      </c>
      <c r="AB568" s="72">
        <f t="shared" si="319"/>
        <v>3.9215686274509813E-4</v>
      </c>
      <c r="AC568" s="72">
        <v>5.0000000000000002E-5</v>
      </c>
      <c r="AI568" s="25">
        <v>1.1100000000000001</v>
      </c>
      <c r="AY568" s="28" t="s">
        <v>173</v>
      </c>
      <c r="AZ568" s="29" t="s">
        <v>163</v>
      </c>
      <c r="BA568" s="25" t="s">
        <v>174</v>
      </c>
    </row>
    <row r="569" spans="1:53" s="25" customFormat="1" x14ac:dyDescent="0.25">
      <c r="A569" s="25" t="s">
        <v>158</v>
      </c>
      <c r="B569" s="25" t="s">
        <v>159</v>
      </c>
      <c r="C569" s="25" t="s">
        <v>160</v>
      </c>
      <c r="D569" s="25" t="s">
        <v>169</v>
      </c>
      <c r="E569" s="25" t="s">
        <v>170</v>
      </c>
      <c r="F569" s="47" t="s">
        <v>169</v>
      </c>
      <c r="G569" s="86">
        <v>1.25</v>
      </c>
      <c r="H569" s="86"/>
      <c r="I569" s="72">
        <v>1.66</v>
      </c>
      <c r="M569" s="72"/>
      <c r="N569" s="72" t="s">
        <v>175</v>
      </c>
      <c r="O569" s="72">
        <v>0.109</v>
      </c>
      <c r="P569" s="72"/>
      <c r="X569" s="72">
        <f t="shared" si="324"/>
        <v>1.4419999999999999</v>
      </c>
      <c r="Y569" s="25">
        <f t="shared" si="329"/>
        <v>1.6331286666347717</v>
      </c>
      <c r="Z569" s="72">
        <f t="shared" si="330"/>
        <v>0.12016666666666666</v>
      </c>
      <c r="AA569" s="72">
        <f t="shared" si="331"/>
        <v>1.1341171296074801E-2</v>
      </c>
      <c r="AB569" s="72">
        <f t="shared" si="319"/>
        <v>4.1608876560332879E-4</v>
      </c>
      <c r="AC569" s="72">
        <v>5.0000000000000002E-5</v>
      </c>
      <c r="AI569" s="25">
        <v>1.81</v>
      </c>
      <c r="AY569" s="28" t="s">
        <v>173</v>
      </c>
      <c r="AZ569" s="29" t="s">
        <v>163</v>
      </c>
      <c r="BA569" s="25" t="s">
        <v>174</v>
      </c>
    </row>
    <row r="570" spans="1:53" s="25" customFormat="1" x14ac:dyDescent="0.25">
      <c r="A570" s="25" t="s">
        <v>158</v>
      </c>
      <c r="B570" s="25" t="s">
        <v>159</v>
      </c>
      <c r="C570" s="25" t="s">
        <v>160</v>
      </c>
      <c r="D570" s="25" t="s">
        <v>169</v>
      </c>
      <c r="E570" s="25" t="s">
        <v>170</v>
      </c>
      <c r="F570" s="47" t="s">
        <v>169</v>
      </c>
      <c r="G570" s="86">
        <v>1.25</v>
      </c>
      <c r="H570" s="86"/>
      <c r="I570" s="72">
        <v>1.66</v>
      </c>
      <c r="M570" s="72"/>
      <c r="N570" s="72" t="s">
        <v>176</v>
      </c>
      <c r="O570" s="72">
        <v>0.14000000000000001</v>
      </c>
      <c r="P570" s="72"/>
      <c r="X570" s="72">
        <f t="shared" si="324"/>
        <v>1.38</v>
      </c>
      <c r="Y570" s="25">
        <f t="shared" si="329"/>
        <v>1.4957122623741002</v>
      </c>
      <c r="Z570" s="72">
        <f t="shared" si="330"/>
        <v>0.11499999999999999</v>
      </c>
      <c r="AA570" s="72">
        <f t="shared" si="331"/>
        <v>1.0386890710931251E-2</v>
      </c>
      <c r="AB570" s="72">
        <f t="shared" si="319"/>
        <v>4.3478260869565224E-4</v>
      </c>
      <c r="AC570" s="72">
        <v>5.0000000000000002E-5</v>
      </c>
      <c r="AI570" s="25">
        <v>2.27</v>
      </c>
      <c r="AY570" s="28" t="s">
        <v>173</v>
      </c>
      <c r="AZ570" s="29" t="s">
        <v>163</v>
      </c>
      <c r="BA570" s="25" t="s">
        <v>174</v>
      </c>
    </row>
    <row r="571" spans="1:53" s="25" customFormat="1" x14ac:dyDescent="0.25">
      <c r="A571" s="25" t="s">
        <v>158</v>
      </c>
      <c r="B571" s="25" t="s">
        <v>159</v>
      </c>
      <c r="C571" s="25" t="s">
        <v>160</v>
      </c>
      <c r="D571" s="25" t="s">
        <v>169</v>
      </c>
      <c r="E571" s="25" t="s">
        <v>170</v>
      </c>
      <c r="F571" s="47" t="s">
        <v>169</v>
      </c>
      <c r="G571" s="86">
        <v>1.25</v>
      </c>
      <c r="H571" s="86"/>
      <c r="I571" s="72">
        <v>1.66</v>
      </c>
      <c r="M571" s="72"/>
      <c r="N571" s="72" t="s">
        <v>168</v>
      </c>
      <c r="O571" s="72">
        <v>0.191</v>
      </c>
      <c r="P571" s="72"/>
      <c r="X571" s="72">
        <f t="shared" si="324"/>
        <v>1.278</v>
      </c>
      <c r="Y571" s="25">
        <f t="shared" si="329"/>
        <v>1.2827782539064378</v>
      </c>
      <c r="Z571" s="72">
        <f t="shared" si="330"/>
        <v>0.1065</v>
      </c>
      <c r="AA571" s="72">
        <f t="shared" si="331"/>
        <v>8.9081823187947082E-3</v>
      </c>
      <c r="AB571" s="72">
        <f t="shared" si="319"/>
        <v>4.6948356807511741E-4</v>
      </c>
      <c r="AC571" s="72">
        <v>5.0000000000000002E-5</v>
      </c>
      <c r="AI571" s="25">
        <v>3</v>
      </c>
      <c r="AY571" s="28" t="s">
        <v>173</v>
      </c>
      <c r="AZ571" s="29" t="s">
        <v>163</v>
      </c>
      <c r="BA571" s="25" t="s">
        <v>174</v>
      </c>
    </row>
    <row r="572" spans="1:53" s="36" customFormat="1" x14ac:dyDescent="0.25">
      <c r="A572" s="36" t="s">
        <v>158</v>
      </c>
      <c r="B572" s="36" t="s">
        <v>159</v>
      </c>
      <c r="C572" s="36" t="s">
        <v>160</v>
      </c>
      <c r="D572" s="36" t="s">
        <v>169</v>
      </c>
      <c r="E572" s="36" t="s">
        <v>170</v>
      </c>
      <c r="F572" s="36" t="s">
        <v>169</v>
      </c>
      <c r="G572" s="87">
        <v>1.5</v>
      </c>
      <c r="H572" s="87"/>
      <c r="I572" s="73">
        <v>1.9</v>
      </c>
      <c r="M572" s="73"/>
      <c r="N572" s="73" t="s">
        <v>171</v>
      </c>
      <c r="O572" s="73">
        <v>6.5000000000000002E-2</v>
      </c>
      <c r="P572" s="73"/>
      <c r="X572" s="73">
        <f t="shared" si="324"/>
        <v>1.77</v>
      </c>
      <c r="Y572" s="36">
        <f t="shared" si="329"/>
        <v>2.4605739061078657</v>
      </c>
      <c r="Z572" s="73">
        <f t="shared" si="330"/>
        <v>0.14749999999999999</v>
      </c>
      <c r="AA572" s="73">
        <f t="shared" si="331"/>
        <v>1.7087318792415731E-2</v>
      </c>
      <c r="AB572" s="73">
        <f t="shared" si="319"/>
        <v>3.3898305084745765E-4</v>
      </c>
      <c r="AC572" s="73">
        <v>5.0000000000000002E-5</v>
      </c>
      <c r="AI572" s="36">
        <v>1.28</v>
      </c>
      <c r="AY572" s="39" t="s">
        <v>173</v>
      </c>
      <c r="AZ572" s="40" t="s">
        <v>163</v>
      </c>
      <c r="BA572" s="41" t="s">
        <v>174</v>
      </c>
    </row>
    <row r="573" spans="1:53" s="36" customFormat="1" x14ac:dyDescent="0.25">
      <c r="A573" s="36" t="s">
        <v>158</v>
      </c>
      <c r="B573" s="36" t="s">
        <v>159</v>
      </c>
      <c r="C573" s="36" t="s">
        <v>160</v>
      </c>
      <c r="D573" s="36" t="s">
        <v>169</v>
      </c>
      <c r="E573" s="36" t="s">
        <v>170</v>
      </c>
      <c r="F573" s="36" t="s">
        <v>169</v>
      </c>
      <c r="G573" s="87">
        <v>1.5</v>
      </c>
      <c r="H573" s="87"/>
      <c r="I573" s="73">
        <v>1.9</v>
      </c>
      <c r="M573" s="73"/>
      <c r="N573" s="73" t="s">
        <v>175</v>
      </c>
      <c r="O573" s="73">
        <v>0.109</v>
      </c>
      <c r="P573" s="73"/>
      <c r="X573" s="73">
        <f t="shared" si="324"/>
        <v>1.6819999999999999</v>
      </c>
      <c r="Y573" s="36">
        <f t="shared" si="329"/>
        <v>2.2219887936236424</v>
      </c>
      <c r="Z573" s="73">
        <f t="shared" si="330"/>
        <v>0.14016666666666666</v>
      </c>
      <c r="AA573" s="73">
        <f t="shared" si="331"/>
        <v>1.5430477733497516E-2</v>
      </c>
      <c r="AB573" s="73">
        <f t="shared" si="319"/>
        <v>3.5671819262782407E-4</v>
      </c>
      <c r="AC573" s="73">
        <v>5.0000000000000002E-5</v>
      </c>
      <c r="AI573" s="36">
        <v>2.09</v>
      </c>
      <c r="AY573" s="39" t="s">
        <v>173</v>
      </c>
      <c r="AZ573" s="40" t="s">
        <v>163</v>
      </c>
      <c r="BA573" s="41" t="s">
        <v>174</v>
      </c>
    </row>
    <row r="574" spans="1:53" s="36" customFormat="1" x14ac:dyDescent="0.25">
      <c r="A574" s="36" t="s">
        <v>158</v>
      </c>
      <c r="B574" s="36" t="s">
        <v>159</v>
      </c>
      <c r="C574" s="36" t="s">
        <v>160</v>
      </c>
      <c r="D574" s="36" t="s">
        <v>169</v>
      </c>
      <c r="E574" s="36" t="s">
        <v>170</v>
      </c>
      <c r="F574" s="36" t="s">
        <v>169</v>
      </c>
      <c r="G574" s="87">
        <v>1.5</v>
      </c>
      <c r="H574" s="87"/>
      <c r="I574" s="73">
        <v>1.9</v>
      </c>
      <c r="M574" s="73"/>
      <c r="N574" s="73" t="s">
        <v>176</v>
      </c>
      <c r="O574" s="73">
        <v>0.14499999999999999</v>
      </c>
      <c r="P574" s="73"/>
      <c r="X574" s="73">
        <f t="shared" si="324"/>
        <v>1.6099999999999999</v>
      </c>
      <c r="Y574" s="36">
        <f t="shared" si="329"/>
        <v>2.0358305793425253</v>
      </c>
      <c r="Z574" s="73">
        <f t="shared" si="330"/>
        <v>0.13416666666666666</v>
      </c>
      <c r="AA574" s="73">
        <f t="shared" si="331"/>
        <v>1.4137712356545314E-2</v>
      </c>
      <c r="AB574" s="73">
        <f t="shared" si="319"/>
        <v>3.7267080745341622E-4</v>
      </c>
      <c r="AC574" s="73">
        <v>5.0000000000000002E-5</v>
      </c>
      <c r="AI574" s="36">
        <v>2.72</v>
      </c>
      <c r="AY574" s="39" t="s">
        <v>173</v>
      </c>
      <c r="AZ574" s="40" t="s">
        <v>163</v>
      </c>
      <c r="BA574" s="41" t="s">
        <v>174</v>
      </c>
    </row>
    <row r="575" spans="1:53" s="36" customFormat="1" x14ac:dyDescent="0.25">
      <c r="A575" s="36" t="s">
        <v>158</v>
      </c>
      <c r="B575" s="36" t="s">
        <v>159</v>
      </c>
      <c r="C575" s="36" t="s">
        <v>160</v>
      </c>
      <c r="D575" s="36" t="s">
        <v>169</v>
      </c>
      <c r="E575" s="36" t="s">
        <v>170</v>
      </c>
      <c r="F575" s="36" t="s">
        <v>169</v>
      </c>
      <c r="G575" s="87">
        <v>1.5</v>
      </c>
      <c r="H575" s="87"/>
      <c r="I575" s="73">
        <v>1.9</v>
      </c>
      <c r="M575" s="73"/>
      <c r="N575" s="73" t="s">
        <v>168</v>
      </c>
      <c r="O575" s="73">
        <v>0.2</v>
      </c>
      <c r="P575" s="73"/>
      <c r="X575" s="73">
        <f t="shared" si="324"/>
        <v>1.5</v>
      </c>
      <c r="Y575" s="36">
        <f t="shared" si="329"/>
        <v>1.7671458676442586</v>
      </c>
      <c r="Z575" s="73">
        <f t="shared" si="330"/>
        <v>0.125</v>
      </c>
      <c r="AA575" s="73">
        <f t="shared" si="331"/>
        <v>1.2271846303085129E-2</v>
      </c>
      <c r="AB575" s="73">
        <f t="shared" si="319"/>
        <v>4.0000000000000002E-4</v>
      </c>
      <c r="AC575" s="73">
        <v>5.0000000000000002E-5</v>
      </c>
      <c r="AI575" s="36">
        <v>3.63</v>
      </c>
      <c r="AY575" s="39" t="s">
        <v>173</v>
      </c>
      <c r="AZ575" s="40" t="s">
        <v>163</v>
      </c>
      <c r="BA575" s="41" t="s">
        <v>174</v>
      </c>
    </row>
    <row r="576" spans="1:53" s="25" customFormat="1" x14ac:dyDescent="0.25">
      <c r="A576" s="25" t="s">
        <v>158</v>
      </c>
      <c r="B576" s="25" t="s">
        <v>159</v>
      </c>
      <c r="C576" s="25" t="s">
        <v>160</v>
      </c>
      <c r="D576" s="25" t="s">
        <v>169</v>
      </c>
      <c r="E576" s="25" t="s">
        <v>170</v>
      </c>
      <c r="F576" s="47" t="s">
        <v>169</v>
      </c>
      <c r="G576" s="86">
        <v>2</v>
      </c>
      <c r="H576" s="86"/>
      <c r="I576" s="72">
        <v>2.375</v>
      </c>
      <c r="M576" s="72"/>
      <c r="N576" s="72" t="s">
        <v>171</v>
      </c>
      <c r="O576" s="72">
        <v>6.5000000000000002E-2</v>
      </c>
      <c r="P576" s="72"/>
      <c r="X576" s="72">
        <f t="shared" si="324"/>
        <v>2.2450000000000001</v>
      </c>
      <c r="Y576" s="25">
        <f t="shared" si="329"/>
        <v>3.9584263784772249</v>
      </c>
      <c r="Z576" s="72">
        <f t="shared" si="330"/>
        <v>0.18708333333333335</v>
      </c>
      <c r="AA576" s="72">
        <f t="shared" si="331"/>
        <v>2.7489072072758504E-2</v>
      </c>
      <c r="AB576" s="72">
        <f t="shared" si="319"/>
        <v>2.6726057906458796E-4</v>
      </c>
      <c r="AC576" s="72">
        <v>5.0000000000000002E-5</v>
      </c>
      <c r="AI576" s="25">
        <v>1.61</v>
      </c>
      <c r="AY576" s="28" t="s">
        <v>173</v>
      </c>
      <c r="AZ576" s="29" t="s">
        <v>163</v>
      </c>
      <c r="BA576" s="25" t="s">
        <v>174</v>
      </c>
    </row>
    <row r="577" spans="1:53" s="25" customFormat="1" x14ac:dyDescent="0.25">
      <c r="A577" s="25" t="s">
        <v>158</v>
      </c>
      <c r="B577" s="25" t="s">
        <v>159</v>
      </c>
      <c r="C577" s="25" t="s">
        <v>160</v>
      </c>
      <c r="D577" s="25" t="s">
        <v>169</v>
      </c>
      <c r="E577" s="25" t="s">
        <v>170</v>
      </c>
      <c r="F577" s="47" t="s">
        <v>169</v>
      </c>
      <c r="G577" s="86">
        <v>2</v>
      </c>
      <c r="H577" s="86"/>
      <c r="I577" s="72">
        <v>2.375</v>
      </c>
      <c r="M577" s="72"/>
      <c r="N577" s="72" t="s">
        <v>175</v>
      </c>
      <c r="O577" s="72">
        <v>0.109</v>
      </c>
      <c r="P577" s="72"/>
      <c r="X577" s="72">
        <f t="shared" si="324"/>
        <v>2.157</v>
      </c>
      <c r="Y577" s="25">
        <f t="shared" si="329"/>
        <v>3.6541819795329746</v>
      </c>
      <c r="Z577" s="72">
        <f t="shared" si="330"/>
        <v>0.17974999999999999</v>
      </c>
      <c r="AA577" s="72">
        <f t="shared" si="331"/>
        <v>2.5376263746756767E-2</v>
      </c>
      <c r="AB577" s="72">
        <f t="shared" si="319"/>
        <v>2.7816411682892909E-4</v>
      </c>
      <c r="AC577" s="72">
        <v>5.0000000000000002E-5</v>
      </c>
      <c r="AI577" s="25">
        <v>2.64</v>
      </c>
      <c r="AY577" s="28" t="s">
        <v>173</v>
      </c>
      <c r="AZ577" s="29" t="s">
        <v>163</v>
      </c>
      <c r="BA577" s="25" t="s">
        <v>174</v>
      </c>
    </row>
    <row r="578" spans="1:53" s="25" customFormat="1" x14ac:dyDescent="0.25">
      <c r="A578" s="25" t="s">
        <v>158</v>
      </c>
      <c r="B578" s="25" t="s">
        <v>159</v>
      </c>
      <c r="C578" s="25" t="s">
        <v>160</v>
      </c>
      <c r="D578" s="25" t="s">
        <v>169</v>
      </c>
      <c r="E578" s="25" t="s">
        <v>170</v>
      </c>
      <c r="F578" s="47" t="s">
        <v>169</v>
      </c>
      <c r="G578" s="86">
        <v>2</v>
      </c>
      <c r="H578" s="86"/>
      <c r="I578" s="72">
        <v>2.375</v>
      </c>
      <c r="M578" s="72"/>
      <c r="N578" s="72" t="s">
        <v>176</v>
      </c>
      <c r="O578" s="72">
        <v>0.154</v>
      </c>
      <c r="P578" s="72"/>
      <c r="X578" s="72">
        <f t="shared" si="324"/>
        <v>2.0670000000000002</v>
      </c>
      <c r="Y578" s="25">
        <f t="shared" si="329"/>
        <v>3.3556050137358011</v>
      </c>
      <c r="Z578" s="72">
        <f t="shared" si="330"/>
        <v>0.17225000000000001</v>
      </c>
      <c r="AA578" s="72">
        <f t="shared" si="331"/>
        <v>2.3302812595387506E-2</v>
      </c>
      <c r="AB578" s="72">
        <f t="shared" ref="AB578:AB602" si="340">AC578/Z578</f>
        <v>2.9027576197387516E-4</v>
      </c>
      <c r="AC578" s="72">
        <v>5.0000000000000002E-5</v>
      </c>
      <c r="AI578" s="25">
        <v>3.66</v>
      </c>
      <c r="AY578" s="28" t="s">
        <v>173</v>
      </c>
      <c r="AZ578" s="29" t="s">
        <v>163</v>
      </c>
      <c r="BA578" s="25" t="s">
        <v>174</v>
      </c>
    </row>
    <row r="579" spans="1:53" s="25" customFormat="1" x14ac:dyDescent="0.25">
      <c r="A579" s="25" t="s">
        <v>158</v>
      </c>
      <c r="B579" s="25" t="s">
        <v>159</v>
      </c>
      <c r="C579" s="25" t="s">
        <v>160</v>
      </c>
      <c r="D579" s="25" t="s">
        <v>169</v>
      </c>
      <c r="E579" s="25" t="s">
        <v>170</v>
      </c>
      <c r="F579" s="47" t="s">
        <v>169</v>
      </c>
      <c r="G579" s="86">
        <v>2</v>
      </c>
      <c r="H579" s="86"/>
      <c r="I579" s="72">
        <v>2.375</v>
      </c>
      <c r="M579" s="72"/>
      <c r="N579" s="72" t="s">
        <v>168</v>
      </c>
      <c r="O579" s="72">
        <v>0.218</v>
      </c>
      <c r="P579" s="72"/>
      <c r="X579" s="72">
        <f t="shared" si="324"/>
        <v>1.9390000000000001</v>
      </c>
      <c r="Y579" s="25">
        <f t="shared" si="329"/>
        <v>2.9528779682868178</v>
      </c>
      <c r="Z579" s="72">
        <f t="shared" si="330"/>
        <v>0.16158333333333333</v>
      </c>
      <c r="AA579" s="72">
        <f t="shared" si="331"/>
        <v>2.0506097001991786E-2</v>
      </c>
      <c r="AB579" s="72">
        <f t="shared" si="340"/>
        <v>3.0943785456420838E-4</v>
      </c>
      <c r="AC579" s="72">
        <v>5.0000000000000002E-5</v>
      </c>
      <c r="AI579" s="25">
        <v>5.03</v>
      </c>
      <c r="AY579" s="28" t="s">
        <v>173</v>
      </c>
      <c r="AZ579" s="29" t="s">
        <v>163</v>
      </c>
      <c r="BA579" s="25" t="s">
        <v>174</v>
      </c>
    </row>
    <row r="580" spans="1:53" s="36" customFormat="1" x14ac:dyDescent="0.25">
      <c r="A580" s="36" t="s">
        <v>158</v>
      </c>
      <c r="B580" s="36" t="s">
        <v>159</v>
      </c>
      <c r="C580" s="36" t="s">
        <v>160</v>
      </c>
      <c r="D580" s="36" t="s">
        <v>169</v>
      </c>
      <c r="E580" s="36" t="s">
        <v>170</v>
      </c>
      <c r="F580" s="36" t="s">
        <v>169</v>
      </c>
      <c r="G580" s="87">
        <v>2.5</v>
      </c>
      <c r="H580" s="87"/>
      <c r="I580" s="73">
        <v>2.875</v>
      </c>
      <c r="M580" s="73"/>
      <c r="N580" s="73" t="s">
        <v>171</v>
      </c>
      <c r="O580" s="73">
        <v>8.3000000000000004E-2</v>
      </c>
      <c r="P580" s="73"/>
      <c r="X580" s="73">
        <f t="shared" si="324"/>
        <v>2.7090000000000001</v>
      </c>
      <c r="Y580" s="36">
        <f t="shared" si="329"/>
        <v>5.7637865791597491</v>
      </c>
      <c r="Z580" s="73">
        <f t="shared" si="330"/>
        <v>0.22575000000000001</v>
      </c>
      <c r="AA580" s="73">
        <f t="shared" si="331"/>
        <v>4.0026295688609374E-2</v>
      </c>
      <c r="AB580" s="73">
        <f t="shared" si="340"/>
        <v>2.2148394241417498E-4</v>
      </c>
      <c r="AC580" s="73">
        <v>5.0000000000000002E-5</v>
      </c>
      <c r="AI580" s="36">
        <v>2.48</v>
      </c>
      <c r="AY580" s="39" t="s">
        <v>173</v>
      </c>
      <c r="AZ580" s="40" t="s">
        <v>163</v>
      </c>
      <c r="BA580" s="41" t="s">
        <v>174</v>
      </c>
    </row>
    <row r="581" spans="1:53" s="36" customFormat="1" x14ac:dyDescent="0.25">
      <c r="A581" s="36" t="s">
        <v>158</v>
      </c>
      <c r="B581" s="36" t="s">
        <v>159</v>
      </c>
      <c r="C581" s="36" t="s">
        <v>160</v>
      </c>
      <c r="D581" s="36" t="s">
        <v>169</v>
      </c>
      <c r="E581" s="36" t="s">
        <v>170</v>
      </c>
      <c r="F581" s="36" t="s">
        <v>169</v>
      </c>
      <c r="G581" s="87">
        <v>2.5</v>
      </c>
      <c r="H581" s="87"/>
      <c r="I581" s="73">
        <v>2.875</v>
      </c>
      <c r="M581" s="73"/>
      <c r="N581" s="73" t="s">
        <v>175</v>
      </c>
      <c r="O581" s="73">
        <v>0.12</v>
      </c>
      <c r="P581" s="73"/>
      <c r="X581" s="73">
        <f t="shared" ref="X581:X643" si="341">(I581-O581*2)</f>
        <v>2.6349999999999998</v>
      </c>
      <c r="Y581" s="36">
        <f t="shared" si="329"/>
        <v>5.4531961630552468</v>
      </c>
      <c r="Z581" s="73">
        <f t="shared" si="330"/>
        <v>0.21958333333333332</v>
      </c>
      <c r="AA581" s="73">
        <f t="shared" si="331"/>
        <v>3.7869417798994776E-2</v>
      </c>
      <c r="AB581" s="73">
        <f t="shared" si="340"/>
        <v>2.2770398481973436E-4</v>
      </c>
      <c r="AC581" s="73">
        <v>5.0000000000000002E-5</v>
      </c>
      <c r="AI581" s="36">
        <v>3.53</v>
      </c>
      <c r="AY581" s="39" t="s">
        <v>173</v>
      </c>
      <c r="AZ581" s="40" t="s">
        <v>163</v>
      </c>
      <c r="BA581" s="41" t="s">
        <v>174</v>
      </c>
    </row>
    <row r="582" spans="1:53" s="36" customFormat="1" x14ac:dyDescent="0.25">
      <c r="A582" s="36" t="s">
        <v>158</v>
      </c>
      <c r="B582" s="36" t="s">
        <v>159</v>
      </c>
      <c r="C582" s="36" t="s">
        <v>160</v>
      </c>
      <c r="D582" s="36" t="s">
        <v>169</v>
      </c>
      <c r="E582" s="36" t="s">
        <v>170</v>
      </c>
      <c r="F582" s="36" t="s">
        <v>169</v>
      </c>
      <c r="G582" s="87">
        <v>2.5</v>
      </c>
      <c r="H582" s="87"/>
      <c r="I582" s="73">
        <v>2.875</v>
      </c>
      <c r="M582" s="73"/>
      <c r="N582" s="73" t="s">
        <v>176</v>
      </c>
      <c r="O582" s="73">
        <v>0.20300000000000001</v>
      </c>
      <c r="P582" s="73"/>
      <c r="X582" s="73">
        <f t="shared" si="341"/>
        <v>2.4689999999999999</v>
      </c>
      <c r="Y582" s="36">
        <f t="shared" si="329"/>
        <v>4.7877565735424712</v>
      </c>
      <c r="Z582" s="73">
        <f t="shared" si="330"/>
        <v>0.20574999999999999</v>
      </c>
      <c r="AA582" s="73">
        <f t="shared" si="331"/>
        <v>3.3248309538489389E-2</v>
      </c>
      <c r="AB582" s="73">
        <f t="shared" si="340"/>
        <v>2.4301336573511546E-4</v>
      </c>
      <c r="AC582" s="73">
        <v>5.0000000000000002E-5</v>
      </c>
      <c r="AI582" s="36">
        <v>5.8</v>
      </c>
      <c r="AY582" s="39" t="s">
        <v>173</v>
      </c>
      <c r="AZ582" s="40" t="s">
        <v>163</v>
      </c>
      <c r="BA582" s="41" t="s">
        <v>174</v>
      </c>
    </row>
    <row r="583" spans="1:53" s="36" customFormat="1" x14ac:dyDescent="0.25">
      <c r="A583" s="36" t="s">
        <v>158</v>
      </c>
      <c r="B583" s="36" t="s">
        <v>159</v>
      </c>
      <c r="C583" s="36" t="s">
        <v>160</v>
      </c>
      <c r="D583" s="36" t="s">
        <v>169</v>
      </c>
      <c r="E583" s="36" t="s">
        <v>170</v>
      </c>
      <c r="F583" s="36" t="s">
        <v>169</v>
      </c>
      <c r="G583" s="87">
        <v>2.5</v>
      </c>
      <c r="H583" s="87"/>
      <c r="I583" s="73">
        <v>2.875</v>
      </c>
      <c r="M583" s="73"/>
      <c r="N583" s="73" t="s">
        <v>168</v>
      </c>
      <c r="O583" s="73">
        <v>0.27600000000000002</v>
      </c>
      <c r="P583" s="73"/>
      <c r="X583" s="73">
        <f t="shared" si="341"/>
        <v>2.323</v>
      </c>
      <c r="Y583" s="36">
        <f t="shared" si="329"/>
        <v>4.2382668856883887</v>
      </c>
      <c r="Z583" s="73">
        <f t="shared" si="330"/>
        <v>0.19358333333333333</v>
      </c>
      <c r="AA583" s="73">
        <f t="shared" si="331"/>
        <v>2.9432408928391586E-2</v>
      </c>
      <c r="AB583" s="73">
        <f t="shared" si="340"/>
        <v>2.582866982350409E-4</v>
      </c>
      <c r="AC583" s="73">
        <v>5.0000000000000002E-5</v>
      </c>
      <c r="AI583" s="36">
        <v>7.67</v>
      </c>
      <c r="AY583" s="39" t="s">
        <v>173</v>
      </c>
      <c r="AZ583" s="40" t="s">
        <v>163</v>
      </c>
      <c r="BA583" s="41" t="s">
        <v>174</v>
      </c>
    </row>
    <row r="584" spans="1:53" s="36" customFormat="1" x14ac:dyDescent="0.25">
      <c r="A584" s="36" t="s">
        <v>158</v>
      </c>
      <c r="B584" s="36" t="s">
        <v>159</v>
      </c>
      <c r="C584" s="36" t="s">
        <v>160</v>
      </c>
      <c r="D584" s="36" t="s">
        <v>169</v>
      </c>
      <c r="E584" s="36" t="s">
        <v>170</v>
      </c>
      <c r="F584" s="36" t="s">
        <v>169</v>
      </c>
      <c r="G584" s="87">
        <v>3</v>
      </c>
      <c r="H584" s="87"/>
      <c r="I584" s="73">
        <v>3.5</v>
      </c>
      <c r="M584" s="73"/>
      <c r="N584" s="73" t="s">
        <v>171</v>
      </c>
      <c r="O584" s="73">
        <v>8.3000000000000004E-2</v>
      </c>
      <c r="P584" s="73"/>
      <c r="X584" s="73">
        <f t="shared" si="341"/>
        <v>3.3340000000000001</v>
      </c>
      <c r="Y584" s="36">
        <f t="shared" si="329"/>
        <v>8.7301372675414868</v>
      </c>
      <c r="Z584" s="73">
        <f t="shared" si="330"/>
        <v>0.27783333333333332</v>
      </c>
      <c r="AA584" s="73">
        <f t="shared" si="331"/>
        <v>6.0625953246815877E-2</v>
      </c>
      <c r="AB584" s="73">
        <f t="shared" si="340"/>
        <v>1.7996400719856031E-4</v>
      </c>
      <c r="AC584" s="73">
        <v>5.0000000000000002E-5</v>
      </c>
      <c r="AI584" s="36">
        <v>3.03</v>
      </c>
      <c r="AY584" s="39" t="s">
        <v>173</v>
      </c>
      <c r="AZ584" s="40" t="s">
        <v>163</v>
      </c>
      <c r="BA584" s="41" t="s">
        <v>174</v>
      </c>
    </row>
    <row r="585" spans="1:53" s="36" customFormat="1" x14ac:dyDescent="0.25">
      <c r="A585" s="36" t="s">
        <v>158</v>
      </c>
      <c r="B585" s="36" t="s">
        <v>159</v>
      </c>
      <c r="C585" s="36" t="s">
        <v>160</v>
      </c>
      <c r="D585" s="36" t="s">
        <v>169</v>
      </c>
      <c r="E585" s="36" t="s">
        <v>170</v>
      </c>
      <c r="F585" s="36" t="s">
        <v>169</v>
      </c>
      <c r="G585" s="87">
        <v>3</v>
      </c>
      <c r="H585" s="87"/>
      <c r="I585" s="73">
        <v>3.5</v>
      </c>
      <c r="M585" s="73"/>
      <c r="N585" s="73" t="s">
        <v>175</v>
      </c>
      <c r="O585" s="73">
        <v>0.12</v>
      </c>
      <c r="P585" s="73"/>
      <c r="X585" s="73">
        <f t="shared" si="341"/>
        <v>3.26</v>
      </c>
      <c r="Y585" s="36">
        <f t="shared" si="329"/>
        <v>8.3468975213227203</v>
      </c>
      <c r="Z585" s="73">
        <f t="shared" si="330"/>
        <v>0.27166666666666667</v>
      </c>
      <c r="AA585" s="73">
        <f t="shared" si="331"/>
        <v>5.7964566120296671E-2</v>
      </c>
      <c r="AB585" s="73">
        <f t="shared" si="340"/>
        <v>1.8404907975460124E-4</v>
      </c>
      <c r="AC585" s="73">
        <v>5.0000000000000002E-5</v>
      </c>
      <c r="AI585" s="36">
        <v>4.34</v>
      </c>
      <c r="AY585" s="39" t="s">
        <v>173</v>
      </c>
      <c r="AZ585" s="40" t="s">
        <v>163</v>
      </c>
      <c r="BA585" s="41" t="s">
        <v>174</v>
      </c>
    </row>
    <row r="586" spans="1:53" s="36" customFormat="1" x14ac:dyDescent="0.25">
      <c r="A586" s="36" t="s">
        <v>158</v>
      </c>
      <c r="B586" s="36" t="s">
        <v>159</v>
      </c>
      <c r="C586" s="36" t="s">
        <v>160</v>
      </c>
      <c r="D586" s="36" t="s">
        <v>169</v>
      </c>
      <c r="E586" s="36" t="s">
        <v>170</v>
      </c>
      <c r="F586" s="36" t="s">
        <v>169</v>
      </c>
      <c r="G586" s="87">
        <v>3</v>
      </c>
      <c r="H586" s="87"/>
      <c r="I586" s="73">
        <v>3.5</v>
      </c>
      <c r="M586" s="73"/>
      <c r="N586" s="73" t="s">
        <v>176</v>
      </c>
      <c r="O586" s="73">
        <v>0.216</v>
      </c>
      <c r="P586" s="73"/>
      <c r="X586" s="73">
        <f t="shared" si="341"/>
        <v>3.0680000000000001</v>
      </c>
      <c r="Y586" s="36">
        <f t="shared" si="329"/>
        <v>7.3926576023507442</v>
      </c>
      <c r="Z586" s="73">
        <f t="shared" si="330"/>
        <v>0.25566666666666665</v>
      </c>
      <c r="AA586" s="73">
        <f t="shared" si="331"/>
        <v>5.13379000163246E-2</v>
      </c>
      <c r="AB586" s="73">
        <f t="shared" si="340"/>
        <v>1.9556714471968711E-4</v>
      </c>
      <c r="AC586" s="73">
        <v>5.0000000000000002E-5</v>
      </c>
      <c r="AI586" s="36">
        <v>7.58</v>
      </c>
      <c r="AY586" s="39" t="s">
        <v>173</v>
      </c>
      <c r="AZ586" s="40" t="s">
        <v>163</v>
      </c>
      <c r="BA586" s="41" t="s">
        <v>174</v>
      </c>
    </row>
    <row r="587" spans="1:53" s="36" customFormat="1" x14ac:dyDescent="0.25">
      <c r="A587" s="36" t="s">
        <v>158</v>
      </c>
      <c r="B587" s="36" t="s">
        <v>159</v>
      </c>
      <c r="C587" s="36" t="s">
        <v>160</v>
      </c>
      <c r="D587" s="36" t="s">
        <v>169</v>
      </c>
      <c r="E587" s="36" t="s">
        <v>170</v>
      </c>
      <c r="F587" s="36" t="s">
        <v>169</v>
      </c>
      <c r="G587" s="87">
        <v>3</v>
      </c>
      <c r="H587" s="87"/>
      <c r="I587" s="73">
        <v>3.5</v>
      </c>
      <c r="M587" s="73"/>
      <c r="N587" s="73" t="s">
        <v>168</v>
      </c>
      <c r="O587" s="73">
        <v>0.3</v>
      </c>
      <c r="P587" s="73"/>
      <c r="X587" s="73">
        <f t="shared" si="341"/>
        <v>2.9</v>
      </c>
      <c r="Y587" s="36">
        <f t="shared" si="329"/>
        <v>6.6051985541725404</v>
      </c>
      <c r="Z587" s="73">
        <f t="shared" si="330"/>
        <v>0.24166666666666667</v>
      </c>
      <c r="AA587" s="73">
        <f t="shared" si="331"/>
        <v>4.5869434403975971E-2</v>
      </c>
      <c r="AB587" s="73">
        <f t="shared" si="340"/>
        <v>2.0689655172413793E-4</v>
      </c>
      <c r="AC587" s="73">
        <v>5.0000000000000002E-5</v>
      </c>
      <c r="AI587" s="36">
        <v>10.26</v>
      </c>
      <c r="AY587" s="39" t="s">
        <v>173</v>
      </c>
      <c r="AZ587" s="40" t="s">
        <v>163</v>
      </c>
      <c r="BA587" s="41" t="s">
        <v>174</v>
      </c>
    </row>
    <row r="588" spans="1:53" s="25" customFormat="1" x14ac:dyDescent="0.25">
      <c r="A588" s="25" t="s">
        <v>158</v>
      </c>
      <c r="B588" s="25" t="s">
        <v>159</v>
      </c>
      <c r="C588" s="25" t="s">
        <v>160</v>
      </c>
      <c r="D588" s="25" t="s">
        <v>169</v>
      </c>
      <c r="E588" s="25" t="s">
        <v>170</v>
      </c>
      <c r="F588" s="47" t="s">
        <v>169</v>
      </c>
      <c r="G588" s="86">
        <v>3.5</v>
      </c>
      <c r="H588" s="86"/>
      <c r="I588" s="72">
        <v>4</v>
      </c>
      <c r="M588" s="72"/>
      <c r="N588" s="72" t="s">
        <v>171</v>
      </c>
      <c r="O588" s="72">
        <v>8.3000000000000004E-2</v>
      </c>
      <c r="P588" s="72"/>
      <c r="X588" s="72">
        <f t="shared" si="341"/>
        <v>3.8340000000000001</v>
      </c>
      <c r="Y588" s="25">
        <f t="shared" si="329"/>
        <v>11.545004285157942</v>
      </c>
      <c r="Z588" s="72">
        <f t="shared" si="330"/>
        <v>0.31950000000000001</v>
      </c>
      <c r="AA588" s="72">
        <f t="shared" si="331"/>
        <v>8.0173640869152366E-2</v>
      </c>
      <c r="AB588" s="72">
        <f t="shared" si="340"/>
        <v>1.564945226917058E-4</v>
      </c>
      <c r="AC588" s="72">
        <v>5.0000000000000002E-5</v>
      </c>
      <c r="AI588" s="25">
        <v>3.48</v>
      </c>
      <c r="AY588" s="28" t="s">
        <v>173</v>
      </c>
      <c r="AZ588" s="29" t="s">
        <v>163</v>
      </c>
      <c r="BA588" s="25" t="s">
        <v>174</v>
      </c>
    </row>
    <row r="589" spans="1:53" s="25" customFormat="1" x14ac:dyDescent="0.25">
      <c r="A589" s="25" t="s">
        <v>158</v>
      </c>
      <c r="B589" s="25" t="s">
        <v>159</v>
      </c>
      <c r="C589" s="25" t="s">
        <v>160</v>
      </c>
      <c r="D589" s="25" t="s">
        <v>169</v>
      </c>
      <c r="E589" s="25" t="s">
        <v>170</v>
      </c>
      <c r="F589" s="47" t="s">
        <v>169</v>
      </c>
      <c r="G589" s="86">
        <v>3.5</v>
      </c>
      <c r="H589" s="86"/>
      <c r="I589" s="72">
        <v>4</v>
      </c>
      <c r="M589" s="72"/>
      <c r="N589" s="72" t="s">
        <v>175</v>
      </c>
      <c r="O589" s="72">
        <v>0.12</v>
      </c>
      <c r="P589" s="72"/>
      <c r="X589" s="72">
        <f t="shared" si="341"/>
        <v>3.76</v>
      </c>
      <c r="Y589" s="25">
        <f t="shared" si="329"/>
        <v>11.103645074847764</v>
      </c>
      <c r="Z589" s="72">
        <f t="shared" si="330"/>
        <v>0.3133333333333333</v>
      </c>
      <c r="AA589" s="72">
        <f t="shared" si="331"/>
        <v>7.7108646353109461E-2</v>
      </c>
      <c r="AB589" s="72">
        <f t="shared" si="340"/>
        <v>1.595744680851064E-4</v>
      </c>
      <c r="AC589" s="72">
        <v>5.0000000000000002E-5</v>
      </c>
      <c r="AI589" s="25">
        <v>4.9800000000000004</v>
      </c>
      <c r="AY589" s="28" t="s">
        <v>173</v>
      </c>
      <c r="AZ589" s="29" t="s">
        <v>163</v>
      </c>
      <c r="BA589" s="25" t="s">
        <v>174</v>
      </c>
    </row>
    <row r="590" spans="1:53" s="25" customFormat="1" x14ac:dyDescent="0.25">
      <c r="A590" s="25" t="s">
        <v>158</v>
      </c>
      <c r="B590" s="25" t="s">
        <v>159</v>
      </c>
      <c r="C590" s="25" t="s">
        <v>160</v>
      </c>
      <c r="D590" s="25" t="s">
        <v>169</v>
      </c>
      <c r="E590" s="25" t="s">
        <v>170</v>
      </c>
      <c r="F590" s="47" t="s">
        <v>169</v>
      </c>
      <c r="G590" s="86">
        <v>3.5</v>
      </c>
      <c r="H590" s="86"/>
      <c r="I590" s="72">
        <v>4</v>
      </c>
      <c r="M590" s="72"/>
      <c r="N590" s="72" t="s">
        <v>176</v>
      </c>
      <c r="O590" s="72">
        <v>0.22600000000000001</v>
      </c>
      <c r="P590" s="72"/>
      <c r="X590" s="72">
        <f t="shared" si="341"/>
        <v>3.548</v>
      </c>
      <c r="Y590" s="25">
        <f t="shared" ref="Y590:Y607" si="342">PI()*X590^2/4</f>
        <v>9.8868308418887523</v>
      </c>
      <c r="Z590" s="72">
        <f t="shared" ref="Z590:Z607" si="343">X590/12</f>
        <v>0.29566666666666669</v>
      </c>
      <c r="AA590" s="72">
        <f t="shared" ref="AA590:AA607" si="344">PI()*Z590^2/4</f>
        <v>6.8658547513116341E-2</v>
      </c>
      <c r="AB590" s="72">
        <f t="shared" si="340"/>
        <v>1.6910935738444194E-4</v>
      </c>
      <c r="AC590" s="72">
        <v>5.0000000000000002E-5</v>
      </c>
      <c r="AI590" s="25">
        <v>9.1199999999999992</v>
      </c>
      <c r="AY590" s="28" t="s">
        <v>173</v>
      </c>
      <c r="AZ590" s="29" t="s">
        <v>163</v>
      </c>
      <c r="BA590" s="25" t="s">
        <v>174</v>
      </c>
    </row>
    <row r="591" spans="1:53" s="25" customFormat="1" x14ac:dyDescent="0.25">
      <c r="A591" s="25" t="s">
        <v>158</v>
      </c>
      <c r="B591" s="25" t="s">
        <v>159</v>
      </c>
      <c r="C591" s="25" t="s">
        <v>160</v>
      </c>
      <c r="D591" s="25" t="s">
        <v>169</v>
      </c>
      <c r="E591" s="25" t="s">
        <v>170</v>
      </c>
      <c r="F591" s="47" t="s">
        <v>169</v>
      </c>
      <c r="G591" s="86">
        <v>3.5</v>
      </c>
      <c r="H591" s="86"/>
      <c r="I591" s="72">
        <v>4</v>
      </c>
      <c r="M591" s="72"/>
      <c r="N591" s="72" t="s">
        <v>168</v>
      </c>
      <c r="O591" s="72">
        <v>0.318</v>
      </c>
      <c r="P591" s="72"/>
      <c r="X591" s="72">
        <f t="shared" si="341"/>
        <v>3.3639999999999999</v>
      </c>
      <c r="Y591" s="25">
        <f t="shared" si="342"/>
        <v>8.8879551744945697</v>
      </c>
      <c r="Z591" s="72">
        <f t="shared" si="343"/>
        <v>0.28033333333333332</v>
      </c>
      <c r="AA591" s="72">
        <f t="shared" si="344"/>
        <v>6.1721910933990064E-2</v>
      </c>
      <c r="AB591" s="72">
        <f t="shared" si="340"/>
        <v>1.7835909631391204E-4</v>
      </c>
      <c r="AC591" s="72">
        <v>5.0000000000000002E-5</v>
      </c>
      <c r="AI591" s="25">
        <v>12.52</v>
      </c>
      <c r="AY591" s="28" t="s">
        <v>173</v>
      </c>
      <c r="AZ591" s="29" t="s">
        <v>163</v>
      </c>
      <c r="BA591" s="25" t="s">
        <v>174</v>
      </c>
    </row>
    <row r="592" spans="1:53" s="36" customFormat="1" x14ac:dyDescent="0.25">
      <c r="A592" s="36" t="s">
        <v>158</v>
      </c>
      <c r="B592" s="36" t="s">
        <v>159</v>
      </c>
      <c r="C592" s="36" t="s">
        <v>160</v>
      </c>
      <c r="D592" s="36" t="s">
        <v>169</v>
      </c>
      <c r="E592" s="36" t="s">
        <v>170</v>
      </c>
      <c r="F592" s="36" t="s">
        <v>169</v>
      </c>
      <c r="G592" s="87">
        <v>4</v>
      </c>
      <c r="H592" s="87"/>
      <c r="I592" s="73">
        <v>4.5</v>
      </c>
      <c r="M592" s="73"/>
      <c r="N592" s="73" t="s">
        <v>171</v>
      </c>
      <c r="O592" s="73">
        <v>8.3000000000000004E-2</v>
      </c>
      <c r="P592" s="73"/>
      <c r="X592" s="73">
        <f t="shared" si="341"/>
        <v>4.3339999999999996</v>
      </c>
      <c r="Y592" s="36">
        <f t="shared" si="342"/>
        <v>14.752570384473119</v>
      </c>
      <c r="Z592" s="73">
        <f t="shared" si="343"/>
        <v>0.36116666666666664</v>
      </c>
      <c r="AA592" s="73">
        <f t="shared" si="344"/>
        <v>0.10244840544772998</v>
      </c>
      <c r="AB592" s="73">
        <f t="shared" si="340"/>
        <v>1.3844023996308262E-4</v>
      </c>
      <c r="AC592" s="73">
        <v>5.0000000000000002E-5</v>
      </c>
      <c r="AI592" s="36">
        <v>3.92</v>
      </c>
      <c r="AY592" s="39" t="s">
        <v>173</v>
      </c>
      <c r="AZ592" s="40" t="s">
        <v>163</v>
      </c>
      <c r="BA592" s="41" t="s">
        <v>174</v>
      </c>
    </row>
    <row r="593" spans="1:53" s="36" customFormat="1" x14ac:dyDescent="0.25">
      <c r="A593" s="36" t="s">
        <v>158</v>
      </c>
      <c r="B593" s="36" t="s">
        <v>159</v>
      </c>
      <c r="C593" s="36" t="s">
        <v>160</v>
      </c>
      <c r="D593" s="36" t="s">
        <v>169</v>
      </c>
      <c r="E593" s="36" t="s">
        <v>170</v>
      </c>
      <c r="F593" s="36" t="s">
        <v>169</v>
      </c>
      <c r="G593" s="87">
        <v>4</v>
      </c>
      <c r="H593" s="87"/>
      <c r="I593" s="73">
        <v>4.5</v>
      </c>
      <c r="M593" s="73"/>
      <c r="N593" s="73" t="s">
        <v>175</v>
      </c>
      <c r="O593" s="73">
        <v>0.12</v>
      </c>
      <c r="P593" s="73"/>
      <c r="X593" s="73">
        <f t="shared" si="341"/>
        <v>4.26</v>
      </c>
      <c r="Y593" s="36">
        <f t="shared" si="342"/>
        <v>14.25309171007153</v>
      </c>
      <c r="Z593" s="73">
        <f t="shared" si="343"/>
        <v>0.35499999999999998</v>
      </c>
      <c r="AA593" s="73">
        <f t="shared" si="344"/>
        <v>9.8979803542163416E-2</v>
      </c>
      <c r="AB593" s="73">
        <f t="shared" si="340"/>
        <v>1.4084507042253522E-4</v>
      </c>
      <c r="AC593" s="73">
        <v>5.0000000000000002E-5</v>
      </c>
      <c r="AI593" s="36">
        <v>5.62</v>
      </c>
      <c r="AY593" s="39" t="s">
        <v>173</v>
      </c>
      <c r="AZ593" s="40" t="s">
        <v>163</v>
      </c>
      <c r="BA593" s="41" t="s">
        <v>174</v>
      </c>
    </row>
    <row r="594" spans="1:53" s="36" customFormat="1" x14ac:dyDescent="0.25">
      <c r="A594" s="36" t="s">
        <v>158</v>
      </c>
      <c r="B594" s="36" t="s">
        <v>159</v>
      </c>
      <c r="C594" s="36" t="s">
        <v>160</v>
      </c>
      <c r="D594" s="36" t="s">
        <v>169</v>
      </c>
      <c r="E594" s="36" t="s">
        <v>170</v>
      </c>
      <c r="F594" s="36" t="s">
        <v>169</v>
      </c>
      <c r="G594" s="87">
        <v>4</v>
      </c>
      <c r="H594" s="87"/>
      <c r="I594" s="73">
        <v>4.5</v>
      </c>
      <c r="M594" s="73"/>
      <c r="N594" s="73" t="s">
        <v>176</v>
      </c>
      <c r="O594" s="73">
        <v>0.23699999999999999</v>
      </c>
      <c r="P594" s="73"/>
      <c r="X594" s="73">
        <f t="shared" si="341"/>
        <v>4.0259999999999998</v>
      </c>
      <c r="Y594" s="36">
        <f t="shared" si="342"/>
        <v>12.730264361504297</v>
      </c>
      <c r="Z594" s="73">
        <f t="shared" si="343"/>
        <v>0.33549999999999996</v>
      </c>
      <c r="AA594" s="73">
        <f t="shared" si="344"/>
        <v>8.8404613621557604E-2</v>
      </c>
      <c r="AB594" s="73">
        <f t="shared" si="340"/>
        <v>1.4903129657228021E-4</v>
      </c>
      <c r="AC594" s="73">
        <v>5.0000000000000002E-5</v>
      </c>
      <c r="AI594" s="36">
        <v>10.8</v>
      </c>
      <c r="AY594" s="39" t="s">
        <v>173</v>
      </c>
      <c r="AZ594" s="40" t="s">
        <v>163</v>
      </c>
      <c r="BA594" s="41" t="s">
        <v>174</v>
      </c>
    </row>
    <row r="595" spans="1:53" s="36" customFormat="1" x14ac:dyDescent="0.25">
      <c r="A595" s="36" t="s">
        <v>158</v>
      </c>
      <c r="B595" s="36" t="s">
        <v>159</v>
      </c>
      <c r="C595" s="36" t="s">
        <v>160</v>
      </c>
      <c r="D595" s="36" t="s">
        <v>169</v>
      </c>
      <c r="E595" s="36" t="s">
        <v>170</v>
      </c>
      <c r="F595" s="36" t="s">
        <v>169</v>
      </c>
      <c r="G595" s="87">
        <v>4</v>
      </c>
      <c r="H595" s="87"/>
      <c r="I595" s="73">
        <v>4.5</v>
      </c>
      <c r="M595" s="73"/>
      <c r="N595" s="73" t="s">
        <v>168</v>
      </c>
      <c r="O595" s="73">
        <v>0.33700000000000002</v>
      </c>
      <c r="P595" s="73"/>
      <c r="X595" s="73">
        <f t="shared" si="341"/>
        <v>3.8260000000000001</v>
      </c>
      <c r="Y595" s="36">
        <f t="shared" si="342"/>
        <v>11.496875085704946</v>
      </c>
      <c r="Z595" s="73">
        <f t="shared" si="343"/>
        <v>0.31883333333333336</v>
      </c>
      <c r="AA595" s="73">
        <f t="shared" si="344"/>
        <v>7.9839410317395471E-2</v>
      </c>
      <c r="AB595" s="73">
        <f t="shared" si="340"/>
        <v>1.5682174594877155E-4</v>
      </c>
      <c r="AC595" s="73">
        <v>5.0000000000000002E-5</v>
      </c>
      <c r="AI595" s="36">
        <v>15</v>
      </c>
      <c r="AY595" s="39" t="s">
        <v>173</v>
      </c>
      <c r="AZ595" s="40" t="s">
        <v>163</v>
      </c>
      <c r="BA595" s="41" t="s">
        <v>174</v>
      </c>
    </row>
    <row r="596" spans="1:53" s="25" customFormat="1" x14ac:dyDescent="0.25">
      <c r="A596" s="25" t="s">
        <v>158</v>
      </c>
      <c r="B596" s="25" t="s">
        <v>159</v>
      </c>
      <c r="C596" s="25" t="s">
        <v>160</v>
      </c>
      <c r="D596" s="25" t="s">
        <v>169</v>
      </c>
      <c r="E596" s="25" t="s">
        <v>170</v>
      </c>
      <c r="F596" s="47" t="s">
        <v>169</v>
      </c>
      <c r="G596" s="72">
        <v>5</v>
      </c>
      <c r="H596" s="72"/>
      <c r="I596" s="72">
        <v>5.5629999999999997</v>
      </c>
      <c r="M596" s="72"/>
      <c r="N596" s="72" t="s">
        <v>171</v>
      </c>
      <c r="O596" s="72">
        <v>0.109</v>
      </c>
      <c r="P596" s="72"/>
      <c r="X596" s="72">
        <f t="shared" si="341"/>
        <v>5.3449999999999998</v>
      </c>
      <c r="Y596" s="25">
        <f t="shared" si="342"/>
        <v>22.438059765055783</v>
      </c>
      <c r="Z596" s="72">
        <f t="shared" si="343"/>
        <v>0.44541666666666663</v>
      </c>
      <c r="AA596" s="72">
        <f t="shared" si="344"/>
        <v>0.15581985947955401</v>
      </c>
      <c r="AB596" s="72">
        <f t="shared" si="340"/>
        <v>1.1225444340505147E-4</v>
      </c>
      <c r="AC596" s="72">
        <v>5.0000000000000002E-5</v>
      </c>
      <c r="AI596" s="25">
        <v>6.36</v>
      </c>
      <c r="AY596" s="28" t="s">
        <v>173</v>
      </c>
      <c r="AZ596" s="29" t="s">
        <v>163</v>
      </c>
      <c r="BA596" s="25" t="s">
        <v>174</v>
      </c>
    </row>
    <row r="597" spans="1:53" s="25" customFormat="1" x14ac:dyDescent="0.25">
      <c r="A597" s="25" t="s">
        <v>158</v>
      </c>
      <c r="B597" s="25" t="s">
        <v>159</v>
      </c>
      <c r="C597" s="25" t="s">
        <v>160</v>
      </c>
      <c r="D597" s="25" t="s">
        <v>169</v>
      </c>
      <c r="E597" s="25" t="s">
        <v>170</v>
      </c>
      <c r="F597" s="47" t="s">
        <v>169</v>
      </c>
      <c r="G597" s="72">
        <v>5</v>
      </c>
      <c r="H597" s="72"/>
      <c r="I597" s="72">
        <v>5.5629999999999997</v>
      </c>
      <c r="M597" s="72"/>
      <c r="N597" s="72" t="s">
        <v>175</v>
      </c>
      <c r="O597" s="72">
        <v>0.13400000000000001</v>
      </c>
      <c r="P597" s="72"/>
      <c r="X597" s="72">
        <f t="shared" si="341"/>
        <v>5.2949999999999999</v>
      </c>
      <c r="Y597" s="25">
        <f t="shared" si="342"/>
        <v>22.020227942128344</v>
      </c>
      <c r="Z597" s="72">
        <f t="shared" si="343"/>
        <v>0.44124999999999998</v>
      </c>
      <c r="AA597" s="72">
        <f t="shared" si="344"/>
        <v>0.15291824959811348</v>
      </c>
      <c r="AB597" s="72">
        <f t="shared" si="340"/>
        <v>1.13314447592068E-4</v>
      </c>
      <c r="AC597" s="72">
        <v>5.0000000000000002E-5</v>
      </c>
      <c r="AI597" s="25">
        <v>7.78</v>
      </c>
      <c r="AY597" s="28" t="s">
        <v>173</v>
      </c>
      <c r="AZ597" s="29" t="s">
        <v>163</v>
      </c>
      <c r="BA597" s="25" t="s">
        <v>174</v>
      </c>
    </row>
    <row r="598" spans="1:53" s="25" customFormat="1" x14ac:dyDescent="0.25">
      <c r="A598" s="25" t="s">
        <v>158</v>
      </c>
      <c r="B598" s="25" t="s">
        <v>159</v>
      </c>
      <c r="C598" s="25" t="s">
        <v>160</v>
      </c>
      <c r="D598" s="25" t="s">
        <v>169</v>
      </c>
      <c r="E598" s="25" t="s">
        <v>170</v>
      </c>
      <c r="F598" s="47" t="s">
        <v>169</v>
      </c>
      <c r="G598" s="72">
        <v>5</v>
      </c>
      <c r="H598" s="72"/>
      <c r="I598" s="72">
        <v>5.5629999999999997</v>
      </c>
      <c r="M598" s="72"/>
      <c r="N598" s="72" t="s">
        <v>176</v>
      </c>
      <c r="O598" s="72">
        <v>0.25800000000000001</v>
      </c>
      <c r="P598" s="72"/>
      <c r="X598" s="72">
        <f t="shared" si="341"/>
        <v>5.0469999999999997</v>
      </c>
      <c r="Y598" s="25">
        <f t="shared" si="342"/>
        <v>20.005826166275948</v>
      </c>
      <c r="Z598" s="72">
        <f t="shared" si="343"/>
        <v>0.42058333333333331</v>
      </c>
      <c r="AA598" s="72">
        <f t="shared" si="344"/>
        <v>0.13892934837691631</v>
      </c>
      <c r="AB598" s="72">
        <f t="shared" si="340"/>
        <v>1.1888250445809393E-4</v>
      </c>
      <c r="AC598" s="72">
        <v>5.0000000000000002E-5</v>
      </c>
      <c r="AI598" s="25">
        <v>14.63</v>
      </c>
      <c r="AY598" s="28" t="s">
        <v>173</v>
      </c>
      <c r="AZ598" s="29" t="s">
        <v>163</v>
      </c>
      <c r="BA598" s="25" t="s">
        <v>174</v>
      </c>
    </row>
    <row r="599" spans="1:53" s="25" customFormat="1" x14ac:dyDescent="0.25">
      <c r="A599" s="25" t="s">
        <v>158</v>
      </c>
      <c r="B599" s="25" t="s">
        <v>159</v>
      </c>
      <c r="C599" s="25" t="s">
        <v>160</v>
      </c>
      <c r="D599" s="25" t="s">
        <v>169</v>
      </c>
      <c r="E599" s="25" t="s">
        <v>170</v>
      </c>
      <c r="F599" s="47" t="s">
        <v>169</v>
      </c>
      <c r="G599" s="72">
        <v>5</v>
      </c>
      <c r="H599" s="72"/>
      <c r="I599" s="72">
        <v>5.5629999999999997</v>
      </c>
      <c r="M599" s="72"/>
      <c r="N599" s="72" t="s">
        <v>168</v>
      </c>
      <c r="O599" s="72">
        <v>0.375</v>
      </c>
      <c r="P599" s="72"/>
      <c r="X599" s="72">
        <f t="shared" si="341"/>
        <v>4.8129999999999997</v>
      </c>
      <c r="Y599" s="25">
        <f t="shared" si="342"/>
        <v>18.193724107758822</v>
      </c>
      <c r="Z599" s="72">
        <f t="shared" si="343"/>
        <v>0.40108333333333329</v>
      </c>
      <c r="AA599" s="72">
        <f t="shared" si="344"/>
        <v>0.12634530630388072</v>
      </c>
      <c r="AB599" s="72">
        <f t="shared" si="340"/>
        <v>1.2466237274049452E-4</v>
      </c>
      <c r="AC599" s="72">
        <v>5.0000000000000002E-5</v>
      </c>
      <c r="AI599" s="25">
        <v>20.8</v>
      </c>
      <c r="AY599" s="28" t="s">
        <v>173</v>
      </c>
      <c r="AZ599" s="29" t="s">
        <v>163</v>
      </c>
      <c r="BA599" s="25" t="s">
        <v>174</v>
      </c>
    </row>
    <row r="600" spans="1:53" s="36" customFormat="1" x14ac:dyDescent="0.25">
      <c r="A600" s="36" t="s">
        <v>158</v>
      </c>
      <c r="B600" s="36" t="s">
        <v>159</v>
      </c>
      <c r="C600" s="36" t="s">
        <v>160</v>
      </c>
      <c r="D600" s="36" t="s">
        <v>169</v>
      </c>
      <c r="E600" s="36" t="s">
        <v>170</v>
      </c>
      <c r="F600" s="36" t="s">
        <v>169</v>
      </c>
      <c r="G600" s="73">
        <v>6</v>
      </c>
      <c r="H600" s="73"/>
      <c r="I600" s="73">
        <v>6.625</v>
      </c>
      <c r="M600" s="73"/>
      <c r="N600" s="73" t="s">
        <v>171</v>
      </c>
      <c r="O600" s="73">
        <v>0.109</v>
      </c>
      <c r="P600" s="73"/>
      <c r="X600" s="73">
        <f t="shared" si="341"/>
        <v>6.407</v>
      </c>
      <c r="Y600" s="36">
        <f t="shared" si="342"/>
        <v>32.240318932709904</v>
      </c>
      <c r="Z600" s="73">
        <f t="shared" si="343"/>
        <v>0.53391666666666671</v>
      </c>
      <c r="AA600" s="73">
        <f t="shared" si="344"/>
        <v>0.22389110369937432</v>
      </c>
      <c r="AB600" s="73">
        <f t="shared" si="340"/>
        <v>9.3647572967067271E-5</v>
      </c>
      <c r="AC600" s="73">
        <v>5.0000000000000002E-5</v>
      </c>
      <c r="AI600" s="36">
        <v>7.59</v>
      </c>
      <c r="AY600" s="39" t="s">
        <v>173</v>
      </c>
      <c r="AZ600" s="40" t="s">
        <v>163</v>
      </c>
      <c r="BA600" s="41" t="s">
        <v>174</v>
      </c>
    </row>
    <row r="601" spans="1:53" s="36" customFormat="1" x14ac:dyDescent="0.25">
      <c r="A601" s="36" t="s">
        <v>158</v>
      </c>
      <c r="B601" s="36" t="s">
        <v>159</v>
      </c>
      <c r="C601" s="36" t="s">
        <v>160</v>
      </c>
      <c r="D601" s="36" t="s">
        <v>169</v>
      </c>
      <c r="E601" s="36" t="s">
        <v>170</v>
      </c>
      <c r="F601" s="36" t="s">
        <v>169</v>
      </c>
      <c r="G601" s="73">
        <v>6</v>
      </c>
      <c r="H601" s="73"/>
      <c r="I601" s="73">
        <v>6.625</v>
      </c>
      <c r="M601" s="73"/>
      <c r="N601" s="73" t="s">
        <v>175</v>
      </c>
      <c r="O601" s="73">
        <v>0.13400000000000001</v>
      </c>
      <c r="P601" s="73"/>
      <c r="X601" s="73">
        <f t="shared" si="341"/>
        <v>6.3570000000000002</v>
      </c>
      <c r="Y601" s="36">
        <f t="shared" si="342"/>
        <v>31.73907782482965</v>
      </c>
      <c r="Z601" s="73">
        <f t="shared" si="343"/>
        <v>0.52975000000000005</v>
      </c>
      <c r="AA601" s="73">
        <f t="shared" si="344"/>
        <v>0.22041026267242814</v>
      </c>
      <c r="AB601" s="73">
        <f t="shared" si="340"/>
        <v>9.4384143463898065E-5</v>
      </c>
      <c r="AC601" s="73">
        <v>5.0000000000000002E-5</v>
      </c>
      <c r="AI601" s="36">
        <v>9.3000000000000007</v>
      </c>
      <c r="AY601" s="39" t="s">
        <v>173</v>
      </c>
      <c r="AZ601" s="40" t="s">
        <v>163</v>
      </c>
      <c r="BA601" s="41" t="s">
        <v>174</v>
      </c>
    </row>
    <row r="602" spans="1:53" s="36" customFormat="1" x14ac:dyDescent="0.25">
      <c r="A602" s="36" t="s">
        <v>158</v>
      </c>
      <c r="B602" s="36" t="s">
        <v>159</v>
      </c>
      <c r="C602" s="36" t="s">
        <v>160</v>
      </c>
      <c r="D602" s="36" t="s">
        <v>169</v>
      </c>
      <c r="E602" s="36" t="s">
        <v>170</v>
      </c>
      <c r="F602" s="36" t="s">
        <v>169</v>
      </c>
      <c r="G602" s="73">
        <v>6</v>
      </c>
      <c r="H602" s="73"/>
      <c r="I602" s="73">
        <v>6.625</v>
      </c>
      <c r="M602" s="73"/>
      <c r="N602" s="73" t="s">
        <v>176</v>
      </c>
      <c r="O602" s="73">
        <v>0.28000000000000003</v>
      </c>
      <c r="P602" s="73"/>
      <c r="X602" s="73">
        <f t="shared" si="341"/>
        <v>6.0649999999999995</v>
      </c>
      <c r="Y602" s="36">
        <f t="shared" si="342"/>
        <v>28.890262756998496</v>
      </c>
      <c r="Z602" s="73">
        <f t="shared" si="343"/>
        <v>0.50541666666666663</v>
      </c>
      <c r="AA602" s="73">
        <f t="shared" si="344"/>
        <v>0.20062682470137846</v>
      </c>
      <c r="AB602" s="73">
        <f t="shared" si="340"/>
        <v>9.8928276999175617E-5</v>
      </c>
      <c r="AC602" s="73">
        <v>5.0000000000000002E-5</v>
      </c>
      <c r="AI602" s="36">
        <v>18.989999999999998</v>
      </c>
      <c r="AY602" s="39" t="s">
        <v>173</v>
      </c>
      <c r="AZ602" s="40" t="s">
        <v>163</v>
      </c>
      <c r="BA602" s="41" t="s">
        <v>174</v>
      </c>
    </row>
    <row r="603" spans="1:53" s="36" customFormat="1" x14ac:dyDescent="0.25">
      <c r="A603" s="36" t="s">
        <v>158</v>
      </c>
      <c r="B603" s="36" t="s">
        <v>159</v>
      </c>
      <c r="C603" s="36" t="s">
        <v>160</v>
      </c>
      <c r="D603" s="36" t="s">
        <v>169</v>
      </c>
      <c r="E603" s="36" t="s">
        <v>170</v>
      </c>
      <c r="F603" s="36" t="s">
        <v>169</v>
      </c>
      <c r="G603" s="73">
        <v>6</v>
      </c>
      <c r="H603" s="73"/>
      <c r="I603" s="73">
        <v>6.625</v>
      </c>
      <c r="M603" s="73"/>
      <c r="N603" s="73" t="s">
        <v>168</v>
      </c>
      <c r="O603" s="73">
        <v>0.432</v>
      </c>
      <c r="P603" s="73"/>
      <c r="X603" s="73">
        <f t="shared" si="341"/>
        <v>5.7610000000000001</v>
      </c>
      <c r="Y603" s="36">
        <f t="shared" si="342"/>
        <v>26.066674678175684</v>
      </c>
      <c r="Z603" s="73">
        <f t="shared" si="343"/>
        <v>0.48008333333333336</v>
      </c>
      <c r="AA603" s="73">
        <f t="shared" si="344"/>
        <v>0.18101857415399783</v>
      </c>
      <c r="AB603" s="73">
        <f t="shared" ref="AB603:AB615" si="345">AC603/Z603</f>
        <v>1.0414858531504947E-4</v>
      </c>
      <c r="AC603" s="73">
        <v>5.0000000000000002E-5</v>
      </c>
      <c r="AI603" s="36">
        <v>28.6</v>
      </c>
      <c r="AY603" s="39" t="s">
        <v>173</v>
      </c>
      <c r="AZ603" s="40" t="s">
        <v>163</v>
      </c>
      <c r="BA603" s="41" t="s">
        <v>174</v>
      </c>
    </row>
    <row r="604" spans="1:53" s="25" customFormat="1" x14ac:dyDescent="0.25">
      <c r="A604" s="25" t="s">
        <v>158</v>
      </c>
      <c r="B604" s="25" t="s">
        <v>159</v>
      </c>
      <c r="C604" s="25" t="s">
        <v>160</v>
      </c>
      <c r="D604" s="25" t="s">
        <v>169</v>
      </c>
      <c r="E604" s="25" t="s">
        <v>170</v>
      </c>
      <c r="F604" s="47" t="s">
        <v>169</v>
      </c>
      <c r="G604" s="72">
        <v>8</v>
      </c>
      <c r="H604" s="72"/>
      <c r="I604" s="72">
        <v>8.625</v>
      </c>
      <c r="M604" s="72"/>
      <c r="N604" s="72" t="s">
        <v>171</v>
      </c>
      <c r="O604" s="72">
        <v>0.109</v>
      </c>
      <c r="P604" s="72"/>
      <c r="X604" s="72">
        <f t="shared" si="341"/>
        <v>8.407</v>
      </c>
      <c r="Y604" s="25">
        <f t="shared" si="342"/>
        <v>55.510095717849502</v>
      </c>
      <c r="Z604" s="72">
        <f t="shared" si="343"/>
        <v>0.70058333333333334</v>
      </c>
      <c r="AA604" s="72">
        <f t="shared" si="344"/>
        <v>0.3854867758183993</v>
      </c>
      <c r="AB604" s="72">
        <f t="shared" si="345"/>
        <v>7.136909718092066E-5</v>
      </c>
      <c r="AC604" s="72">
        <v>5.0000000000000002E-5</v>
      </c>
      <c r="AI604" s="25">
        <v>9.92</v>
      </c>
      <c r="AY604" s="28" t="s">
        <v>173</v>
      </c>
      <c r="AZ604" s="29" t="s">
        <v>163</v>
      </c>
      <c r="BA604" s="25" t="s">
        <v>174</v>
      </c>
    </row>
    <row r="605" spans="1:53" s="25" customFormat="1" x14ac:dyDescent="0.25">
      <c r="A605" s="25" t="s">
        <v>158</v>
      </c>
      <c r="B605" s="25" t="s">
        <v>159</v>
      </c>
      <c r="C605" s="25" t="s">
        <v>160</v>
      </c>
      <c r="D605" s="25" t="s">
        <v>169</v>
      </c>
      <c r="E605" s="25" t="s">
        <v>170</v>
      </c>
      <c r="F605" s="47" t="s">
        <v>169</v>
      </c>
      <c r="G605" s="72">
        <v>8</v>
      </c>
      <c r="H605" s="72"/>
      <c r="I605" s="72">
        <v>8.625</v>
      </c>
      <c r="M605" s="72"/>
      <c r="N605" s="72" t="s">
        <v>175</v>
      </c>
      <c r="O605" s="72">
        <v>0.14799999999999999</v>
      </c>
      <c r="P605" s="72"/>
      <c r="X605" s="72">
        <f t="shared" si="341"/>
        <v>8.3290000000000006</v>
      </c>
      <c r="Y605" s="25">
        <f t="shared" si="342"/>
        <v>54.484830672165174</v>
      </c>
      <c r="Z605" s="72">
        <f t="shared" si="343"/>
        <v>0.69408333333333339</v>
      </c>
      <c r="AA605" s="72">
        <f t="shared" si="344"/>
        <v>0.37836687966781368</v>
      </c>
      <c r="AB605" s="72">
        <f t="shared" si="345"/>
        <v>7.2037459478929041E-5</v>
      </c>
      <c r="AC605" s="72">
        <v>5.0000000000000002E-5</v>
      </c>
      <c r="AI605" s="25">
        <v>13.41</v>
      </c>
      <c r="AY605" s="28" t="s">
        <v>173</v>
      </c>
      <c r="AZ605" s="29" t="s">
        <v>163</v>
      </c>
      <c r="BA605" s="25" t="s">
        <v>174</v>
      </c>
    </row>
    <row r="606" spans="1:53" s="25" customFormat="1" x14ac:dyDescent="0.25">
      <c r="A606" s="25" t="s">
        <v>158</v>
      </c>
      <c r="B606" s="25" t="s">
        <v>159</v>
      </c>
      <c r="C606" s="25" t="s">
        <v>160</v>
      </c>
      <c r="D606" s="25" t="s">
        <v>169</v>
      </c>
      <c r="E606" s="25" t="s">
        <v>170</v>
      </c>
      <c r="F606" s="47" t="s">
        <v>169</v>
      </c>
      <c r="G606" s="72">
        <v>8</v>
      </c>
      <c r="H606" s="72"/>
      <c r="I606" s="72">
        <v>8.625</v>
      </c>
      <c r="M606" s="72"/>
      <c r="N606" s="72" t="s">
        <v>176</v>
      </c>
      <c r="O606" s="72">
        <v>0.32200000000000001</v>
      </c>
      <c r="P606" s="72"/>
      <c r="X606" s="72">
        <f t="shared" si="341"/>
        <v>7.9809999999999999</v>
      </c>
      <c r="Y606" s="25">
        <f t="shared" si="342"/>
        <v>50.027004944500852</v>
      </c>
      <c r="Z606" s="72">
        <f t="shared" si="343"/>
        <v>0.66508333333333336</v>
      </c>
      <c r="AA606" s="72">
        <f t="shared" si="344"/>
        <v>0.34740975655903372</v>
      </c>
      <c r="AB606" s="72">
        <f t="shared" si="345"/>
        <v>7.5178549054003262E-5</v>
      </c>
      <c r="AC606" s="72">
        <v>5.0000000000000002E-5</v>
      </c>
      <c r="AI606" s="25">
        <v>28.58</v>
      </c>
      <c r="AY606" s="28" t="s">
        <v>173</v>
      </c>
      <c r="AZ606" s="29" t="s">
        <v>163</v>
      </c>
      <c r="BA606" s="25" t="s">
        <v>174</v>
      </c>
    </row>
    <row r="607" spans="1:53" s="25" customFormat="1" x14ac:dyDescent="0.25">
      <c r="A607" s="25" t="s">
        <v>158</v>
      </c>
      <c r="B607" s="25" t="s">
        <v>159</v>
      </c>
      <c r="C607" s="25" t="s">
        <v>160</v>
      </c>
      <c r="D607" s="25" t="s">
        <v>169</v>
      </c>
      <c r="E607" s="25" t="s">
        <v>170</v>
      </c>
      <c r="F607" s="47" t="s">
        <v>169</v>
      </c>
      <c r="G607" s="72">
        <v>8</v>
      </c>
      <c r="H607" s="72"/>
      <c r="I607" s="72">
        <v>8.625</v>
      </c>
      <c r="M607" s="72"/>
      <c r="N607" s="72" t="s">
        <v>168</v>
      </c>
      <c r="O607" s="72">
        <v>0.5</v>
      </c>
      <c r="P607" s="72"/>
      <c r="X607" s="72">
        <f t="shared" si="341"/>
        <v>7.625</v>
      </c>
      <c r="Y607" s="25">
        <f t="shared" si="342"/>
        <v>45.663540093779766</v>
      </c>
      <c r="Z607" s="72">
        <f t="shared" si="343"/>
        <v>0.63541666666666663</v>
      </c>
      <c r="AA607" s="72">
        <f t="shared" si="344"/>
        <v>0.31710791731791499</v>
      </c>
      <c r="AB607" s="72">
        <f t="shared" si="345"/>
        <v>7.8688524590163941E-5</v>
      </c>
      <c r="AC607" s="72">
        <v>5.0000000000000002E-5</v>
      </c>
      <c r="AI607" s="25">
        <v>43.34</v>
      </c>
      <c r="AY607" s="28" t="s">
        <v>173</v>
      </c>
      <c r="AZ607" s="29" t="s">
        <v>163</v>
      </c>
      <c r="BA607" s="25" t="s">
        <v>174</v>
      </c>
    </row>
    <row r="608" spans="1:53" s="36" customFormat="1" x14ac:dyDescent="0.25">
      <c r="A608" s="36" t="s">
        <v>158</v>
      </c>
      <c r="B608" s="36" t="s">
        <v>159</v>
      </c>
      <c r="C608" s="36" t="s">
        <v>160</v>
      </c>
      <c r="D608" s="36" t="s">
        <v>169</v>
      </c>
      <c r="E608" s="36" t="s">
        <v>170</v>
      </c>
      <c r="F608" s="36" t="s">
        <v>169</v>
      </c>
      <c r="G608" s="73">
        <v>10</v>
      </c>
      <c r="H608" s="73"/>
      <c r="I608" s="73">
        <v>10.75</v>
      </c>
      <c r="M608" s="73"/>
      <c r="N608" s="73" t="s">
        <v>171</v>
      </c>
      <c r="O608" s="73">
        <v>0.13400000000000001</v>
      </c>
      <c r="P608" s="73"/>
      <c r="X608" s="73">
        <f t="shared" si="341"/>
        <v>10.481999999999999</v>
      </c>
      <c r="Y608" s="36">
        <f t="shared" ref="Y608:Y621" si="346">PI()*X608^2/4</f>
        <v>86.293521477809378</v>
      </c>
      <c r="Z608" s="73">
        <f t="shared" ref="Z608:Z621" si="347">X608/12</f>
        <v>0.87349999999999994</v>
      </c>
      <c r="AA608" s="73">
        <f t="shared" ref="AA608:AA621" si="348">PI()*Z608^2/4</f>
        <v>0.59926056581812059</v>
      </c>
      <c r="AB608" s="73">
        <f t="shared" si="345"/>
        <v>5.724098454493418E-5</v>
      </c>
      <c r="AC608" s="73">
        <v>5.0000000000000002E-5</v>
      </c>
      <c r="AI608" s="36">
        <v>15.21</v>
      </c>
      <c r="AY608" s="39" t="s">
        <v>173</v>
      </c>
      <c r="AZ608" s="40" t="s">
        <v>163</v>
      </c>
      <c r="BA608" s="41" t="s">
        <v>174</v>
      </c>
    </row>
    <row r="609" spans="1:53" s="36" customFormat="1" x14ac:dyDescent="0.25">
      <c r="A609" s="36" t="s">
        <v>158</v>
      </c>
      <c r="B609" s="36" t="s">
        <v>159</v>
      </c>
      <c r="C609" s="36" t="s">
        <v>160</v>
      </c>
      <c r="D609" s="36" t="s">
        <v>169</v>
      </c>
      <c r="E609" s="36" t="s">
        <v>170</v>
      </c>
      <c r="F609" s="36" t="s">
        <v>169</v>
      </c>
      <c r="G609" s="73">
        <v>10</v>
      </c>
      <c r="H609" s="73"/>
      <c r="I609" s="73">
        <v>10.75</v>
      </c>
      <c r="M609" s="73"/>
      <c r="N609" s="73" t="s">
        <v>175</v>
      </c>
      <c r="O609" s="73">
        <v>0.16500000000000001</v>
      </c>
      <c r="P609" s="73"/>
      <c r="X609" s="73">
        <f t="shared" si="341"/>
        <v>10.42</v>
      </c>
      <c r="Y609" s="36">
        <f t="shared" si="346"/>
        <v>85.275705148306699</v>
      </c>
      <c r="Z609" s="73">
        <f t="shared" si="347"/>
        <v>0.86833333333333329</v>
      </c>
      <c r="AA609" s="73">
        <f t="shared" si="348"/>
        <v>0.59219239686324088</v>
      </c>
      <c r="AB609" s="73">
        <f t="shared" si="345"/>
        <v>5.7581573896353173E-5</v>
      </c>
      <c r="AC609" s="73">
        <v>5.0000000000000002E-5</v>
      </c>
      <c r="AI609" s="36">
        <v>18.670000000000002</v>
      </c>
      <c r="AY609" s="39" t="s">
        <v>173</v>
      </c>
      <c r="AZ609" s="40" t="s">
        <v>163</v>
      </c>
      <c r="BA609" s="41" t="s">
        <v>174</v>
      </c>
    </row>
    <row r="610" spans="1:53" s="36" customFormat="1" x14ac:dyDescent="0.25">
      <c r="A610" s="36" t="s">
        <v>158</v>
      </c>
      <c r="B610" s="36" t="s">
        <v>159</v>
      </c>
      <c r="C610" s="36" t="s">
        <v>160</v>
      </c>
      <c r="D610" s="36" t="s">
        <v>169</v>
      </c>
      <c r="E610" s="36" t="s">
        <v>170</v>
      </c>
      <c r="F610" s="36" t="s">
        <v>169</v>
      </c>
      <c r="G610" s="73">
        <v>10</v>
      </c>
      <c r="H610" s="73"/>
      <c r="I610" s="73">
        <v>10.75</v>
      </c>
      <c r="M610" s="73"/>
      <c r="N610" s="73" t="s">
        <v>176</v>
      </c>
      <c r="O610" s="73">
        <v>0.36499999999999999</v>
      </c>
      <c r="P610" s="73"/>
      <c r="X610" s="73">
        <f t="shared" si="341"/>
        <v>10.02</v>
      </c>
      <c r="Y610" s="36">
        <f t="shared" si="346"/>
        <v>78.854289764369156</v>
      </c>
      <c r="Z610" s="73">
        <f t="shared" si="347"/>
        <v>0.83499999999999996</v>
      </c>
      <c r="AA610" s="73">
        <f t="shared" si="348"/>
        <v>0.54759923447478587</v>
      </c>
      <c r="AB610" s="73">
        <f t="shared" si="345"/>
        <v>5.988023952095809E-5</v>
      </c>
      <c r="AC610" s="73">
        <v>5.0000000000000002E-5</v>
      </c>
      <c r="AI610" s="36">
        <v>40.520000000000003</v>
      </c>
      <c r="AY610" s="39" t="s">
        <v>173</v>
      </c>
      <c r="AZ610" s="40" t="s">
        <v>163</v>
      </c>
      <c r="BA610" s="41" t="s">
        <v>174</v>
      </c>
    </row>
    <row r="611" spans="1:53" s="36" customFormat="1" x14ac:dyDescent="0.25">
      <c r="A611" s="36" t="s">
        <v>158</v>
      </c>
      <c r="B611" s="36" t="s">
        <v>159</v>
      </c>
      <c r="C611" s="36" t="s">
        <v>160</v>
      </c>
      <c r="D611" s="36" t="s">
        <v>169</v>
      </c>
      <c r="E611" s="36" t="s">
        <v>170</v>
      </c>
      <c r="F611" s="36" t="s">
        <v>169</v>
      </c>
      <c r="G611" s="73">
        <v>10</v>
      </c>
      <c r="H611" s="73"/>
      <c r="I611" s="73">
        <v>10.75</v>
      </c>
      <c r="M611" s="73"/>
      <c r="N611" s="73" t="s">
        <v>168</v>
      </c>
      <c r="O611" s="73">
        <v>0.5</v>
      </c>
      <c r="P611" s="73"/>
      <c r="X611" s="73">
        <f t="shared" si="341"/>
        <v>9.75</v>
      </c>
      <c r="Y611" s="36">
        <f t="shared" si="346"/>
        <v>74.661912907969921</v>
      </c>
      <c r="Z611" s="73">
        <f t="shared" si="347"/>
        <v>0.8125</v>
      </c>
      <c r="AA611" s="73">
        <f t="shared" si="348"/>
        <v>0.51848550630534673</v>
      </c>
      <c r="AB611" s="73">
        <f t="shared" si="345"/>
        <v>6.1538461538461535E-5</v>
      </c>
      <c r="AC611" s="73">
        <v>5.0000000000000002E-5</v>
      </c>
      <c r="AI611" s="36">
        <v>54.79</v>
      </c>
      <c r="AY611" s="39" t="s">
        <v>173</v>
      </c>
      <c r="AZ611" s="40" t="s">
        <v>163</v>
      </c>
      <c r="BA611" s="41" t="s">
        <v>174</v>
      </c>
    </row>
    <row r="612" spans="1:53" s="25" customFormat="1" x14ac:dyDescent="0.25">
      <c r="A612" s="25" t="s">
        <v>158</v>
      </c>
      <c r="B612" s="25" t="s">
        <v>159</v>
      </c>
      <c r="C612" s="25" t="s">
        <v>160</v>
      </c>
      <c r="D612" s="25" t="s">
        <v>169</v>
      </c>
      <c r="E612" s="25" t="s">
        <v>170</v>
      </c>
      <c r="F612" s="47" t="s">
        <v>169</v>
      </c>
      <c r="G612" s="72">
        <v>12</v>
      </c>
      <c r="H612" s="72"/>
      <c r="I612" s="72">
        <v>12.75</v>
      </c>
      <c r="M612" s="72"/>
      <c r="N612" s="72" t="s">
        <v>171</v>
      </c>
      <c r="O612" s="72">
        <v>0.156</v>
      </c>
      <c r="P612" s="72"/>
      <c r="X612" s="72">
        <f t="shared" si="341"/>
        <v>12.438000000000001</v>
      </c>
      <c r="Y612" s="25">
        <f t="shared" si="346"/>
        <v>121.50411494812535</v>
      </c>
      <c r="Z612" s="72">
        <f t="shared" si="347"/>
        <v>1.0365</v>
      </c>
      <c r="AA612" s="72">
        <f t="shared" si="348"/>
        <v>0.84377857602864814</v>
      </c>
      <c r="AB612" s="72">
        <f t="shared" si="345"/>
        <v>4.8239266763145201E-5</v>
      </c>
      <c r="AC612" s="72">
        <v>5.0000000000000002E-5</v>
      </c>
      <c r="AI612" s="25">
        <v>21</v>
      </c>
      <c r="AY612" s="28" t="s">
        <v>173</v>
      </c>
      <c r="AZ612" s="29" t="s">
        <v>163</v>
      </c>
      <c r="BA612" s="25" t="s">
        <v>174</v>
      </c>
    </row>
    <row r="613" spans="1:53" s="25" customFormat="1" x14ac:dyDescent="0.25">
      <c r="A613" s="25" t="s">
        <v>158</v>
      </c>
      <c r="B613" s="25" t="s">
        <v>159</v>
      </c>
      <c r="C613" s="25" t="s">
        <v>160</v>
      </c>
      <c r="D613" s="25" t="s">
        <v>169</v>
      </c>
      <c r="E613" s="25" t="s">
        <v>170</v>
      </c>
      <c r="F613" s="47" t="s">
        <v>169</v>
      </c>
      <c r="G613" s="72">
        <v>12</v>
      </c>
      <c r="H613" s="72"/>
      <c r="I613" s="72">
        <v>12.75</v>
      </c>
      <c r="M613" s="72"/>
      <c r="N613" s="72" t="s">
        <v>175</v>
      </c>
      <c r="O613" s="72">
        <v>0.18</v>
      </c>
      <c r="P613" s="72"/>
      <c r="X613" s="72">
        <f t="shared" si="341"/>
        <v>12.39</v>
      </c>
      <c r="Y613" s="25">
        <f t="shared" si="346"/>
        <v>120.56812139928542</v>
      </c>
      <c r="Z613" s="72">
        <f t="shared" si="347"/>
        <v>1.0325</v>
      </c>
      <c r="AA613" s="72">
        <f t="shared" si="348"/>
        <v>0.8372786208283709</v>
      </c>
      <c r="AB613" s="72">
        <f t="shared" si="345"/>
        <v>4.842615012106538E-5</v>
      </c>
      <c r="AC613" s="72">
        <v>5.0000000000000002E-5</v>
      </c>
      <c r="AI613" s="25">
        <v>24.19</v>
      </c>
      <c r="AY613" s="28" t="s">
        <v>173</v>
      </c>
      <c r="AZ613" s="29" t="s">
        <v>163</v>
      </c>
      <c r="BA613" s="25" t="s">
        <v>174</v>
      </c>
    </row>
    <row r="614" spans="1:53" s="25" customFormat="1" x14ac:dyDescent="0.25">
      <c r="A614" s="25" t="s">
        <v>158</v>
      </c>
      <c r="B614" s="25" t="s">
        <v>159</v>
      </c>
      <c r="C614" s="25" t="s">
        <v>160</v>
      </c>
      <c r="D614" s="25" t="s">
        <v>169</v>
      </c>
      <c r="E614" s="25" t="s">
        <v>170</v>
      </c>
      <c r="F614" s="47" t="s">
        <v>169</v>
      </c>
      <c r="G614" s="72">
        <v>12</v>
      </c>
      <c r="H614" s="72"/>
      <c r="I614" s="72">
        <v>12.75</v>
      </c>
      <c r="M614" s="72"/>
      <c r="N614" s="72" t="s">
        <v>176</v>
      </c>
      <c r="O614" s="72">
        <v>0.375</v>
      </c>
      <c r="P614" s="72"/>
      <c r="X614" s="72">
        <f t="shared" si="341"/>
        <v>12</v>
      </c>
      <c r="Y614" s="25">
        <f t="shared" si="346"/>
        <v>113.09733552923255</v>
      </c>
      <c r="Z614" s="72">
        <f t="shared" si="347"/>
        <v>1</v>
      </c>
      <c r="AA614" s="72">
        <f t="shared" si="348"/>
        <v>0.78539816339744828</v>
      </c>
      <c r="AB614" s="72">
        <f t="shared" si="345"/>
        <v>5.0000000000000002E-5</v>
      </c>
      <c r="AC614" s="72">
        <v>5.0000000000000002E-5</v>
      </c>
      <c r="AI614" s="25">
        <v>49.61</v>
      </c>
      <c r="AY614" s="28" t="s">
        <v>173</v>
      </c>
      <c r="AZ614" s="29" t="s">
        <v>163</v>
      </c>
      <c r="BA614" s="25" t="s">
        <v>174</v>
      </c>
    </row>
    <row r="615" spans="1:53" s="25" customFormat="1" x14ac:dyDescent="0.25">
      <c r="A615" s="25" t="s">
        <v>158</v>
      </c>
      <c r="B615" s="25" t="s">
        <v>159</v>
      </c>
      <c r="C615" s="25" t="s">
        <v>160</v>
      </c>
      <c r="D615" s="25" t="s">
        <v>169</v>
      </c>
      <c r="E615" s="25" t="s">
        <v>170</v>
      </c>
      <c r="F615" s="47" t="s">
        <v>169</v>
      </c>
      <c r="G615" s="72">
        <v>12</v>
      </c>
      <c r="H615" s="72"/>
      <c r="I615" s="72">
        <v>12.75</v>
      </c>
      <c r="M615" s="72"/>
      <c r="N615" s="72" t="s">
        <v>168</v>
      </c>
      <c r="O615" s="72">
        <v>0.5</v>
      </c>
      <c r="P615" s="72"/>
      <c r="X615" s="72">
        <f t="shared" si="341"/>
        <v>11.75</v>
      </c>
      <c r="Y615" s="25">
        <f t="shared" si="346"/>
        <v>108.43403393406021</v>
      </c>
      <c r="Z615" s="72">
        <f t="shared" si="347"/>
        <v>0.97916666666666663</v>
      </c>
      <c r="AA615" s="72">
        <f t="shared" si="348"/>
        <v>0.75301412454208472</v>
      </c>
      <c r="AB615" s="72">
        <f t="shared" si="345"/>
        <v>5.1063829787234044E-5</v>
      </c>
      <c r="AC615" s="72">
        <v>5.0000000000000002E-5</v>
      </c>
      <c r="AI615" s="25">
        <v>65.48</v>
      </c>
      <c r="AY615" s="28" t="s">
        <v>173</v>
      </c>
      <c r="AZ615" s="29" t="s">
        <v>163</v>
      </c>
      <c r="BA615" s="25" t="s">
        <v>174</v>
      </c>
    </row>
    <row r="616" spans="1:53" s="36" customFormat="1" x14ac:dyDescent="0.25">
      <c r="A616" s="36" t="s">
        <v>158</v>
      </c>
      <c r="B616" s="36" t="s">
        <v>159</v>
      </c>
      <c r="C616" s="36" t="s">
        <v>160</v>
      </c>
      <c r="D616" s="36" t="s">
        <v>169</v>
      </c>
      <c r="E616" s="36" t="s">
        <v>170</v>
      </c>
      <c r="F616" s="36" t="s">
        <v>169</v>
      </c>
      <c r="G616" s="73">
        <v>14</v>
      </c>
      <c r="H616" s="73"/>
      <c r="I616" s="73">
        <v>14</v>
      </c>
      <c r="M616" s="73"/>
      <c r="N616" s="73" t="s">
        <v>171</v>
      </c>
      <c r="O616" s="73">
        <v>0.156</v>
      </c>
      <c r="P616" s="73"/>
      <c r="X616" s="73">
        <f t="shared" si="341"/>
        <v>13.688000000000001</v>
      </c>
      <c r="Y616" s="36">
        <f t="shared" si="346"/>
        <v>147.15325546927752</v>
      </c>
      <c r="Z616" s="73">
        <f t="shared" si="347"/>
        <v>1.1406666666666667</v>
      </c>
      <c r="AA616" s="73">
        <f t="shared" si="348"/>
        <v>1.0218976074255384</v>
      </c>
      <c r="AB616" s="73">
        <f t="shared" ref="AB616:AB629" si="349">AC616/Z616</f>
        <v>4.3834015195791932E-5</v>
      </c>
      <c r="AC616" s="73">
        <v>5.0000000000000002E-5</v>
      </c>
      <c r="AI616" s="36">
        <v>23.09</v>
      </c>
      <c r="AY616" s="39" t="s">
        <v>173</v>
      </c>
      <c r="AZ616" s="40" t="s">
        <v>163</v>
      </c>
      <c r="BA616" s="41" t="s">
        <v>174</v>
      </c>
    </row>
    <row r="617" spans="1:53" s="36" customFormat="1" x14ac:dyDescent="0.25">
      <c r="A617" s="36" t="s">
        <v>158</v>
      </c>
      <c r="B617" s="36" t="s">
        <v>159</v>
      </c>
      <c r="C617" s="36" t="s">
        <v>160</v>
      </c>
      <c r="D617" s="36" t="s">
        <v>169</v>
      </c>
      <c r="E617" s="36" t="s">
        <v>170</v>
      </c>
      <c r="F617" s="36" t="s">
        <v>169</v>
      </c>
      <c r="G617" s="73">
        <v>14</v>
      </c>
      <c r="H617" s="73"/>
      <c r="I617" s="73">
        <v>14</v>
      </c>
      <c r="M617" s="73"/>
      <c r="N617" s="73" t="s">
        <v>175</v>
      </c>
      <c r="O617" s="73">
        <v>0.188</v>
      </c>
      <c r="P617" s="73"/>
      <c r="X617" s="73">
        <f t="shared" si="341"/>
        <v>13.624000000000001</v>
      </c>
      <c r="Y617" s="36">
        <f t="shared" si="346"/>
        <v>145.78040461240002</v>
      </c>
      <c r="Z617" s="73">
        <f t="shared" si="347"/>
        <v>1.1353333333333333</v>
      </c>
      <c r="AA617" s="73">
        <f t="shared" si="348"/>
        <v>1.0123639209194444</v>
      </c>
      <c r="AB617" s="73">
        <f t="shared" si="349"/>
        <v>4.4039929536112744E-5</v>
      </c>
      <c r="AC617" s="73">
        <v>5.0000000000000002E-5</v>
      </c>
      <c r="AI617" s="36">
        <v>27.76</v>
      </c>
      <c r="AY617" s="39" t="s">
        <v>173</v>
      </c>
      <c r="AZ617" s="40" t="s">
        <v>163</v>
      </c>
      <c r="BA617" s="41" t="s">
        <v>174</v>
      </c>
    </row>
    <row r="618" spans="1:53" s="36" customFormat="1" x14ac:dyDescent="0.25">
      <c r="A618" s="36" t="s">
        <v>158</v>
      </c>
      <c r="B618" s="36" t="s">
        <v>159</v>
      </c>
      <c r="C618" s="36" t="s">
        <v>160</v>
      </c>
      <c r="D618" s="36" t="s">
        <v>169</v>
      </c>
      <c r="E618" s="36" t="s">
        <v>170</v>
      </c>
      <c r="F618" s="36" t="s">
        <v>169</v>
      </c>
      <c r="G618" s="73">
        <v>14</v>
      </c>
      <c r="H618" s="73"/>
      <c r="I618" s="73">
        <v>14</v>
      </c>
      <c r="M618" s="73"/>
      <c r="N618" s="73" t="s">
        <v>176</v>
      </c>
      <c r="O618" s="73">
        <v>0.375</v>
      </c>
      <c r="P618" s="73"/>
      <c r="X618" s="73">
        <f t="shared" si="341"/>
        <v>13.25</v>
      </c>
      <c r="Y618" s="36">
        <f t="shared" si="346"/>
        <v>137.88646506146452</v>
      </c>
      <c r="Z618" s="73">
        <f t="shared" si="347"/>
        <v>1.1041666666666667</v>
      </c>
      <c r="AA618" s="73">
        <f t="shared" si="348"/>
        <v>0.95754489626017036</v>
      </c>
      <c r="AB618" s="73">
        <f t="shared" si="349"/>
        <v>4.528301886792453E-5</v>
      </c>
      <c r="AC618" s="73">
        <v>5.0000000000000002E-5</v>
      </c>
      <c r="AI618" s="36">
        <v>54.62</v>
      </c>
      <c r="AY618" s="39" t="s">
        <v>173</v>
      </c>
      <c r="AZ618" s="40" t="s">
        <v>163</v>
      </c>
      <c r="BA618" s="41" t="s">
        <v>174</v>
      </c>
    </row>
    <row r="619" spans="1:53" s="36" customFormat="1" x14ac:dyDescent="0.25">
      <c r="A619" s="36" t="s">
        <v>158</v>
      </c>
      <c r="B619" s="36" t="s">
        <v>159</v>
      </c>
      <c r="C619" s="36" t="s">
        <v>160</v>
      </c>
      <c r="D619" s="36" t="s">
        <v>169</v>
      </c>
      <c r="E619" s="36" t="s">
        <v>170</v>
      </c>
      <c r="F619" s="36" t="s">
        <v>169</v>
      </c>
      <c r="G619" s="73">
        <v>14</v>
      </c>
      <c r="H619" s="73"/>
      <c r="I619" s="73">
        <v>14</v>
      </c>
      <c r="M619" s="73"/>
      <c r="N619" s="73" t="s">
        <v>168</v>
      </c>
      <c r="O619" s="73">
        <v>0.5</v>
      </c>
      <c r="P619" s="73"/>
      <c r="X619" s="73">
        <f t="shared" si="341"/>
        <v>13</v>
      </c>
      <c r="Y619" s="36">
        <f t="shared" si="346"/>
        <v>132.73228961416876</v>
      </c>
      <c r="Z619" s="73">
        <f t="shared" si="347"/>
        <v>1.0833333333333333</v>
      </c>
      <c r="AA619" s="73">
        <f t="shared" si="348"/>
        <v>0.92175201120950512</v>
      </c>
      <c r="AB619" s="73">
        <f t="shared" si="349"/>
        <v>4.6153846153846158E-5</v>
      </c>
      <c r="AC619" s="73">
        <v>5.0000000000000002E-5</v>
      </c>
      <c r="AI619" s="36">
        <v>72.16</v>
      </c>
      <c r="AY619" s="39" t="s">
        <v>173</v>
      </c>
      <c r="AZ619" s="40" t="s">
        <v>163</v>
      </c>
      <c r="BA619" s="41" t="s">
        <v>174</v>
      </c>
    </row>
    <row r="620" spans="1:53" s="25" customFormat="1" x14ac:dyDescent="0.25">
      <c r="A620" s="25" t="s">
        <v>158</v>
      </c>
      <c r="B620" s="25" t="s">
        <v>159</v>
      </c>
      <c r="C620" s="25" t="s">
        <v>160</v>
      </c>
      <c r="D620" s="25" t="s">
        <v>169</v>
      </c>
      <c r="E620" s="25" t="s">
        <v>170</v>
      </c>
      <c r="F620" s="47" t="s">
        <v>169</v>
      </c>
      <c r="G620" s="72">
        <v>16</v>
      </c>
      <c r="H620" s="72"/>
      <c r="I620" s="72">
        <v>16</v>
      </c>
      <c r="M620" s="72"/>
      <c r="N620" s="72" t="s">
        <v>171</v>
      </c>
      <c r="O620" s="72">
        <v>0.16500000000000001</v>
      </c>
      <c r="P620" s="72"/>
      <c r="X620" s="72">
        <f t="shared" si="341"/>
        <v>15.67</v>
      </c>
      <c r="Y620" s="25">
        <f t="shared" si="346"/>
        <v>192.85365508426369</v>
      </c>
      <c r="Z620" s="72">
        <f t="shared" si="347"/>
        <v>1.3058333333333334</v>
      </c>
      <c r="AA620" s="72">
        <f t="shared" si="348"/>
        <v>1.3392614936407203</v>
      </c>
      <c r="AB620" s="72">
        <f t="shared" si="349"/>
        <v>3.8289725590299933E-5</v>
      </c>
      <c r="AC620" s="72">
        <v>5.0000000000000002E-5</v>
      </c>
      <c r="AI620" s="25">
        <v>27.93</v>
      </c>
      <c r="AY620" s="28" t="s">
        <v>173</v>
      </c>
      <c r="AZ620" s="29" t="s">
        <v>163</v>
      </c>
      <c r="BA620" s="25" t="s">
        <v>174</v>
      </c>
    </row>
    <row r="621" spans="1:53" s="25" customFormat="1" x14ac:dyDescent="0.25">
      <c r="A621" s="25" t="s">
        <v>158</v>
      </c>
      <c r="B621" s="25" t="s">
        <v>159</v>
      </c>
      <c r="C621" s="25" t="s">
        <v>160</v>
      </c>
      <c r="D621" s="25" t="s">
        <v>169</v>
      </c>
      <c r="E621" s="25" t="s">
        <v>170</v>
      </c>
      <c r="F621" s="47" t="s">
        <v>169</v>
      </c>
      <c r="G621" s="72">
        <v>16</v>
      </c>
      <c r="H621" s="72"/>
      <c r="I621" s="72">
        <v>16</v>
      </c>
      <c r="M621" s="72"/>
      <c r="N621" s="72" t="s">
        <v>175</v>
      </c>
      <c r="O621" s="72">
        <v>0.188</v>
      </c>
      <c r="P621" s="72"/>
      <c r="X621" s="72">
        <f t="shared" si="341"/>
        <v>15.624000000000001</v>
      </c>
      <c r="Y621" s="25">
        <f t="shared" si="346"/>
        <v>191.72305557849717</v>
      </c>
      <c r="Z621" s="72">
        <f t="shared" si="347"/>
        <v>1.302</v>
      </c>
      <c r="AA621" s="72">
        <f t="shared" si="348"/>
        <v>1.331410108184008</v>
      </c>
      <c r="AB621" s="72">
        <f t="shared" si="349"/>
        <v>3.8402457757296467E-5</v>
      </c>
      <c r="AC621" s="72">
        <v>5.0000000000000002E-5</v>
      </c>
      <c r="AI621" s="25">
        <v>31.78</v>
      </c>
      <c r="AY621" s="28" t="s">
        <v>173</v>
      </c>
      <c r="AZ621" s="29" t="s">
        <v>163</v>
      </c>
      <c r="BA621" s="25" t="s">
        <v>174</v>
      </c>
    </row>
    <row r="622" spans="1:53" s="25" customFormat="1" x14ac:dyDescent="0.25">
      <c r="A622" s="25" t="s">
        <v>158</v>
      </c>
      <c r="B622" s="25" t="s">
        <v>159</v>
      </c>
      <c r="C622" s="25" t="s">
        <v>160</v>
      </c>
      <c r="D622" s="25" t="s">
        <v>169</v>
      </c>
      <c r="E622" s="25" t="s">
        <v>170</v>
      </c>
      <c r="F622" s="47" t="s">
        <v>169</v>
      </c>
      <c r="G622" s="72">
        <v>16</v>
      </c>
      <c r="H622" s="72"/>
      <c r="I622" s="72">
        <v>16</v>
      </c>
      <c r="M622" s="72"/>
      <c r="N622" s="72" t="s">
        <v>176</v>
      </c>
      <c r="O622" s="72">
        <v>0.375</v>
      </c>
      <c r="P622" s="72"/>
      <c r="X622" s="72">
        <f t="shared" si="341"/>
        <v>15.25</v>
      </c>
      <c r="Y622" s="25">
        <f t="shared" ref="Y622:Y634" si="350">PI()*X622^2/4</f>
        <v>182.65416037511906</v>
      </c>
      <c r="Z622" s="72">
        <f t="shared" ref="Z622:Z634" si="351">X622/12</f>
        <v>1.2708333333333333</v>
      </c>
      <c r="AA622" s="72">
        <f t="shared" ref="AA622:AA634" si="352">PI()*Z622^2/4</f>
        <v>1.26843166927166</v>
      </c>
      <c r="AB622" s="72">
        <f t="shared" si="349"/>
        <v>3.934426229508197E-5</v>
      </c>
      <c r="AC622" s="72">
        <v>5.0000000000000002E-5</v>
      </c>
      <c r="AI622" s="25">
        <v>62.64</v>
      </c>
      <c r="AY622" s="28" t="s">
        <v>173</v>
      </c>
      <c r="AZ622" s="29" t="s">
        <v>163</v>
      </c>
      <c r="BA622" s="25" t="s">
        <v>174</v>
      </c>
    </row>
    <row r="623" spans="1:53" s="25" customFormat="1" x14ac:dyDescent="0.25">
      <c r="A623" s="25" t="s">
        <v>158</v>
      </c>
      <c r="B623" s="25" t="s">
        <v>159</v>
      </c>
      <c r="C623" s="25" t="s">
        <v>160</v>
      </c>
      <c r="D623" s="25" t="s">
        <v>169</v>
      </c>
      <c r="E623" s="25" t="s">
        <v>170</v>
      </c>
      <c r="F623" s="47" t="s">
        <v>169</v>
      </c>
      <c r="G623" s="72">
        <v>16</v>
      </c>
      <c r="H623" s="72"/>
      <c r="I623" s="72">
        <v>16</v>
      </c>
      <c r="M623" s="72"/>
      <c r="N623" s="72" t="s">
        <v>168</v>
      </c>
      <c r="O623" s="72">
        <v>0.5</v>
      </c>
      <c r="P623" s="72"/>
      <c r="X623" s="72">
        <f t="shared" si="341"/>
        <v>15</v>
      </c>
      <c r="Y623" s="25">
        <f t="shared" si="350"/>
        <v>176.71458676442586</v>
      </c>
      <c r="Z623" s="72">
        <f t="shared" si="351"/>
        <v>1.25</v>
      </c>
      <c r="AA623" s="72">
        <f t="shared" si="352"/>
        <v>1.227184630308513</v>
      </c>
      <c r="AB623" s="72">
        <f t="shared" si="349"/>
        <v>4.0000000000000003E-5</v>
      </c>
      <c r="AC623" s="72">
        <v>5.0000000000000002E-5</v>
      </c>
      <c r="AI623" s="25">
        <v>82.85</v>
      </c>
      <c r="AY623" s="28" t="s">
        <v>173</v>
      </c>
      <c r="AZ623" s="29" t="s">
        <v>163</v>
      </c>
      <c r="BA623" s="25" t="s">
        <v>174</v>
      </c>
    </row>
    <row r="624" spans="1:53" s="36" customFormat="1" x14ac:dyDescent="0.25">
      <c r="A624" s="36" t="s">
        <v>158</v>
      </c>
      <c r="B624" s="36" t="s">
        <v>159</v>
      </c>
      <c r="C624" s="36" t="s">
        <v>160</v>
      </c>
      <c r="D624" s="36" t="s">
        <v>169</v>
      </c>
      <c r="E624" s="36" t="s">
        <v>170</v>
      </c>
      <c r="F624" s="36" t="s">
        <v>169</v>
      </c>
      <c r="G624" s="73">
        <v>18</v>
      </c>
      <c r="H624" s="73"/>
      <c r="I624" s="73">
        <v>18</v>
      </c>
      <c r="M624" s="73"/>
      <c r="N624" s="73" t="s">
        <v>171</v>
      </c>
      <c r="O624" s="73">
        <v>0.16500000000000001</v>
      </c>
      <c r="P624" s="73"/>
      <c r="X624" s="73">
        <f t="shared" si="341"/>
        <v>17.670000000000002</v>
      </c>
      <c r="Y624" s="36">
        <f t="shared" si="350"/>
        <v>245.22400461960558</v>
      </c>
      <c r="Z624" s="73">
        <f t="shared" si="351"/>
        <v>1.4725000000000001</v>
      </c>
      <c r="AA624" s="73">
        <f t="shared" si="352"/>
        <v>1.7029444765250386</v>
      </c>
      <c r="AB624" s="73">
        <f t="shared" si="349"/>
        <v>3.3955857385398982E-5</v>
      </c>
      <c r="AC624" s="73">
        <v>5.0000000000000002E-5</v>
      </c>
      <c r="AI624" s="36">
        <v>31.46</v>
      </c>
      <c r="AY624" s="39" t="s">
        <v>173</v>
      </c>
      <c r="AZ624" s="40" t="s">
        <v>163</v>
      </c>
      <c r="BA624" s="41" t="s">
        <v>174</v>
      </c>
    </row>
    <row r="625" spans="1:53" s="36" customFormat="1" x14ac:dyDescent="0.25">
      <c r="A625" s="36" t="s">
        <v>158</v>
      </c>
      <c r="B625" s="36" t="s">
        <v>159</v>
      </c>
      <c r="C625" s="36" t="s">
        <v>160</v>
      </c>
      <c r="D625" s="36" t="s">
        <v>169</v>
      </c>
      <c r="E625" s="36" t="s">
        <v>170</v>
      </c>
      <c r="F625" s="36" t="s">
        <v>169</v>
      </c>
      <c r="G625" s="73">
        <v>18</v>
      </c>
      <c r="H625" s="73"/>
      <c r="I625" s="73">
        <v>18</v>
      </c>
      <c r="M625" s="73"/>
      <c r="N625" s="73" t="s">
        <v>175</v>
      </c>
      <c r="O625" s="73">
        <v>0.188</v>
      </c>
      <c r="P625" s="73"/>
      <c r="X625" s="73">
        <f t="shared" si="341"/>
        <v>17.623999999999999</v>
      </c>
      <c r="Y625" s="36">
        <f t="shared" si="350"/>
        <v>243.94889185177385</v>
      </c>
      <c r="Z625" s="73">
        <f t="shared" si="351"/>
        <v>1.4686666666666666</v>
      </c>
      <c r="AA625" s="73">
        <f t="shared" si="352"/>
        <v>1.6940895267484293</v>
      </c>
      <c r="AB625" s="73">
        <f t="shared" si="349"/>
        <v>3.4044484793463465E-5</v>
      </c>
      <c r="AC625" s="73">
        <v>5.0000000000000002E-5</v>
      </c>
      <c r="AI625" s="36">
        <v>35.799999999999997</v>
      </c>
      <c r="AY625" s="39" t="s">
        <v>173</v>
      </c>
      <c r="AZ625" s="40" t="s">
        <v>163</v>
      </c>
      <c r="BA625" s="41" t="s">
        <v>174</v>
      </c>
    </row>
    <row r="626" spans="1:53" s="36" customFormat="1" x14ac:dyDescent="0.25">
      <c r="A626" s="36" t="s">
        <v>158</v>
      </c>
      <c r="B626" s="36" t="s">
        <v>159</v>
      </c>
      <c r="C626" s="36" t="s">
        <v>160</v>
      </c>
      <c r="D626" s="36" t="s">
        <v>169</v>
      </c>
      <c r="E626" s="36" t="s">
        <v>170</v>
      </c>
      <c r="F626" s="36" t="s">
        <v>169</v>
      </c>
      <c r="G626" s="73">
        <v>18</v>
      </c>
      <c r="H626" s="73"/>
      <c r="I626" s="73">
        <v>18</v>
      </c>
      <c r="M626" s="73"/>
      <c r="N626" s="73" t="s">
        <v>176</v>
      </c>
      <c r="O626" s="73">
        <v>0.375</v>
      </c>
      <c r="P626" s="73"/>
      <c r="X626" s="73">
        <f t="shared" si="341"/>
        <v>17.25</v>
      </c>
      <c r="Y626" s="36">
        <f t="shared" si="350"/>
        <v>233.7050409959532</v>
      </c>
      <c r="Z626" s="73">
        <f t="shared" si="351"/>
        <v>1.4375</v>
      </c>
      <c r="AA626" s="73">
        <f t="shared" si="352"/>
        <v>1.6229516735830083</v>
      </c>
      <c r="AB626" s="73">
        <f t="shared" si="349"/>
        <v>3.4782608695652178E-5</v>
      </c>
      <c r="AC626" s="73">
        <v>5.0000000000000002E-5</v>
      </c>
      <c r="AI626" s="36">
        <v>70.650000000000006</v>
      </c>
      <c r="AY626" s="39" t="s">
        <v>173</v>
      </c>
      <c r="AZ626" s="40" t="s">
        <v>163</v>
      </c>
      <c r="BA626" s="41" t="s">
        <v>174</v>
      </c>
    </row>
    <row r="627" spans="1:53" s="36" customFormat="1" x14ac:dyDescent="0.25">
      <c r="A627" s="36" t="s">
        <v>158</v>
      </c>
      <c r="B627" s="36" t="s">
        <v>159</v>
      </c>
      <c r="C627" s="36" t="s">
        <v>160</v>
      </c>
      <c r="D627" s="36" t="s">
        <v>169</v>
      </c>
      <c r="E627" s="36" t="s">
        <v>170</v>
      </c>
      <c r="F627" s="36" t="s">
        <v>169</v>
      </c>
      <c r="G627" s="73">
        <v>18</v>
      </c>
      <c r="H627" s="73"/>
      <c r="I627" s="73">
        <v>18</v>
      </c>
      <c r="M627" s="73"/>
      <c r="N627" s="73" t="s">
        <v>168</v>
      </c>
      <c r="O627" s="73">
        <v>0.5</v>
      </c>
      <c r="P627" s="73"/>
      <c r="X627" s="73">
        <f t="shared" si="341"/>
        <v>17</v>
      </c>
      <c r="Y627" s="36">
        <f t="shared" si="350"/>
        <v>226.98006922186255</v>
      </c>
      <c r="Z627" s="73">
        <f t="shared" si="351"/>
        <v>1.4166666666666667</v>
      </c>
      <c r="AA627" s="73">
        <f t="shared" si="352"/>
        <v>1.5762504807073789</v>
      </c>
      <c r="AB627" s="73">
        <f t="shared" si="349"/>
        <v>3.529411764705882E-5</v>
      </c>
      <c r="AC627" s="73">
        <v>5.0000000000000002E-5</v>
      </c>
      <c r="AI627" s="36">
        <v>93.54</v>
      </c>
      <c r="AY627" s="39" t="s">
        <v>173</v>
      </c>
      <c r="AZ627" s="40" t="s">
        <v>163</v>
      </c>
      <c r="BA627" s="41" t="s">
        <v>174</v>
      </c>
    </row>
    <row r="628" spans="1:53" s="25" customFormat="1" x14ac:dyDescent="0.25">
      <c r="A628" s="25" t="s">
        <v>158</v>
      </c>
      <c r="B628" s="25" t="s">
        <v>159</v>
      </c>
      <c r="C628" s="25" t="s">
        <v>160</v>
      </c>
      <c r="D628" s="25" t="s">
        <v>169</v>
      </c>
      <c r="E628" s="25" t="s">
        <v>170</v>
      </c>
      <c r="F628" s="47" t="s">
        <v>169</v>
      </c>
      <c r="G628" s="72">
        <v>20</v>
      </c>
      <c r="H628" s="72"/>
      <c r="I628" s="72">
        <v>20</v>
      </c>
      <c r="M628" s="72"/>
      <c r="N628" s="72" t="s">
        <v>171</v>
      </c>
      <c r="O628" s="72">
        <v>0.188</v>
      </c>
      <c r="P628" s="72"/>
      <c r="X628" s="72">
        <f t="shared" si="341"/>
        <v>19.623999999999999</v>
      </c>
      <c r="Y628" s="25">
        <f t="shared" si="350"/>
        <v>302.45791343223016</v>
      </c>
      <c r="Z628" s="72">
        <f t="shared" si="351"/>
        <v>1.6353333333333333</v>
      </c>
      <c r="AA628" s="72">
        <f t="shared" si="352"/>
        <v>2.1004021766127092</v>
      </c>
      <c r="AB628" s="72">
        <f t="shared" si="349"/>
        <v>3.0574806359559727E-5</v>
      </c>
      <c r="AC628" s="72">
        <v>5.0000000000000002E-5</v>
      </c>
      <c r="AI628" s="25">
        <v>39.82</v>
      </c>
      <c r="AY628" s="28" t="s">
        <v>173</v>
      </c>
      <c r="AZ628" s="29" t="s">
        <v>163</v>
      </c>
      <c r="BA628" s="25" t="s">
        <v>174</v>
      </c>
    </row>
    <row r="629" spans="1:53" s="25" customFormat="1" x14ac:dyDescent="0.25">
      <c r="A629" s="25" t="s">
        <v>158</v>
      </c>
      <c r="B629" s="25" t="s">
        <v>159</v>
      </c>
      <c r="C629" s="25" t="s">
        <v>160</v>
      </c>
      <c r="D629" s="25" t="s">
        <v>169</v>
      </c>
      <c r="E629" s="25" t="s">
        <v>170</v>
      </c>
      <c r="F629" s="47" t="s">
        <v>169</v>
      </c>
      <c r="G629" s="72">
        <v>20</v>
      </c>
      <c r="H629" s="72"/>
      <c r="I629" s="72">
        <v>20</v>
      </c>
      <c r="M629" s="72"/>
      <c r="N629" s="72" t="s">
        <v>175</v>
      </c>
      <c r="O629" s="72">
        <v>0.218</v>
      </c>
      <c r="P629" s="72"/>
      <c r="X629" s="72">
        <f t="shared" si="341"/>
        <v>19.564</v>
      </c>
      <c r="Y629" s="25">
        <f t="shared" si="350"/>
        <v>300.611222438597</v>
      </c>
      <c r="Z629" s="72">
        <f t="shared" si="351"/>
        <v>1.6303333333333334</v>
      </c>
      <c r="AA629" s="72">
        <f t="shared" si="352"/>
        <v>2.0875779336013682</v>
      </c>
      <c r="AB629" s="72">
        <f t="shared" si="349"/>
        <v>3.0668574933551422E-5</v>
      </c>
      <c r="AC629" s="72">
        <v>5.0000000000000002E-5</v>
      </c>
      <c r="AI629" s="25">
        <v>46.1</v>
      </c>
      <c r="AY629" s="28" t="s">
        <v>173</v>
      </c>
      <c r="AZ629" s="29" t="s">
        <v>163</v>
      </c>
      <c r="BA629" s="25" t="s">
        <v>174</v>
      </c>
    </row>
    <row r="630" spans="1:53" s="25" customFormat="1" x14ac:dyDescent="0.25">
      <c r="A630" s="25" t="s">
        <v>158</v>
      </c>
      <c r="B630" s="25" t="s">
        <v>159</v>
      </c>
      <c r="C630" s="25" t="s">
        <v>160</v>
      </c>
      <c r="D630" s="25" t="s">
        <v>169</v>
      </c>
      <c r="E630" s="25" t="s">
        <v>170</v>
      </c>
      <c r="F630" s="47" t="s">
        <v>169</v>
      </c>
      <c r="G630" s="72">
        <v>20</v>
      </c>
      <c r="H630" s="72"/>
      <c r="I630" s="72">
        <v>20</v>
      </c>
      <c r="M630" s="72"/>
      <c r="N630" s="72" t="s">
        <v>176</v>
      </c>
      <c r="O630" s="72">
        <v>0.375</v>
      </c>
      <c r="P630" s="72"/>
      <c r="X630" s="72">
        <f t="shared" si="341"/>
        <v>19.25</v>
      </c>
      <c r="Y630" s="25">
        <f t="shared" si="350"/>
        <v>291.03910692396693</v>
      </c>
      <c r="Z630" s="72">
        <f t="shared" si="351"/>
        <v>1.6041666666666667</v>
      </c>
      <c r="AA630" s="72">
        <f t="shared" si="352"/>
        <v>2.0211049091942148</v>
      </c>
      <c r="AB630" s="72">
        <f t="shared" ref="AB630:AB639" si="353">AC630/Z630</f>
        <v>3.1168831168831166E-5</v>
      </c>
      <c r="AC630" s="72">
        <v>5.0000000000000002E-5</v>
      </c>
      <c r="AI630" s="25">
        <v>78.67</v>
      </c>
      <c r="AY630" s="28" t="s">
        <v>173</v>
      </c>
      <c r="AZ630" s="29" t="s">
        <v>163</v>
      </c>
      <c r="BA630" s="25" t="s">
        <v>174</v>
      </c>
    </row>
    <row r="631" spans="1:53" s="25" customFormat="1" x14ac:dyDescent="0.25">
      <c r="A631" s="25" t="s">
        <v>158</v>
      </c>
      <c r="B631" s="25" t="s">
        <v>159</v>
      </c>
      <c r="C631" s="25" t="s">
        <v>160</v>
      </c>
      <c r="D631" s="25" t="s">
        <v>169</v>
      </c>
      <c r="E631" s="25" t="s">
        <v>170</v>
      </c>
      <c r="F631" s="47" t="s">
        <v>169</v>
      </c>
      <c r="G631" s="72">
        <v>20</v>
      </c>
      <c r="H631" s="72"/>
      <c r="I631" s="72">
        <v>20</v>
      </c>
      <c r="M631" s="72"/>
      <c r="N631" s="72" t="s">
        <v>168</v>
      </c>
      <c r="O631" s="72">
        <v>0.5</v>
      </c>
      <c r="P631" s="72"/>
      <c r="X631" s="72">
        <f t="shared" si="341"/>
        <v>19</v>
      </c>
      <c r="Y631" s="25">
        <f t="shared" si="350"/>
        <v>283.5287369864788</v>
      </c>
      <c r="Z631" s="72">
        <f t="shared" si="351"/>
        <v>1.5833333333333333</v>
      </c>
      <c r="AA631" s="72">
        <f t="shared" si="352"/>
        <v>1.9689495624061029</v>
      </c>
      <c r="AB631" s="72">
        <f t="shared" si="353"/>
        <v>3.1578947368421058E-5</v>
      </c>
      <c r="AC631" s="72">
        <v>5.0000000000000002E-5</v>
      </c>
      <c r="AI631" s="25">
        <v>104.23</v>
      </c>
      <c r="AY631" s="28" t="s">
        <v>173</v>
      </c>
      <c r="AZ631" s="29" t="s">
        <v>163</v>
      </c>
      <c r="BA631" s="25" t="s">
        <v>174</v>
      </c>
    </row>
    <row r="632" spans="1:53" s="36" customFormat="1" x14ac:dyDescent="0.25">
      <c r="A632" s="36" t="s">
        <v>158</v>
      </c>
      <c r="B632" s="36" t="s">
        <v>159</v>
      </c>
      <c r="C632" s="36" t="s">
        <v>160</v>
      </c>
      <c r="D632" s="36" t="s">
        <v>169</v>
      </c>
      <c r="E632" s="36" t="s">
        <v>170</v>
      </c>
      <c r="F632" s="36" t="s">
        <v>169</v>
      </c>
      <c r="G632" s="73">
        <v>22</v>
      </c>
      <c r="H632" s="73"/>
      <c r="I632" s="73">
        <v>22</v>
      </c>
      <c r="M632" s="73"/>
      <c r="N632" s="73" t="s">
        <v>171</v>
      </c>
      <c r="O632" s="73">
        <v>0.188</v>
      </c>
      <c r="P632" s="73"/>
      <c r="X632" s="73">
        <f t="shared" si="341"/>
        <v>21.623999999999999</v>
      </c>
      <c r="Y632" s="36">
        <f t="shared" si="350"/>
        <v>367.25012031986603</v>
      </c>
      <c r="Z632" s="73">
        <f t="shared" si="351"/>
        <v>1.8019999999999998</v>
      </c>
      <c r="AA632" s="73">
        <f t="shared" si="352"/>
        <v>2.5503480577768474</v>
      </c>
      <c r="AB632" s="73">
        <f t="shared" si="353"/>
        <v>2.7746947835738073E-5</v>
      </c>
      <c r="AC632" s="73">
        <v>5.0000000000000002E-5</v>
      </c>
      <c r="AY632" s="39" t="s">
        <v>173</v>
      </c>
      <c r="AZ632" s="40" t="s">
        <v>163</v>
      </c>
      <c r="BA632" s="41" t="s">
        <v>174</v>
      </c>
    </row>
    <row r="633" spans="1:53" s="36" customFormat="1" x14ac:dyDescent="0.25">
      <c r="A633" s="36" t="s">
        <v>158</v>
      </c>
      <c r="B633" s="36" t="s">
        <v>159</v>
      </c>
      <c r="C633" s="36" t="s">
        <v>160</v>
      </c>
      <c r="D633" s="36" t="s">
        <v>169</v>
      </c>
      <c r="E633" s="36" t="s">
        <v>170</v>
      </c>
      <c r="F633" s="36" t="s">
        <v>169</v>
      </c>
      <c r="G633" s="73">
        <v>22</v>
      </c>
      <c r="H633" s="73"/>
      <c r="I633" s="73">
        <v>22</v>
      </c>
      <c r="M633" s="73"/>
      <c r="N633" s="73" t="s">
        <v>175</v>
      </c>
      <c r="O633" s="73">
        <v>0.218</v>
      </c>
      <c r="P633" s="73"/>
      <c r="X633" s="73">
        <f t="shared" si="341"/>
        <v>21.564</v>
      </c>
      <c r="Y633" s="36">
        <f t="shared" si="350"/>
        <v>365.21493376701756</v>
      </c>
      <c r="Z633" s="73">
        <f t="shared" si="351"/>
        <v>1.7969999999999999</v>
      </c>
      <c r="AA633" s="73">
        <f t="shared" si="352"/>
        <v>2.5362148178265103</v>
      </c>
      <c r="AB633" s="73">
        <f t="shared" si="353"/>
        <v>2.7824151363383419E-5</v>
      </c>
      <c r="AC633" s="73">
        <v>5.0000000000000002E-5</v>
      </c>
      <c r="AY633" s="39" t="s">
        <v>173</v>
      </c>
      <c r="AZ633" s="40" t="s">
        <v>163</v>
      </c>
      <c r="BA633" s="41" t="s">
        <v>174</v>
      </c>
    </row>
    <row r="634" spans="1:53" s="36" customFormat="1" x14ac:dyDescent="0.25">
      <c r="A634" s="36" t="s">
        <v>158</v>
      </c>
      <c r="B634" s="36" t="s">
        <v>159</v>
      </c>
      <c r="C634" s="36" t="s">
        <v>160</v>
      </c>
      <c r="D634" s="36" t="s">
        <v>169</v>
      </c>
      <c r="E634" s="36" t="s">
        <v>170</v>
      </c>
      <c r="F634" s="36" t="s">
        <v>169</v>
      </c>
      <c r="G634" s="73">
        <v>22</v>
      </c>
      <c r="H634" s="73"/>
      <c r="I634" s="73">
        <v>22</v>
      </c>
      <c r="M634" s="73"/>
      <c r="N634" s="73" t="s">
        <v>176</v>
      </c>
      <c r="O634" s="87" t="s">
        <v>172</v>
      </c>
      <c r="P634" s="73"/>
      <c r="X634" s="73" t="e">
        <f t="shared" si="341"/>
        <v>#VALUE!</v>
      </c>
      <c r="Y634" s="36" t="e">
        <f t="shared" si="350"/>
        <v>#VALUE!</v>
      </c>
      <c r="Z634" s="73" t="e">
        <f t="shared" si="351"/>
        <v>#VALUE!</v>
      </c>
      <c r="AA634" s="73" t="e">
        <f t="shared" si="352"/>
        <v>#VALUE!</v>
      </c>
      <c r="AB634" s="73" t="e">
        <f t="shared" si="353"/>
        <v>#VALUE!</v>
      </c>
      <c r="AC634" s="73">
        <v>5.0000000000000002E-5</v>
      </c>
      <c r="AY634" s="39" t="s">
        <v>173</v>
      </c>
      <c r="AZ634" s="40" t="s">
        <v>163</v>
      </c>
      <c r="BA634" s="41" t="s">
        <v>174</v>
      </c>
    </row>
    <row r="635" spans="1:53" s="36" customFormat="1" x14ac:dyDescent="0.25">
      <c r="A635" s="36" t="s">
        <v>158</v>
      </c>
      <c r="B635" s="36" t="s">
        <v>159</v>
      </c>
      <c r="C635" s="36" t="s">
        <v>160</v>
      </c>
      <c r="D635" s="36" t="s">
        <v>169</v>
      </c>
      <c r="E635" s="36" t="s">
        <v>170</v>
      </c>
      <c r="F635" s="36" t="s">
        <v>169</v>
      </c>
      <c r="G635" s="73">
        <v>22</v>
      </c>
      <c r="H635" s="73"/>
      <c r="I635" s="73">
        <v>22</v>
      </c>
      <c r="M635" s="73"/>
      <c r="N635" s="73" t="s">
        <v>168</v>
      </c>
      <c r="O635" s="87" t="s">
        <v>172</v>
      </c>
      <c r="P635" s="73"/>
      <c r="X635" s="73" t="e">
        <f t="shared" si="341"/>
        <v>#VALUE!</v>
      </c>
      <c r="Y635" s="36" t="e">
        <f t="shared" ref="Y635:Y698" si="354">PI()*X635^2/4</f>
        <v>#VALUE!</v>
      </c>
      <c r="Z635" s="73" t="e">
        <f t="shared" ref="Z635:Z698" si="355">X635/12</f>
        <v>#VALUE!</v>
      </c>
      <c r="AA635" s="73" t="e">
        <f t="shared" ref="AA635:AA698" si="356">PI()*Z635^2/4</f>
        <v>#VALUE!</v>
      </c>
      <c r="AB635" s="73" t="e">
        <f t="shared" si="353"/>
        <v>#VALUE!</v>
      </c>
      <c r="AC635" s="73">
        <v>5.0000000000000002E-5</v>
      </c>
      <c r="AY635" s="39" t="s">
        <v>173</v>
      </c>
      <c r="AZ635" s="40" t="s">
        <v>163</v>
      </c>
      <c r="BA635" s="41" t="s">
        <v>174</v>
      </c>
    </row>
    <row r="636" spans="1:53" s="25" customFormat="1" x14ac:dyDescent="0.25">
      <c r="A636" s="25" t="s">
        <v>158</v>
      </c>
      <c r="B636" s="25" t="s">
        <v>159</v>
      </c>
      <c r="C636" s="25" t="s">
        <v>160</v>
      </c>
      <c r="D636" s="25" t="s">
        <v>169</v>
      </c>
      <c r="E636" s="25" t="s">
        <v>170</v>
      </c>
      <c r="F636" s="47" t="s">
        <v>169</v>
      </c>
      <c r="G636" s="72">
        <v>24</v>
      </c>
      <c r="H636" s="72"/>
      <c r="I636" s="72">
        <v>24</v>
      </c>
      <c r="M636" s="72"/>
      <c r="N636" s="72" t="s">
        <v>171</v>
      </c>
      <c r="O636" s="86">
        <v>0.218</v>
      </c>
      <c r="P636" s="72"/>
      <c r="X636" s="72">
        <f t="shared" si="341"/>
        <v>23.564</v>
      </c>
      <c r="Y636" s="25">
        <f t="shared" si="354"/>
        <v>436.10183040261762</v>
      </c>
      <c r="Z636" s="72">
        <f t="shared" si="355"/>
        <v>1.9636666666666667</v>
      </c>
      <c r="AA636" s="72">
        <f t="shared" si="356"/>
        <v>3.0284849333515114</v>
      </c>
      <c r="AB636" s="72">
        <f t="shared" si="353"/>
        <v>2.5462570022067563E-5</v>
      </c>
      <c r="AC636" s="72">
        <v>5.0000000000000002E-5</v>
      </c>
      <c r="AY636" s="28" t="s">
        <v>173</v>
      </c>
      <c r="AZ636" s="29" t="s">
        <v>163</v>
      </c>
      <c r="BA636" s="25" t="s">
        <v>174</v>
      </c>
    </row>
    <row r="637" spans="1:53" s="25" customFormat="1" x14ac:dyDescent="0.25">
      <c r="A637" s="25" t="s">
        <v>158</v>
      </c>
      <c r="B637" s="25" t="s">
        <v>159</v>
      </c>
      <c r="C637" s="25" t="s">
        <v>160</v>
      </c>
      <c r="D637" s="25" t="s">
        <v>169</v>
      </c>
      <c r="E637" s="25" t="s">
        <v>170</v>
      </c>
      <c r="F637" s="47" t="s">
        <v>169</v>
      </c>
      <c r="G637" s="72">
        <v>24</v>
      </c>
      <c r="H637" s="72"/>
      <c r="I637" s="72">
        <v>24</v>
      </c>
      <c r="M637" s="72"/>
      <c r="N637" s="72" t="s">
        <v>175</v>
      </c>
      <c r="O637" s="72">
        <v>0.25</v>
      </c>
      <c r="P637" s="72"/>
      <c r="X637" s="72">
        <f t="shared" si="341"/>
        <v>23.5</v>
      </c>
      <c r="Y637" s="25">
        <f t="shared" si="354"/>
        <v>433.73613573624084</v>
      </c>
      <c r="Z637" s="72">
        <f t="shared" si="355"/>
        <v>1.9583333333333333</v>
      </c>
      <c r="AA637" s="72">
        <f t="shared" si="356"/>
        <v>3.0120564981683389</v>
      </c>
      <c r="AB637" s="72">
        <f t="shared" si="353"/>
        <v>2.5531914893617022E-5</v>
      </c>
      <c r="AC637" s="72">
        <v>5.0000000000000002E-5</v>
      </c>
      <c r="AY637" s="28" t="s">
        <v>173</v>
      </c>
      <c r="AZ637" s="29" t="s">
        <v>163</v>
      </c>
      <c r="BA637" s="25" t="s">
        <v>174</v>
      </c>
    </row>
    <row r="638" spans="1:53" s="25" customFormat="1" x14ac:dyDescent="0.25">
      <c r="A638" s="25" t="s">
        <v>158</v>
      </c>
      <c r="B638" s="25" t="s">
        <v>159</v>
      </c>
      <c r="C638" s="25" t="s">
        <v>160</v>
      </c>
      <c r="D638" s="25" t="s">
        <v>169</v>
      </c>
      <c r="E638" s="25" t="s">
        <v>170</v>
      </c>
      <c r="F638" s="47" t="s">
        <v>169</v>
      </c>
      <c r="G638" s="72">
        <v>24</v>
      </c>
      <c r="H638" s="72"/>
      <c r="I638" s="72">
        <v>24</v>
      </c>
      <c r="M638" s="72"/>
      <c r="N638" s="72" t="s">
        <v>176</v>
      </c>
      <c r="O638" s="72">
        <v>0.375</v>
      </c>
      <c r="P638" s="72"/>
      <c r="X638" s="72">
        <f t="shared" si="341"/>
        <v>23.25</v>
      </c>
      <c r="Y638" s="25">
        <f t="shared" si="354"/>
        <v>424.55679470153314</v>
      </c>
      <c r="Z638" s="72">
        <f t="shared" si="355"/>
        <v>1.9375</v>
      </c>
      <c r="AA638" s="72">
        <f t="shared" si="356"/>
        <v>2.9483110743162024</v>
      </c>
      <c r="AB638" s="72">
        <f t="shared" si="353"/>
        <v>2.5806451612903226E-5</v>
      </c>
      <c r="AC638" s="72">
        <v>5.0000000000000002E-5</v>
      </c>
      <c r="AY638" s="28" t="s">
        <v>173</v>
      </c>
      <c r="AZ638" s="29" t="s">
        <v>163</v>
      </c>
      <c r="BA638" s="25" t="s">
        <v>174</v>
      </c>
    </row>
    <row r="639" spans="1:53" s="25" customFormat="1" x14ac:dyDescent="0.25">
      <c r="A639" s="25" t="s">
        <v>158</v>
      </c>
      <c r="B639" s="25" t="s">
        <v>159</v>
      </c>
      <c r="C639" s="25" t="s">
        <v>160</v>
      </c>
      <c r="D639" s="25" t="s">
        <v>169</v>
      </c>
      <c r="E639" s="25" t="s">
        <v>170</v>
      </c>
      <c r="F639" s="47" t="s">
        <v>169</v>
      </c>
      <c r="G639" s="72">
        <v>24</v>
      </c>
      <c r="H639" s="72"/>
      <c r="I639" s="72">
        <v>24</v>
      </c>
      <c r="M639" s="72"/>
      <c r="N639" s="72" t="s">
        <v>168</v>
      </c>
      <c r="O639" s="72">
        <v>0.5</v>
      </c>
      <c r="P639" s="72"/>
      <c r="X639" s="72">
        <f t="shared" si="341"/>
        <v>23</v>
      </c>
      <c r="Y639" s="25">
        <f t="shared" si="354"/>
        <v>415.47562843725012</v>
      </c>
      <c r="Z639" s="72">
        <f t="shared" si="355"/>
        <v>1.9166666666666667</v>
      </c>
      <c r="AA639" s="72">
        <f t="shared" si="356"/>
        <v>2.8852474197031261</v>
      </c>
      <c r="AB639" s="72">
        <f t="shared" si="353"/>
        <v>2.6086956521739132E-5</v>
      </c>
      <c r="AC639" s="72">
        <v>5.0000000000000002E-5</v>
      </c>
      <c r="AY639" s="28" t="s">
        <v>173</v>
      </c>
      <c r="AZ639" s="29" t="s">
        <v>163</v>
      </c>
      <c r="BA639" s="25" t="s">
        <v>174</v>
      </c>
    </row>
    <row r="640" spans="1:53" s="36" customFormat="1" x14ac:dyDescent="0.25">
      <c r="A640" s="36" t="s">
        <v>158</v>
      </c>
      <c r="B640" s="36" t="s">
        <v>159</v>
      </c>
      <c r="C640" s="36" t="s">
        <v>160</v>
      </c>
      <c r="D640" s="36" t="s">
        <v>169</v>
      </c>
      <c r="E640" s="36" t="s">
        <v>170</v>
      </c>
      <c r="F640" s="36" t="s">
        <v>169</v>
      </c>
      <c r="G640" s="73">
        <v>30</v>
      </c>
      <c r="H640" s="73"/>
      <c r="I640" s="73">
        <v>30</v>
      </c>
      <c r="M640" s="73"/>
      <c r="N640" s="73" t="s">
        <v>171</v>
      </c>
      <c r="O640" s="73">
        <v>0.25</v>
      </c>
      <c r="P640" s="73"/>
      <c r="X640" s="73">
        <f t="shared" si="341"/>
        <v>29.5</v>
      </c>
      <c r="Y640" s="36">
        <f t="shared" si="354"/>
        <v>683.4927516966294</v>
      </c>
      <c r="Z640" s="73">
        <f t="shared" si="355"/>
        <v>2.4583333333333335</v>
      </c>
      <c r="AA640" s="73">
        <f t="shared" si="356"/>
        <v>4.7464774423377047</v>
      </c>
      <c r="AB640" s="73">
        <f t="shared" ref="AB640:AB700" si="357">AC640/Z640</f>
        <v>2.0338983050847459E-5</v>
      </c>
      <c r="AC640" s="73">
        <v>5.0000000000000002E-5</v>
      </c>
      <c r="AY640" s="39" t="s">
        <v>173</v>
      </c>
      <c r="AZ640" s="40" t="s">
        <v>163</v>
      </c>
      <c r="BA640" s="41" t="s">
        <v>174</v>
      </c>
    </row>
    <row r="641" spans="1:61" s="36" customFormat="1" x14ac:dyDescent="0.25">
      <c r="A641" s="36" t="s">
        <v>158</v>
      </c>
      <c r="B641" s="36" t="s">
        <v>159</v>
      </c>
      <c r="C641" s="36" t="s">
        <v>160</v>
      </c>
      <c r="D641" s="36" t="s">
        <v>169</v>
      </c>
      <c r="E641" s="36" t="s">
        <v>170</v>
      </c>
      <c r="F641" s="36" t="s">
        <v>169</v>
      </c>
      <c r="G641" s="73">
        <v>30</v>
      </c>
      <c r="H641" s="73"/>
      <c r="I641" s="73">
        <v>30</v>
      </c>
      <c r="M641" s="73"/>
      <c r="N641" s="73" t="s">
        <v>175</v>
      </c>
      <c r="O641" s="73">
        <v>0.312</v>
      </c>
      <c r="P641" s="73"/>
      <c r="X641" s="73">
        <f t="shared" si="341"/>
        <v>29.376000000000001</v>
      </c>
      <c r="Y641" s="36">
        <f t="shared" si="354"/>
        <v>677.75885501537402</v>
      </c>
      <c r="Z641" s="73">
        <f t="shared" si="355"/>
        <v>2.448</v>
      </c>
      <c r="AA641" s="73">
        <f t="shared" si="356"/>
        <v>4.7066587153845418</v>
      </c>
      <c r="AB641" s="73">
        <f t="shared" si="357"/>
        <v>2.0424836601307192E-5</v>
      </c>
      <c r="AC641" s="73">
        <v>5.0000000000000002E-5</v>
      </c>
      <c r="AY641" s="39" t="s">
        <v>173</v>
      </c>
      <c r="AZ641" s="40" t="s">
        <v>163</v>
      </c>
      <c r="BA641" s="41" t="s">
        <v>174</v>
      </c>
    </row>
    <row r="642" spans="1:61" s="36" customFormat="1" x14ac:dyDescent="0.25">
      <c r="A642" s="36" t="s">
        <v>158</v>
      </c>
      <c r="B642" s="36" t="s">
        <v>159</v>
      </c>
      <c r="C642" s="36" t="s">
        <v>160</v>
      </c>
      <c r="D642" s="36" t="s">
        <v>169</v>
      </c>
      <c r="E642" s="36" t="s">
        <v>170</v>
      </c>
      <c r="F642" s="36" t="s">
        <v>169</v>
      </c>
      <c r="G642" s="73">
        <v>30</v>
      </c>
      <c r="H642" s="73"/>
      <c r="I642" s="73">
        <v>30</v>
      </c>
      <c r="M642" s="73"/>
      <c r="N642" s="73" t="s">
        <v>176</v>
      </c>
      <c r="O642" s="87" t="s">
        <v>172</v>
      </c>
      <c r="P642" s="73"/>
      <c r="X642" s="73" t="e">
        <f t="shared" si="341"/>
        <v>#VALUE!</v>
      </c>
      <c r="Y642" s="36" t="e">
        <f t="shared" si="354"/>
        <v>#VALUE!</v>
      </c>
      <c r="Z642" s="73" t="e">
        <f t="shared" si="355"/>
        <v>#VALUE!</v>
      </c>
      <c r="AA642" s="73" t="e">
        <f t="shared" si="356"/>
        <v>#VALUE!</v>
      </c>
      <c r="AB642" s="73" t="e">
        <f t="shared" si="357"/>
        <v>#VALUE!</v>
      </c>
      <c r="AC642" s="73">
        <v>5.0000000000000002E-5</v>
      </c>
      <c r="AY642" s="39" t="s">
        <v>173</v>
      </c>
      <c r="AZ642" s="40" t="s">
        <v>163</v>
      </c>
      <c r="BA642" s="41" t="s">
        <v>174</v>
      </c>
    </row>
    <row r="643" spans="1:61" s="36" customFormat="1" x14ac:dyDescent="0.25">
      <c r="A643" s="36" t="s">
        <v>158</v>
      </c>
      <c r="B643" s="36" t="s">
        <v>159</v>
      </c>
      <c r="C643" s="36" t="s">
        <v>160</v>
      </c>
      <c r="D643" s="36" t="s">
        <v>169</v>
      </c>
      <c r="E643" s="36" t="s">
        <v>170</v>
      </c>
      <c r="F643" s="36" t="s">
        <v>169</v>
      </c>
      <c r="G643" s="73">
        <v>30</v>
      </c>
      <c r="H643" s="73"/>
      <c r="I643" s="73">
        <v>30</v>
      </c>
      <c r="M643" s="73"/>
      <c r="N643" s="73" t="s">
        <v>168</v>
      </c>
      <c r="O643" s="87" t="s">
        <v>172</v>
      </c>
      <c r="P643" s="73"/>
      <c r="X643" s="73" t="e">
        <f t="shared" si="341"/>
        <v>#VALUE!</v>
      </c>
      <c r="Y643" s="36" t="e">
        <f t="shared" si="354"/>
        <v>#VALUE!</v>
      </c>
      <c r="Z643" s="73" t="e">
        <f t="shared" si="355"/>
        <v>#VALUE!</v>
      </c>
      <c r="AA643" s="73" t="e">
        <f t="shared" si="356"/>
        <v>#VALUE!</v>
      </c>
      <c r="AB643" s="73" t="e">
        <f t="shared" si="357"/>
        <v>#VALUE!</v>
      </c>
      <c r="AC643" s="73">
        <v>5.0000000000000002E-5</v>
      </c>
      <c r="AY643" s="39" t="s">
        <v>173</v>
      </c>
      <c r="AZ643" s="40" t="s">
        <v>163</v>
      </c>
      <c r="BA643" s="41" t="s">
        <v>174</v>
      </c>
    </row>
    <row r="644" spans="1:61" s="25" customFormat="1" x14ac:dyDescent="0.25">
      <c r="A644" s="25" t="s">
        <v>158</v>
      </c>
      <c r="B644" s="25" t="s">
        <v>159</v>
      </c>
      <c r="C644" s="25" t="s">
        <v>177</v>
      </c>
      <c r="D644" s="25" t="s">
        <v>27</v>
      </c>
      <c r="E644" s="25">
        <v>2</v>
      </c>
      <c r="F644" s="47" t="s">
        <v>178</v>
      </c>
      <c r="G644" s="72">
        <v>3</v>
      </c>
      <c r="H644" s="72"/>
      <c r="I644" s="72">
        <v>3.96</v>
      </c>
      <c r="M644" s="72"/>
      <c r="N644" s="72"/>
      <c r="O644" s="78">
        <v>0.25</v>
      </c>
      <c r="P644" s="72">
        <v>350</v>
      </c>
      <c r="Q644" s="24"/>
      <c r="R644" s="24"/>
      <c r="S644" s="24"/>
      <c r="T644" s="24"/>
      <c r="X644" s="78">
        <f t="shared" ref="X644:X690" si="358">I644-2*O644</f>
        <v>3.46</v>
      </c>
      <c r="Y644" s="26">
        <f t="shared" si="354"/>
        <v>9.4024726529288927</v>
      </c>
      <c r="Z644" s="63">
        <f t="shared" si="355"/>
        <v>0.28833333333333333</v>
      </c>
      <c r="AA644" s="64">
        <f t="shared" si="356"/>
        <v>6.5294948978672857E-2</v>
      </c>
      <c r="AB644" s="65">
        <f t="shared" si="357"/>
        <v>2.9479768786127166E-3</v>
      </c>
      <c r="AC644" s="65">
        <v>8.4999999999999995E-4</v>
      </c>
      <c r="AD644" s="27"/>
      <c r="AE644" s="27"/>
      <c r="AF644" s="27"/>
      <c r="AG644" s="27"/>
      <c r="AH644" s="27"/>
      <c r="AI644" s="27"/>
      <c r="AJ644" s="27"/>
      <c r="AK644" s="27"/>
      <c r="AL644" s="27"/>
      <c r="AM644" s="27"/>
      <c r="AN644" s="27"/>
      <c r="AO644" s="27"/>
      <c r="AP644" s="27"/>
      <c r="AQ644" s="27"/>
      <c r="AR644" s="27"/>
      <c r="AY644" s="56" t="s">
        <v>179</v>
      </c>
      <c r="AZ644" s="25" t="s">
        <v>180</v>
      </c>
      <c r="BA644" s="25" t="s">
        <v>181</v>
      </c>
      <c r="BI644" s="25" t="s">
        <v>182</v>
      </c>
    </row>
    <row r="645" spans="1:61" s="36" customFormat="1" x14ac:dyDescent="0.25">
      <c r="A645" s="36" t="s">
        <v>158</v>
      </c>
      <c r="B645" s="36" t="s">
        <v>159</v>
      </c>
      <c r="C645" s="36" t="s">
        <v>177</v>
      </c>
      <c r="D645" s="36" t="s">
        <v>27</v>
      </c>
      <c r="E645" s="36">
        <v>2</v>
      </c>
      <c r="F645" s="36" t="s">
        <v>178</v>
      </c>
      <c r="G645" s="73">
        <v>4</v>
      </c>
      <c r="H645" s="82"/>
      <c r="I645" s="73">
        <v>4.8</v>
      </c>
      <c r="M645" s="73"/>
      <c r="N645" s="73"/>
      <c r="O645" s="85">
        <v>0.25</v>
      </c>
      <c r="P645" s="73">
        <v>350</v>
      </c>
      <c r="Q645" s="35"/>
      <c r="R645" s="35"/>
      <c r="S645" s="35"/>
      <c r="T645" s="35"/>
      <c r="X645" s="85">
        <f t="shared" si="358"/>
        <v>4.3</v>
      </c>
      <c r="Y645" s="42">
        <f t="shared" si="354"/>
        <v>14.522012041218817</v>
      </c>
      <c r="Z645" s="69">
        <f t="shared" si="355"/>
        <v>0.35833333333333334</v>
      </c>
      <c r="AA645" s="70">
        <f t="shared" si="356"/>
        <v>0.10084730584179735</v>
      </c>
      <c r="AB645" s="71">
        <f t="shared" si="357"/>
        <v>2.372093023255814E-3</v>
      </c>
      <c r="AC645" s="71">
        <v>8.4999999999999995E-4</v>
      </c>
      <c r="AD645" s="43"/>
      <c r="AE645" s="43"/>
      <c r="AF645" s="43"/>
      <c r="AG645" s="43"/>
      <c r="AH645" s="43"/>
      <c r="AI645" s="43"/>
      <c r="AJ645" s="43"/>
      <c r="AK645" s="43"/>
      <c r="AL645" s="43"/>
      <c r="AM645" s="43"/>
      <c r="AN645" s="43"/>
      <c r="AO645" s="43"/>
      <c r="AP645" s="43"/>
      <c r="AQ645" s="43"/>
      <c r="AR645" s="43"/>
      <c r="AY645" s="55" t="s">
        <v>179</v>
      </c>
      <c r="AZ645" s="41" t="s">
        <v>180</v>
      </c>
      <c r="BA645" s="41" t="s">
        <v>181</v>
      </c>
      <c r="BI645" s="36" t="s">
        <v>182</v>
      </c>
    </row>
    <row r="646" spans="1:61" s="25" customFormat="1" x14ac:dyDescent="0.25">
      <c r="A646" s="25" t="s">
        <v>158</v>
      </c>
      <c r="B646" s="25" t="s">
        <v>159</v>
      </c>
      <c r="C646" s="25" t="s">
        <v>177</v>
      </c>
      <c r="D646" s="25" t="s">
        <v>27</v>
      </c>
      <c r="E646" s="25">
        <v>2</v>
      </c>
      <c r="F646" s="47" t="s">
        <v>178</v>
      </c>
      <c r="G646" s="72">
        <v>6</v>
      </c>
      <c r="H646" s="72"/>
      <c r="I646" s="72">
        <v>6.9</v>
      </c>
      <c r="M646" s="72"/>
      <c r="N646" s="72"/>
      <c r="O646" s="78">
        <v>0.25</v>
      </c>
      <c r="P646" s="72">
        <v>350</v>
      </c>
      <c r="Q646" s="24"/>
      <c r="R646" s="24"/>
      <c r="S646" s="24"/>
      <c r="T646" s="24"/>
      <c r="X646" s="78">
        <f t="shared" si="358"/>
        <v>6.4</v>
      </c>
      <c r="Y646" s="26">
        <f t="shared" si="354"/>
        <v>32.169908772759484</v>
      </c>
      <c r="Z646" s="63">
        <f t="shared" si="355"/>
        <v>0.53333333333333333</v>
      </c>
      <c r="AA646" s="64">
        <f t="shared" si="356"/>
        <v>0.22340214425527419</v>
      </c>
      <c r="AB646" s="65">
        <f t="shared" si="357"/>
        <v>1.5937499999999999E-3</v>
      </c>
      <c r="AC646" s="65">
        <v>8.4999999999999995E-4</v>
      </c>
      <c r="AD646" s="27"/>
      <c r="AE646" s="27"/>
      <c r="AF646" s="27"/>
      <c r="AG646" s="27"/>
      <c r="AH646" s="27"/>
      <c r="AI646" s="27"/>
      <c r="AJ646" s="27"/>
      <c r="AK646" s="27"/>
      <c r="AL646" s="27"/>
      <c r="AM646" s="27"/>
      <c r="AN646" s="27"/>
      <c r="AO646" s="27"/>
      <c r="AP646" s="27"/>
      <c r="AQ646" s="27"/>
      <c r="AR646" s="27"/>
      <c r="AY646" s="56" t="s">
        <v>179</v>
      </c>
      <c r="AZ646" s="25" t="s">
        <v>180</v>
      </c>
      <c r="BA646" s="25" t="s">
        <v>181</v>
      </c>
      <c r="BI646" s="25" t="s">
        <v>182</v>
      </c>
    </row>
    <row r="647" spans="1:61" s="36" customFormat="1" x14ac:dyDescent="0.25">
      <c r="A647" s="36" t="s">
        <v>158</v>
      </c>
      <c r="B647" s="36" t="s">
        <v>159</v>
      </c>
      <c r="C647" s="36" t="s">
        <v>177</v>
      </c>
      <c r="D647" s="36" t="s">
        <v>27</v>
      </c>
      <c r="E647" s="36">
        <v>2</v>
      </c>
      <c r="F647" s="36" t="s">
        <v>178</v>
      </c>
      <c r="G647" s="73">
        <v>8</v>
      </c>
      <c r="H647" s="82"/>
      <c r="I647" s="73">
        <v>9.0500000000000007</v>
      </c>
      <c r="M647" s="73"/>
      <c r="N647" s="73"/>
      <c r="O647" s="85">
        <v>0.25</v>
      </c>
      <c r="P647" s="73">
        <v>350</v>
      </c>
      <c r="Q647" s="35"/>
      <c r="R647" s="35"/>
      <c r="S647" s="35"/>
      <c r="T647" s="35"/>
      <c r="X647" s="85">
        <f t="shared" si="358"/>
        <v>8.5500000000000007</v>
      </c>
      <c r="Y647" s="42">
        <f t="shared" si="354"/>
        <v>57.414569239761967</v>
      </c>
      <c r="Z647" s="69">
        <f t="shared" si="355"/>
        <v>0.71250000000000002</v>
      </c>
      <c r="AA647" s="70">
        <f t="shared" si="356"/>
        <v>0.39871228638723588</v>
      </c>
      <c r="AB647" s="71">
        <f t="shared" si="357"/>
        <v>1.1929824561403507E-3</v>
      </c>
      <c r="AC647" s="71">
        <v>8.4999999999999995E-4</v>
      </c>
      <c r="AD647" s="43"/>
      <c r="AE647" s="43"/>
      <c r="AF647" s="43"/>
      <c r="AG647" s="43"/>
      <c r="AH647" s="43"/>
      <c r="AI647" s="43"/>
      <c r="AJ647" s="43"/>
      <c r="AK647" s="43"/>
      <c r="AL647" s="43"/>
      <c r="AM647" s="43"/>
      <c r="AN647" s="43"/>
      <c r="AO647" s="43"/>
      <c r="AP647" s="43"/>
      <c r="AQ647" s="43"/>
      <c r="AR647" s="43"/>
      <c r="AY647" s="55" t="s">
        <v>179</v>
      </c>
      <c r="AZ647" s="41" t="s">
        <v>180</v>
      </c>
      <c r="BA647" s="41" t="s">
        <v>181</v>
      </c>
      <c r="BI647" s="36" t="s">
        <v>182</v>
      </c>
    </row>
    <row r="648" spans="1:61" s="25" customFormat="1" x14ac:dyDescent="0.25">
      <c r="A648" s="25" t="s">
        <v>158</v>
      </c>
      <c r="B648" s="25" t="s">
        <v>159</v>
      </c>
      <c r="C648" s="25" t="s">
        <v>177</v>
      </c>
      <c r="D648" s="25" t="s">
        <v>27</v>
      </c>
      <c r="E648" s="25">
        <v>2</v>
      </c>
      <c r="F648" s="47" t="s">
        <v>178</v>
      </c>
      <c r="G648" s="72">
        <v>10</v>
      </c>
      <c r="H648" s="72"/>
      <c r="I648" s="72">
        <v>11.1</v>
      </c>
      <c r="M648" s="72"/>
      <c r="N648" s="72"/>
      <c r="O648" s="78">
        <v>0.26</v>
      </c>
      <c r="P648" s="72">
        <v>350</v>
      </c>
      <c r="Q648" s="24"/>
      <c r="R648" s="24"/>
      <c r="S648" s="24"/>
      <c r="T648" s="24"/>
      <c r="X648" s="78">
        <f t="shared" si="358"/>
        <v>10.58</v>
      </c>
      <c r="Y648" s="26">
        <f t="shared" si="354"/>
        <v>87.914642977322131</v>
      </c>
      <c r="Z648" s="63">
        <f t="shared" si="355"/>
        <v>0.88166666666666671</v>
      </c>
      <c r="AA648" s="64">
        <f t="shared" si="356"/>
        <v>0.61051835400918153</v>
      </c>
      <c r="AB648" s="65">
        <f t="shared" si="357"/>
        <v>9.6408317580340256E-4</v>
      </c>
      <c r="AC648" s="65">
        <v>8.4999999999999995E-4</v>
      </c>
      <c r="AD648" s="27"/>
      <c r="AE648" s="27"/>
      <c r="AF648" s="27"/>
      <c r="AG648" s="27"/>
      <c r="AH648" s="27"/>
      <c r="AI648" s="27"/>
      <c r="AJ648" s="27"/>
      <c r="AK648" s="27"/>
      <c r="AL648" s="27"/>
      <c r="AM648" s="27"/>
      <c r="AN648" s="27"/>
      <c r="AO648" s="27"/>
      <c r="AP648" s="27"/>
      <c r="AQ648" s="27"/>
      <c r="AR648" s="27"/>
      <c r="AY648" s="56" t="s">
        <v>179</v>
      </c>
      <c r="AZ648" s="25" t="s">
        <v>180</v>
      </c>
      <c r="BA648" s="25" t="s">
        <v>181</v>
      </c>
      <c r="BI648" s="25" t="s">
        <v>182</v>
      </c>
    </row>
    <row r="649" spans="1:61" s="36" customFormat="1" x14ac:dyDescent="0.25">
      <c r="A649" s="36" t="s">
        <v>158</v>
      </c>
      <c r="B649" s="36" t="s">
        <v>159</v>
      </c>
      <c r="C649" s="36" t="s">
        <v>177</v>
      </c>
      <c r="D649" s="36" t="s">
        <v>27</v>
      </c>
      <c r="E649" s="36">
        <v>2</v>
      </c>
      <c r="F649" s="36" t="s">
        <v>178</v>
      </c>
      <c r="G649" s="73">
        <v>12</v>
      </c>
      <c r="H649" s="82"/>
      <c r="I649" s="73">
        <v>13.2</v>
      </c>
      <c r="M649" s="73"/>
      <c r="N649" s="73"/>
      <c r="O649" s="85">
        <v>0.28000000000000003</v>
      </c>
      <c r="P649" s="73">
        <v>350</v>
      </c>
      <c r="Q649" s="35"/>
      <c r="R649" s="35"/>
      <c r="S649" s="35"/>
      <c r="T649" s="35"/>
      <c r="X649" s="85">
        <f t="shared" si="358"/>
        <v>12.639999999999999</v>
      </c>
      <c r="Y649" s="42">
        <f t="shared" si="354"/>
        <v>125.48275040674493</v>
      </c>
      <c r="Z649" s="69">
        <f t="shared" si="355"/>
        <v>1.0533333333333332</v>
      </c>
      <c r="AA649" s="70">
        <f t="shared" si="356"/>
        <v>0.87140798893572868</v>
      </c>
      <c r="AB649" s="71">
        <f t="shared" si="357"/>
        <v>8.0696202531645568E-4</v>
      </c>
      <c r="AC649" s="71">
        <v>8.4999999999999995E-4</v>
      </c>
      <c r="AD649" s="43"/>
      <c r="AE649" s="43"/>
      <c r="AF649" s="43"/>
      <c r="AG649" s="43"/>
      <c r="AH649" s="43"/>
      <c r="AI649" s="43"/>
      <c r="AJ649" s="43"/>
      <c r="AK649" s="43"/>
      <c r="AL649" s="43"/>
      <c r="AM649" s="43"/>
      <c r="AN649" s="43"/>
      <c r="AO649" s="43"/>
      <c r="AP649" s="43"/>
      <c r="AQ649" s="43"/>
      <c r="AR649" s="43"/>
      <c r="AY649" s="55" t="s">
        <v>179</v>
      </c>
      <c r="AZ649" s="41" t="s">
        <v>180</v>
      </c>
      <c r="BA649" s="41" t="s">
        <v>181</v>
      </c>
      <c r="BI649" s="36" t="s">
        <v>182</v>
      </c>
    </row>
    <row r="650" spans="1:61" s="25" customFormat="1" x14ac:dyDescent="0.25">
      <c r="A650" s="25" t="s">
        <v>158</v>
      </c>
      <c r="B650" s="25" t="s">
        <v>159</v>
      </c>
      <c r="C650" s="25" t="s">
        <v>177</v>
      </c>
      <c r="D650" s="25" t="s">
        <v>27</v>
      </c>
      <c r="E650" s="25">
        <v>2</v>
      </c>
      <c r="F650" s="47" t="s">
        <v>178</v>
      </c>
      <c r="G650" s="72">
        <v>14</v>
      </c>
      <c r="H650" s="72"/>
      <c r="I650" s="72">
        <v>15.3</v>
      </c>
      <c r="M650" s="72"/>
      <c r="N650" s="72"/>
      <c r="O650" s="78">
        <v>0.28000000000000003</v>
      </c>
      <c r="P650" s="72">
        <v>250</v>
      </c>
      <c r="Q650" s="24"/>
      <c r="R650" s="24"/>
      <c r="S650" s="24"/>
      <c r="T650" s="24"/>
      <c r="X650" s="78">
        <f t="shared" si="358"/>
        <v>14.74</v>
      </c>
      <c r="Y650" s="26">
        <f t="shared" si="354"/>
        <v>170.64157400577145</v>
      </c>
      <c r="Z650" s="63">
        <f t="shared" si="355"/>
        <v>1.2283333333333333</v>
      </c>
      <c r="AA650" s="64">
        <f t="shared" si="356"/>
        <v>1.1850109305956349</v>
      </c>
      <c r="AB650" s="65">
        <f t="shared" si="357"/>
        <v>6.9199457259158756E-4</v>
      </c>
      <c r="AC650" s="65">
        <v>8.4999999999999995E-4</v>
      </c>
      <c r="AD650" s="27"/>
      <c r="AE650" s="27"/>
      <c r="AF650" s="27"/>
      <c r="AG650" s="27"/>
      <c r="AH650" s="27"/>
      <c r="AI650" s="27"/>
      <c r="AJ650" s="27"/>
      <c r="AK650" s="27"/>
      <c r="AL650" s="27"/>
      <c r="AM650" s="27"/>
      <c r="AN650" s="27"/>
      <c r="AO650" s="27"/>
      <c r="AP650" s="27"/>
      <c r="AQ650" s="27"/>
      <c r="AR650" s="27"/>
      <c r="AY650" s="56" t="s">
        <v>179</v>
      </c>
      <c r="AZ650" s="25" t="s">
        <v>180</v>
      </c>
      <c r="BA650" s="25" t="s">
        <v>181</v>
      </c>
      <c r="BI650" s="25" t="s">
        <v>182</v>
      </c>
    </row>
    <row r="651" spans="1:61" s="25" customFormat="1" x14ac:dyDescent="0.25">
      <c r="A651" s="25" t="s">
        <v>158</v>
      </c>
      <c r="B651" s="25" t="s">
        <v>159</v>
      </c>
      <c r="C651" s="25" t="s">
        <v>177</v>
      </c>
      <c r="D651" s="25" t="s">
        <v>27</v>
      </c>
      <c r="E651" s="25">
        <v>2</v>
      </c>
      <c r="F651" s="47" t="s">
        <v>178</v>
      </c>
      <c r="G651" s="72">
        <v>14</v>
      </c>
      <c r="H651" s="72"/>
      <c r="I651" s="72">
        <v>15.3</v>
      </c>
      <c r="M651" s="72"/>
      <c r="N651" s="72"/>
      <c r="O651" s="78">
        <v>0.3</v>
      </c>
      <c r="P651" s="72">
        <v>300</v>
      </c>
      <c r="Q651" s="24"/>
      <c r="R651" s="24"/>
      <c r="S651" s="24"/>
      <c r="T651" s="24"/>
      <c r="X651" s="78">
        <f t="shared" si="358"/>
        <v>14.700000000000001</v>
      </c>
      <c r="Y651" s="26">
        <f t="shared" si="354"/>
        <v>169.71668912855463</v>
      </c>
      <c r="Z651" s="63">
        <f t="shared" si="355"/>
        <v>1.2250000000000001</v>
      </c>
      <c r="AA651" s="64">
        <f t="shared" si="356"/>
        <v>1.1785881189482961</v>
      </c>
      <c r="AB651" s="65">
        <f t="shared" si="357"/>
        <v>6.9387755102040809E-4</v>
      </c>
      <c r="AC651" s="65">
        <v>8.4999999999999995E-4</v>
      </c>
      <c r="AD651" s="27"/>
      <c r="AE651" s="27"/>
      <c r="AF651" s="27"/>
      <c r="AG651" s="27"/>
      <c r="AH651" s="27"/>
      <c r="AI651" s="27"/>
      <c r="AJ651" s="27"/>
      <c r="AK651" s="27"/>
      <c r="AL651" s="27"/>
      <c r="AM651" s="27"/>
      <c r="AN651" s="27"/>
      <c r="AO651" s="27"/>
      <c r="AP651" s="27"/>
      <c r="AQ651" s="27"/>
      <c r="AR651" s="27"/>
      <c r="AY651" s="56" t="s">
        <v>179</v>
      </c>
      <c r="AZ651" s="25" t="s">
        <v>180</v>
      </c>
      <c r="BA651" s="25" t="s">
        <v>181</v>
      </c>
      <c r="BI651" s="25" t="s">
        <v>182</v>
      </c>
    </row>
    <row r="652" spans="1:61" s="25" customFormat="1" x14ac:dyDescent="0.25">
      <c r="A652" s="25" t="s">
        <v>158</v>
      </c>
      <c r="B652" s="25" t="s">
        <v>159</v>
      </c>
      <c r="C652" s="25" t="s">
        <v>177</v>
      </c>
      <c r="D652" s="25" t="s">
        <v>27</v>
      </c>
      <c r="E652" s="25">
        <v>2</v>
      </c>
      <c r="F652" s="47" t="s">
        <v>178</v>
      </c>
      <c r="G652" s="72">
        <v>14</v>
      </c>
      <c r="H652" s="72"/>
      <c r="I652" s="72">
        <v>15.3</v>
      </c>
      <c r="M652" s="72"/>
      <c r="N652" s="72"/>
      <c r="O652" s="78">
        <v>0.31</v>
      </c>
      <c r="P652" s="72">
        <v>350</v>
      </c>
      <c r="Q652" s="24"/>
      <c r="R652" s="24"/>
      <c r="S652" s="24"/>
      <c r="T652" s="24"/>
      <c r="X652" s="78">
        <f t="shared" si="358"/>
        <v>14.680000000000001</v>
      </c>
      <c r="Y652" s="26">
        <f t="shared" si="354"/>
        <v>169.25518916774229</v>
      </c>
      <c r="Z652" s="63">
        <f t="shared" si="355"/>
        <v>1.2233333333333334</v>
      </c>
      <c r="AA652" s="64">
        <f t="shared" si="356"/>
        <v>1.1753832581093213</v>
      </c>
      <c r="AB652" s="65">
        <f t="shared" si="357"/>
        <v>6.9482288828337871E-4</v>
      </c>
      <c r="AC652" s="65">
        <v>8.4999999999999995E-4</v>
      </c>
      <c r="AD652" s="27"/>
      <c r="AE652" s="27"/>
      <c r="AF652" s="27"/>
      <c r="AG652" s="27"/>
      <c r="AH652" s="27"/>
      <c r="AI652" s="27"/>
      <c r="AJ652" s="27"/>
      <c r="AK652" s="27"/>
      <c r="AL652" s="27"/>
      <c r="AM652" s="27"/>
      <c r="AN652" s="27"/>
      <c r="AO652" s="27"/>
      <c r="AP652" s="27"/>
      <c r="AQ652" s="27"/>
      <c r="AR652" s="27"/>
      <c r="AY652" s="56" t="s">
        <v>179</v>
      </c>
      <c r="AZ652" s="25" t="s">
        <v>180</v>
      </c>
      <c r="BA652" s="25" t="s">
        <v>181</v>
      </c>
      <c r="BI652" s="25" t="s">
        <v>182</v>
      </c>
    </row>
    <row r="653" spans="1:61" s="36" customFormat="1" x14ac:dyDescent="0.25">
      <c r="A653" s="36" t="s">
        <v>158</v>
      </c>
      <c r="B653" s="36" t="s">
        <v>159</v>
      </c>
      <c r="C653" s="36" t="s">
        <v>177</v>
      </c>
      <c r="D653" s="36" t="s">
        <v>27</v>
      </c>
      <c r="E653" s="36">
        <v>2</v>
      </c>
      <c r="F653" s="36" t="s">
        <v>178</v>
      </c>
      <c r="G653" s="73">
        <v>16</v>
      </c>
      <c r="H653" s="82"/>
      <c r="I653" s="73">
        <v>17.399999999999999</v>
      </c>
      <c r="M653" s="73"/>
      <c r="N653" s="73"/>
      <c r="O653" s="85">
        <v>0.3</v>
      </c>
      <c r="P653" s="73">
        <v>250</v>
      </c>
      <c r="Q653" s="35"/>
      <c r="R653" s="35"/>
      <c r="S653" s="35"/>
      <c r="T653" s="35"/>
      <c r="X653" s="85">
        <f t="shared" si="358"/>
        <v>16.799999999999997</v>
      </c>
      <c r="Y653" s="42">
        <f t="shared" si="354"/>
        <v>221.67077763729571</v>
      </c>
      <c r="Z653" s="69">
        <f t="shared" si="355"/>
        <v>1.3999999999999997</v>
      </c>
      <c r="AA653" s="70">
        <f t="shared" si="356"/>
        <v>1.5393804002589979</v>
      </c>
      <c r="AB653" s="71">
        <f t="shared" si="357"/>
        <v>6.071428571428572E-4</v>
      </c>
      <c r="AC653" s="71">
        <v>8.4999999999999995E-4</v>
      </c>
      <c r="AD653" s="43"/>
      <c r="AE653" s="43"/>
      <c r="AF653" s="43"/>
      <c r="AG653" s="43"/>
      <c r="AH653" s="43"/>
      <c r="AI653" s="43"/>
      <c r="AJ653" s="43"/>
      <c r="AK653" s="43"/>
      <c r="AL653" s="43"/>
      <c r="AM653" s="43"/>
      <c r="AN653" s="43"/>
      <c r="AO653" s="43"/>
      <c r="AP653" s="43"/>
      <c r="AQ653" s="43"/>
      <c r="AR653" s="43"/>
      <c r="AY653" s="55" t="s">
        <v>179</v>
      </c>
      <c r="AZ653" s="41" t="s">
        <v>180</v>
      </c>
      <c r="BA653" s="41" t="s">
        <v>181</v>
      </c>
      <c r="BI653" s="36" t="s">
        <v>182</v>
      </c>
    </row>
    <row r="654" spans="1:61" s="36" customFormat="1" x14ac:dyDescent="0.25">
      <c r="A654" s="36" t="s">
        <v>158</v>
      </c>
      <c r="B654" s="36" t="s">
        <v>159</v>
      </c>
      <c r="C654" s="36" t="s">
        <v>177</v>
      </c>
      <c r="D654" s="36" t="s">
        <v>27</v>
      </c>
      <c r="E654" s="36">
        <v>2</v>
      </c>
      <c r="F654" s="36" t="s">
        <v>178</v>
      </c>
      <c r="G654" s="73">
        <v>16</v>
      </c>
      <c r="H654" s="82"/>
      <c r="I654" s="73">
        <v>17.399999999999999</v>
      </c>
      <c r="M654" s="73"/>
      <c r="N654" s="73"/>
      <c r="O654" s="85">
        <v>0.32</v>
      </c>
      <c r="P654" s="73">
        <v>300</v>
      </c>
      <c r="Q654" s="35"/>
      <c r="R654" s="35"/>
      <c r="S654" s="35"/>
      <c r="T654" s="35"/>
      <c r="X654" s="85">
        <f t="shared" si="358"/>
        <v>16.759999999999998</v>
      </c>
      <c r="Y654" s="42">
        <f t="shared" si="354"/>
        <v>220.61645914275104</v>
      </c>
      <c r="Z654" s="69">
        <f t="shared" si="355"/>
        <v>1.3966666666666665</v>
      </c>
      <c r="AA654" s="70">
        <f t="shared" si="356"/>
        <v>1.532058744046882</v>
      </c>
      <c r="AB654" s="71">
        <f t="shared" si="357"/>
        <v>6.0859188544152751E-4</v>
      </c>
      <c r="AC654" s="71">
        <v>8.4999999999999995E-4</v>
      </c>
      <c r="AD654" s="43"/>
      <c r="AE654" s="43"/>
      <c r="AF654" s="43"/>
      <c r="AG654" s="43"/>
      <c r="AH654" s="43"/>
      <c r="AI654" s="43"/>
      <c r="AJ654" s="43"/>
      <c r="AK654" s="43"/>
      <c r="AL654" s="43"/>
      <c r="AM654" s="43"/>
      <c r="AN654" s="43"/>
      <c r="AO654" s="43"/>
      <c r="AP654" s="43"/>
      <c r="AQ654" s="43"/>
      <c r="AR654" s="43"/>
      <c r="AY654" s="55" t="s">
        <v>179</v>
      </c>
      <c r="AZ654" s="41" t="s">
        <v>180</v>
      </c>
      <c r="BA654" s="41" t="s">
        <v>181</v>
      </c>
      <c r="BI654" s="36" t="s">
        <v>182</v>
      </c>
    </row>
    <row r="655" spans="1:61" s="36" customFormat="1" x14ac:dyDescent="0.25">
      <c r="A655" s="36" t="s">
        <v>158</v>
      </c>
      <c r="B655" s="36" t="s">
        <v>159</v>
      </c>
      <c r="C655" s="36" t="s">
        <v>177</v>
      </c>
      <c r="D655" s="36" t="s">
        <v>27</v>
      </c>
      <c r="E655" s="36">
        <v>2</v>
      </c>
      <c r="F655" s="36" t="s">
        <v>178</v>
      </c>
      <c r="G655" s="73">
        <v>16</v>
      </c>
      <c r="H655" s="82"/>
      <c r="I655" s="73">
        <v>17.399999999999999</v>
      </c>
      <c r="M655" s="73"/>
      <c r="N655" s="73"/>
      <c r="O655" s="85">
        <v>0.34</v>
      </c>
      <c r="P655" s="73">
        <v>350</v>
      </c>
      <c r="Q655" s="35"/>
      <c r="R655" s="35"/>
      <c r="S655" s="35"/>
      <c r="T655" s="35"/>
      <c r="X655" s="85">
        <f t="shared" si="358"/>
        <v>16.72</v>
      </c>
      <c r="Y655" s="42">
        <f t="shared" si="354"/>
        <v>219.56465392232917</v>
      </c>
      <c r="Z655" s="69">
        <f t="shared" si="355"/>
        <v>1.3933333333333333</v>
      </c>
      <c r="AA655" s="70">
        <f t="shared" si="356"/>
        <v>1.524754541127286</v>
      </c>
      <c r="AB655" s="71">
        <f t="shared" si="357"/>
        <v>6.1004784688995211E-4</v>
      </c>
      <c r="AC655" s="71">
        <v>8.4999999999999995E-4</v>
      </c>
      <c r="AD655" s="43"/>
      <c r="AE655" s="43"/>
      <c r="AF655" s="43"/>
      <c r="AG655" s="43"/>
      <c r="AH655" s="43"/>
      <c r="AI655" s="43"/>
      <c r="AJ655" s="43"/>
      <c r="AK655" s="43"/>
      <c r="AL655" s="43"/>
      <c r="AM655" s="43"/>
      <c r="AN655" s="43"/>
      <c r="AO655" s="43"/>
      <c r="AP655" s="43"/>
      <c r="AQ655" s="43"/>
      <c r="AR655" s="43"/>
      <c r="AY655" s="55" t="s">
        <v>179</v>
      </c>
      <c r="AZ655" s="41" t="s">
        <v>180</v>
      </c>
      <c r="BA655" s="41" t="s">
        <v>181</v>
      </c>
      <c r="BI655" s="36" t="s">
        <v>182</v>
      </c>
    </row>
    <row r="656" spans="1:61" s="25" customFormat="1" x14ac:dyDescent="0.25">
      <c r="A656" s="25" t="s">
        <v>158</v>
      </c>
      <c r="B656" s="25" t="s">
        <v>159</v>
      </c>
      <c r="C656" s="25" t="s">
        <v>177</v>
      </c>
      <c r="D656" s="25" t="s">
        <v>27</v>
      </c>
      <c r="E656" s="25">
        <v>2</v>
      </c>
      <c r="F656" s="47" t="s">
        <v>178</v>
      </c>
      <c r="G656" s="72">
        <v>18</v>
      </c>
      <c r="H656" s="72"/>
      <c r="I656" s="72">
        <v>19.5</v>
      </c>
      <c r="M656" s="72"/>
      <c r="N656" s="72"/>
      <c r="O656" s="78">
        <v>0.31</v>
      </c>
      <c r="P656" s="72">
        <v>250</v>
      </c>
      <c r="Q656" s="24"/>
      <c r="R656" s="24"/>
      <c r="S656" s="24"/>
      <c r="T656" s="24"/>
      <c r="X656" s="78">
        <f t="shared" si="358"/>
        <v>18.88</v>
      </c>
      <c r="Y656" s="26">
        <f t="shared" si="354"/>
        <v>279.95863109493934</v>
      </c>
      <c r="Z656" s="63">
        <f t="shared" si="355"/>
        <v>1.5733333333333333</v>
      </c>
      <c r="AA656" s="64">
        <f t="shared" si="356"/>
        <v>1.9441571603815235</v>
      </c>
      <c r="AB656" s="65">
        <f t="shared" si="357"/>
        <v>5.4025423728813564E-4</v>
      </c>
      <c r="AC656" s="65">
        <v>8.4999999999999995E-4</v>
      </c>
      <c r="AD656" s="27"/>
      <c r="AE656" s="27"/>
      <c r="AF656" s="27"/>
      <c r="AG656" s="27"/>
      <c r="AH656" s="27"/>
      <c r="AI656" s="27"/>
      <c r="AJ656" s="27"/>
      <c r="AK656" s="27"/>
      <c r="AL656" s="27"/>
      <c r="AM656" s="27"/>
      <c r="AN656" s="27"/>
      <c r="AO656" s="27"/>
      <c r="AP656" s="27"/>
      <c r="AQ656" s="27"/>
      <c r="AR656" s="27"/>
      <c r="AY656" s="56" t="s">
        <v>179</v>
      </c>
      <c r="AZ656" s="25" t="s">
        <v>180</v>
      </c>
      <c r="BA656" s="25" t="s">
        <v>181</v>
      </c>
      <c r="BI656" s="25" t="s">
        <v>182</v>
      </c>
    </row>
    <row r="657" spans="1:61" s="25" customFormat="1" x14ac:dyDescent="0.25">
      <c r="A657" s="25" t="s">
        <v>158</v>
      </c>
      <c r="B657" s="25" t="s">
        <v>159</v>
      </c>
      <c r="C657" s="25" t="s">
        <v>177</v>
      </c>
      <c r="D657" s="25" t="s">
        <v>27</v>
      </c>
      <c r="E657" s="25">
        <v>2</v>
      </c>
      <c r="F657" s="47" t="s">
        <v>178</v>
      </c>
      <c r="G657" s="72">
        <v>18</v>
      </c>
      <c r="H657" s="72"/>
      <c r="I657" s="72">
        <v>19.5</v>
      </c>
      <c r="M657" s="72"/>
      <c r="N657" s="72"/>
      <c r="O657" s="78">
        <v>0.34</v>
      </c>
      <c r="P657" s="72">
        <v>300</v>
      </c>
      <c r="Q657" s="24"/>
      <c r="R657" s="24"/>
      <c r="S657" s="24"/>
      <c r="T657" s="24"/>
      <c r="X657" s="78">
        <f t="shared" si="358"/>
        <v>18.82</v>
      </c>
      <c r="Y657" s="26">
        <f t="shared" si="354"/>
        <v>278.18206044933436</v>
      </c>
      <c r="Z657" s="63">
        <f t="shared" si="355"/>
        <v>1.5683333333333334</v>
      </c>
      <c r="AA657" s="64">
        <f t="shared" si="356"/>
        <v>1.9318198642314888</v>
      </c>
      <c r="AB657" s="65">
        <f t="shared" si="357"/>
        <v>5.4197662061636548E-4</v>
      </c>
      <c r="AC657" s="65">
        <v>8.4999999999999995E-4</v>
      </c>
      <c r="AD657" s="27"/>
      <c r="AE657" s="27"/>
      <c r="AF657" s="27"/>
      <c r="AG657" s="27"/>
      <c r="AH657" s="27"/>
      <c r="AI657" s="27"/>
      <c r="AJ657" s="27"/>
      <c r="AK657" s="27"/>
      <c r="AL657" s="27"/>
      <c r="AM657" s="27"/>
      <c r="AN657" s="27"/>
      <c r="AO657" s="27"/>
      <c r="AP657" s="27"/>
      <c r="AQ657" s="27"/>
      <c r="AR657" s="27"/>
      <c r="AY657" s="56" t="s">
        <v>179</v>
      </c>
      <c r="AZ657" s="25" t="s">
        <v>180</v>
      </c>
      <c r="BA657" s="25" t="s">
        <v>181</v>
      </c>
      <c r="BI657" s="25" t="s">
        <v>182</v>
      </c>
    </row>
    <row r="658" spans="1:61" s="25" customFormat="1" x14ac:dyDescent="0.25">
      <c r="A658" s="25" t="s">
        <v>158</v>
      </c>
      <c r="B658" s="25" t="s">
        <v>159</v>
      </c>
      <c r="C658" s="25" t="s">
        <v>177</v>
      </c>
      <c r="D658" s="25" t="s">
        <v>27</v>
      </c>
      <c r="E658" s="25">
        <v>2</v>
      </c>
      <c r="F658" s="47" t="s">
        <v>178</v>
      </c>
      <c r="G658" s="72">
        <v>18</v>
      </c>
      <c r="H658" s="72"/>
      <c r="I658" s="72">
        <v>19.5</v>
      </c>
      <c r="M658" s="72"/>
      <c r="N658" s="72"/>
      <c r="O658" s="78">
        <v>0.36</v>
      </c>
      <c r="P658" s="72">
        <v>350</v>
      </c>
      <c r="Q658" s="24"/>
      <c r="R658" s="24"/>
      <c r="S658" s="24"/>
      <c r="T658" s="24"/>
      <c r="X658" s="78">
        <f t="shared" si="358"/>
        <v>18.78</v>
      </c>
      <c r="Y658" s="26">
        <f t="shared" si="354"/>
        <v>277.00082161158463</v>
      </c>
      <c r="Z658" s="63">
        <f t="shared" si="355"/>
        <v>1.5650000000000002</v>
      </c>
      <c r="AA658" s="64">
        <f t="shared" si="356"/>
        <v>1.9236168167471157</v>
      </c>
      <c r="AB658" s="65">
        <f t="shared" si="357"/>
        <v>5.4313099041533542E-4</v>
      </c>
      <c r="AC658" s="65">
        <v>8.4999999999999995E-4</v>
      </c>
      <c r="AD658" s="27"/>
      <c r="AE658" s="27"/>
      <c r="AF658" s="27"/>
      <c r="AG658" s="27"/>
      <c r="AH658" s="27"/>
      <c r="AI658" s="27"/>
      <c r="AJ658" s="27"/>
      <c r="AK658" s="27"/>
      <c r="AL658" s="27"/>
      <c r="AM658" s="27"/>
      <c r="AN658" s="27"/>
      <c r="AO658" s="27"/>
      <c r="AP658" s="27"/>
      <c r="AQ658" s="27"/>
      <c r="AR658" s="27"/>
      <c r="AY658" s="56" t="s">
        <v>179</v>
      </c>
      <c r="AZ658" s="25" t="s">
        <v>180</v>
      </c>
      <c r="BA658" s="25" t="s">
        <v>181</v>
      </c>
      <c r="BI658" s="25" t="s">
        <v>182</v>
      </c>
    </row>
    <row r="659" spans="1:61" s="36" customFormat="1" x14ac:dyDescent="0.25">
      <c r="A659" s="36" t="s">
        <v>158</v>
      </c>
      <c r="B659" s="36" t="s">
        <v>159</v>
      </c>
      <c r="C659" s="36" t="s">
        <v>177</v>
      </c>
      <c r="D659" s="36" t="s">
        <v>27</v>
      </c>
      <c r="E659" s="36">
        <v>2</v>
      </c>
      <c r="F659" s="36" t="s">
        <v>178</v>
      </c>
      <c r="G659" s="73">
        <v>20</v>
      </c>
      <c r="H659" s="82"/>
      <c r="I659" s="73">
        <v>21.6</v>
      </c>
      <c r="M659" s="73"/>
      <c r="N659" s="73"/>
      <c r="O659" s="85">
        <v>0.33</v>
      </c>
      <c r="P659" s="73">
        <v>250</v>
      </c>
      <c r="Q659" s="35"/>
      <c r="R659" s="35"/>
      <c r="S659" s="35"/>
      <c r="T659" s="35"/>
      <c r="X659" s="85">
        <f t="shared" si="358"/>
        <v>20.94</v>
      </c>
      <c r="Y659" s="42">
        <f t="shared" si="354"/>
        <v>344.3842141199014</v>
      </c>
      <c r="Z659" s="69">
        <f t="shared" si="355"/>
        <v>1.7450000000000001</v>
      </c>
      <c r="AA659" s="70">
        <f t="shared" si="356"/>
        <v>2.3915570424993153</v>
      </c>
      <c r="AB659" s="71">
        <f t="shared" si="357"/>
        <v>4.8710601719197702E-4</v>
      </c>
      <c r="AC659" s="71">
        <v>8.4999999999999995E-4</v>
      </c>
      <c r="AD659" s="43"/>
      <c r="AE659" s="43"/>
      <c r="AF659" s="43"/>
      <c r="AG659" s="43"/>
      <c r="AH659" s="43"/>
      <c r="AI659" s="43"/>
      <c r="AJ659" s="43"/>
      <c r="AK659" s="43"/>
      <c r="AL659" s="43"/>
      <c r="AM659" s="43"/>
      <c r="AN659" s="43"/>
      <c r="AO659" s="43"/>
      <c r="AP659" s="43"/>
      <c r="AQ659" s="43"/>
      <c r="AR659" s="43"/>
      <c r="AY659" s="55" t="s">
        <v>179</v>
      </c>
      <c r="AZ659" s="41" t="s">
        <v>180</v>
      </c>
      <c r="BA659" s="41" t="s">
        <v>181</v>
      </c>
      <c r="BI659" s="36" t="s">
        <v>182</v>
      </c>
    </row>
    <row r="660" spans="1:61" s="36" customFormat="1" x14ac:dyDescent="0.25">
      <c r="A660" s="36" t="s">
        <v>158</v>
      </c>
      <c r="B660" s="36" t="s">
        <v>159</v>
      </c>
      <c r="C660" s="36" t="s">
        <v>177</v>
      </c>
      <c r="D660" s="36" t="s">
        <v>27</v>
      </c>
      <c r="E660" s="36">
        <v>2</v>
      </c>
      <c r="F660" s="36" t="s">
        <v>178</v>
      </c>
      <c r="G660" s="73">
        <v>20</v>
      </c>
      <c r="H660" s="82"/>
      <c r="I660" s="73">
        <v>21.6</v>
      </c>
      <c r="M660" s="73"/>
      <c r="N660" s="73"/>
      <c r="O660" s="85">
        <v>0.36</v>
      </c>
      <c r="P660" s="73">
        <v>300</v>
      </c>
      <c r="Q660" s="35"/>
      <c r="R660" s="35"/>
      <c r="S660" s="35"/>
      <c r="T660" s="35"/>
      <c r="X660" s="85">
        <f t="shared" si="358"/>
        <v>20.880000000000003</v>
      </c>
      <c r="Y660" s="42">
        <f t="shared" si="354"/>
        <v>342.41349304830459</v>
      </c>
      <c r="Z660" s="69">
        <f t="shared" si="355"/>
        <v>1.7400000000000002</v>
      </c>
      <c r="AA660" s="70">
        <f t="shared" si="356"/>
        <v>2.3778714795021152</v>
      </c>
      <c r="AB660" s="71">
        <f t="shared" si="357"/>
        <v>4.8850574712643664E-4</v>
      </c>
      <c r="AC660" s="71">
        <v>8.4999999999999995E-4</v>
      </c>
      <c r="AD660" s="43"/>
      <c r="AE660" s="43"/>
      <c r="AF660" s="43"/>
      <c r="AG660" s="43"/>
      <c r="AH660" s="43"/>
      <c r="AI660" s="43"/>
      <c r="AJ660" s="43"/>
      <c r="AK660" s="43"/>
      <c r="AL660" s="43"/>
      <c r="AM660" s="43"/>
      <c r="AN660" s="43"/>
      <c r="AO660" s="43"/>
      <c r="AP660" s="43"/>
      <c r="AQ660" s="43"/>
      <c r="AR660" s="43"/>
      <c r="AY660" s="55" t="s">
        <v>179</v>
      </c>
      <c r="AZ660" s="41" t="s">
        <v>180</v>
      </c>
      <c r="BA660" s="41" t="s">
        <v>181</v>
      </c>
      <c r="BI660" s="36" t="s">
        <v>182</v>
      </c>
    </row>
    <row r="661" spans="1:61" s="36" customFormat="1" x14ac:dyDescent="0.25">
      <c r="A661" s="36" t="s">
        <v>158</v>
      </c>
      <c r="B661" s="36" t="s">
        <v>159</v>
      </c>
      <c r="C661" s="36" t="s">
        <v>177</v>
      </c>
      <c r="D661" s="36" t="s">
        <v>27</v>
      </c>
      <c r="E661" s="36">
        <v>2</v>
      </c>
      <c r="F661" s="36" t="s">
        <v>178</v>
      </c>
      <c r="G661" s="73">
        <v>20</v>
      </c>
      <c r="H661" s="82"/>
      <c r="I661" s="73">
        <v>21.6</v>
      </c>
      <c r="M661" s="73"/>
      <c r="N661" s="73"/>
      <c r="O661" s="85">
        <v>0.38</v>
      </c>
      <c r="P661" s="73">
        <v>350</v>
      </c>
      <c r="Q661" s="35"/>
      <c r="R661" s="35"/>
      <c r="S661" s="35"/>
      <c r="T661" s="35"/>
      <c r="X661" s="85">
        <f t="shared" si="358"/>
        <v>20.84</v>
      </c>
      <c r="Y661" s="42">
        <f t="shared" si="354"/>
        <v>341.1028205932268</v>
      </c>
      <c r="Z661" s="69">
        <f t="shared" si="355"/>
        <v>1.7366666666666666</v>
      </c>
      <c r="AA661" s="70">
        <f t="shared" si="356"/>
        <v>2.3687695874529635</v>
      </c>
      <c r="AB661" s="71">
        <f t="shared" si="357"/>
        <v>4.8944337811900193E-4</v>
      </c>
      <c r="AC661" s="71">
        <v>8.4999999999999995E-4</v>
      </c>
      <c r="AD661" s="43"/>
      <c r="AE661" s="43"/>
      <c r="AF661" s="43"/>
      <c r="AG661" s="43"/>
      <c r="AH661" s="43"/>
      <c r="AI661" s="43"/>
      <c r="AJ661" s="43"/>
      <c r="AK661" s="43"/>
      <c r="AL661" s="43"/>
      <c r="AM661" s="43"/>
      <c r="AN661" s="43"/>
      <c r="AO661" s="43"/>
      <c r="AP661" s="43"/>
      <c r="AQ661" s="43"/>
      <c r="AR661" s="43"/>
      <c r="AY661" s="55" t="s">
        <v>179</v>
      </c>
      <c r="AZ661" s="41" t="s">
        <v>180</v>
      </c>
      <c r="BA661" s="41" t="s">
        <v>181</v>
      </c>
      <c r="BI661" s="36" t="s">
        <v>182</v>
      </c>
    </row>
    <row r="662" spans="1:61" s="25" customFormat="1" x14ac:dyDescent="0.25">
      <c r="A662" s="25" t="s">
        <v>158</v>
      </c>
      <c r="B662" s="25" t="s">
        <v>159</v>
      </c>
      <c r="C662" s="25" t="s">
        <v>177</v>
      </c>
      <c r="D662" s="25" t="s">
        <v>27</v>
      </c>
      <c r="E662" s="25">
        <v>2</v>
      </c>
      <c r="F662" s="47" t="s">
        <v>178</v>
      </c>
      <c r="G662" s="72">
        <v>24</v>
      </c>
      <c r="H662" s="72"/>
      <c r="I662" s="72">
        <v>25.8</v>
      </c>
      <c r="M662" s="72"/>
      <c r="N662" s="72"/>
      <c r="O662" s="78">
        <v>0.33</v>
      </c>
      <c r="P662" s="72">
        <v>200</v>
      </c>
      <c r="Q662" s="24"/>
      <c r="R662" s="24"/>
      <c r="S662" s="24"/>
      <c r="T662" s="24"/>
      <c r="X662" s="78">
        <f t="shared" si="358"/>
        <v>25.14</v>
      </c>
      <c r="Y662" s="26">
        <f t="shared" si="354"/>
        <v>496.38703307118999</v>
      </c>
      <c r="Z662" s="63">
        <f t="shared" si="355"/>
        <v>2.0950000000000002</v>
      </c>
      <c r="AA662" s="64">
        <f t="shared" si="356"/>
        <v>3.4471321741054863</v>
      </c>
      <c r="AB662" s="65">
        <f t="shared" si="357"/>
        <v>4.057279236276849E-4</v>
      </c>
      <c r="AC662" s="65">
        <v>8.4999999999999995E-4</v>
      </c>
      <c r="AD662" s="27"/>
      <c r="AE662" s="27"/>
      <c r="AF662" s="27"/>
      <c r="AG662" s="27"/>
      <c r="AH662" s="27"/>
      <c r="AI662" s="27"/>
      <c r="AJ662" s="27"/>
      <c r="AK662" s="27"/>
      <c r="AL662" s="27"/>
      <c r="AM662" s="27"/>
      <c r="AN662" s="27"/>
      <c r="AO662" s="27"/>
      <c r="AP662" s="27"/>
      <c r="AQ662" s="27"/>
      <c r="AR662" s="27"/>
      <c r="AY662" s="56" t="s">
        <v>179</v>
      </c>
      <c r="AZ662" s="25" t="s">
        <v>180</v>
      </c>
      <c r="BA662" s="25" t="s">
        <v>181</v>
      </c>
      <c r="BI662" s="25" t="s">
        <v>182</v>
      </c>
    </row>
    <row r="663" spans="1:61" s="25" customFormat="1" x14ac:dyDescent="0.25">
      <c r="A663" s="25" t="s">
        <v>158</v>
      </c>
      <c r="B663" s="25" t="s">
        <v>159</v>
      </c>
      <c r="C663" s="25" t="s">
        <v>177</v>
      </c>
      <c r="D663" s="25" t="s">
        <v>27</v>
      </c>
      <c r="E663" s="25">
        <v>2</v>
      </c>
      <c r="F663" s="47" t="s">
        <v>178</v>
      </c>
      <c r="G663" s="72">
        <v>24</v>
      </c>
      <c r="H663" s="72"/>
      <c r="I663" s="72">
        <v>25.8</v>
      </c>
      <c r="M663" s="72"/>
      <c r="N663" s="72"/>
      <c r="O663" s="78">
        <v>0.37</v>
      </c>
      <c r="P663" s="72">
        <v>250</v>
      </c>
      <c r="Q663" s="24"/>
      <c r="R663" s="24"/>
      <c r="S663" s="24"/>
      <c r="T663" s="24"/>
      <c r="X663" s="78">
        <f t="shared" si="358"/>
        <v>25.060000000000002</v>
      </c>
      <c r="Y663" s="26">
        <f t="shared" si="354"/>
        <v>493.23287404698584</v>
      </c>
      <c r="Z663" s="63">
        <f t="shared" si="355"/>
        <v>2.0883333333333334</v>
      </c>
      <c r="AA663" s="64">
        <f t="shared" si="356"/>
        <v>3.4252282919929571</v>
      </c>
      <c r="AB663" s="65">
        <f t="shared" si="357"/>
        <v>4.0702314445331201E-4</v>
      </c>
      <c r="AC663" s="65">
        <v>8.4999999999999995E-4</v>
      </c>
      <c r="AD663" s="27"/>
      <c r="AE663" s="27"/>
      <c r="AF663" s="27"/>
      <c r="AG663" s="27"/>
      <c r="AH663" s="27"/>
      <c r="AI663" s="27"/>
      <c r="AJ663" s="27"/>
      <c r="AK663" s="27"/>
      <c r="AL663" s="27"/>
      <c r="AM663" s="27"/>
      <c r="AN663" s="27"/>
      <c r="AO663" s="27"/>
      <c r="AP663" s="27"/>
      <c r="AQ663" s="27"/>
      <c r="AR663" s="27"/>
      <c r="AY663" s="56" t="s">
        <v>179</v>
      </c>
      <c r="AZ663" s="25" t="s">
        <v>180</v>
      </c>
      <c r="BA663" s="25" t="s">
        <v>181</v>
      </c>
      <c r="BI663" s="25" t="s">
        <v>182</v>
      </c>
    </row>
    <row r="664" spans="1:61" s="25" customFormat="1" x14ac:dyDescent="0.25">
      <c r="A664" s="25" t="s">
        <v>158</v>
      </c>
      <c r="B664" s="25" t="s">
        <v>159</v>
      </c>
      <c r="C664" s="25" t="s">
        <v>177</v>
      </c>
      <c r="D664" s="25" t="s">
        <v>27</v>
      </c>
      <c r="E664" s="25">
        <v>2</v>
      </c>
      <c r="F664" s="47" t="s">
        <v>178</v>
      </c>
      <c r="G664" s="72">
        <v>24</v>
      </c>
      <c r="H664" s="72"/>
      <c r="I664" s="72">
        <v>25.8</v>
      </c>
      <c r="M664" s="72"/>
      <c r="N664" s="72"/>
      <c r="O664" s="78">
        <v>0.4</v>
      </c>
      <c r="P664" s="72">
        <v>300</v>
      </c>
      <c r="Q664" s="24"/>
      <c r="R664" s="24"/>
      <c r="S664" s="24"/>
      <c r="T664" s="24"/>
      <c r="X664" s="78">
        <f t="shared" si="358"/>
        <v>25</v>
      </c>
      <c r="Y664" s="26">
        <f t="shared" si="354"/>
        <v>490.87385212340519</v>
      </c>
      <c r="Z664" s="63">
        <f t="shared" si="355"/>
        <v>2.0833333333333335</v>
      </c>
      <c r="AA664" s="64">
        <f t="shared" si="356"/>
        <v>3.4088461953014253</v>
      </c>
      <c r="AB664" s="65">
        <f t="shared" si="357"/>
        <v>4.0799999999999994E-4</v>
      </c>
      <c r="AC664" s="65">
        <v>8.4999999999999995E-4</v>
      </c>
      <c r="AD664" s="27"/>
      <c r="AE664" s="27"/>
      <c r="AF664" s="27"/>
      <c r="AG664" s="27"/>
      <c r="AH664" s="27"/>
      <c r="AI664" s="27"/>
      <c r="AJ664" s="27"/>
      <c r="AK664" s="27"/>
      <c r="AL664" s="27"/>
      <c r="AM664" s="27"/>
      <c r="AN664" s="27"/>
      <c r="AO664" s="27"/>
      <c r="AP664" s="27"/>
      <c r="AQ664" s="27"/>
      <c r="AR664" s="27"/>
      <c r="AY664" s="56" t="s">
        <v>179</v>
      </c>
      <c r="AZ664" s="25" t="s">
        <v>180</v>
      </c>
      <c r="BA664" s="25" t="s">
        <v>181</v>
      </c>
      <c r="BI664" s="25" t="s">
        <v>182</v>
      </c>
    </row>
    <row r="665" spans="1:61" s="25" customFormat="1" x14ac:dyDescent="0.25">
      <c r="A665" s="25" t="s">
        <v>158</v>
      </c>
      <c r="B665" s="25" t="s">
        <v>159</v>
      </c>
      <c r="C665" s="25" t="s">
        <v>177</v>
      </c>
      <c r="D665" s="25" t="s">
        <v>27</v>
      </c>
      <c r="E665" s="25">
        <v>2</v>
      </c>
      <c r="F665" s="47" t="s">
        <v>178</v>
      </c>
      <c r="G665" s="72">
        <v>24</v>
      </c>
      <c r="H665" s="72"/>
      <c r="I665" s="72">
        <v>25.8</v>
      </c>
      <c r="M665" s="72"/>
      <c r="N665" s="72"/>
      <c r="O665" s="78">
        <v>0.43</v>
      </c>
      <c r="P665" s="72">
        <v>350</v>
      </c>
      <c r="Q665" s="24"/>
      <c r="R665" s="24"/>
      <c r="S665" s="24"/>
      <c r="T665" s="24"/>
      <c r="X665" s="78">
        <f t="shared" si="358"/>
        <v>24.94</v>
      </c>
      <c r="Y665" s="26">
        <f t="shared" si="354"/>
        <v>488.52048506660117</v>
      </c>
      <c r="Z665" s="63">
        <f t="shared" si="355"/>
        <v>2.0783333333333336</v>
      </c>
      <c r="AA665" s="64">
        <f t="shared" si="356"/>
        <v>3.3925033685180637</v>
      </c>
      <c r="AB665" s="65">
        <f t="shared" si="357"/>
        <v>4.0898155573376098E-4</v>
      </c>
      <c r="AC665" s="65">
        <v>8.4999999999999995E-4</v>
      </c>
      <c r="AD665" s="27"/>
      <c r="AE665" s="27"/>
      <c r="AF665" s="27"/>
      <c r="AG665" s="27"/>
      <c r="AH665" s="27"/>
      <c r="AI665" s="27"/>
      <c r="AJ665" s="27"/>
      <c r="AK665" s="27"/>
      <c r="AL665" s="27"/>
      <c r="AM665" s="27"/>
      <c r="AN665" s="27"/>
      <c r="AO665" s="27"/>
      <c r="AP665" s="27"/>
      <c r="AQ665" s="27"/>
      <c r="AR665" s="27"/>
      <c r="AY665" s="56" t="s">
        <v>179</v>
      </c>
      <c r="AZ665" s="25" t="s">
        <v>180</v>
      </c>
      <c r="BA665" s="25" t="s">
        <v>181</v>
      </c>
      <c r="BI665" s="25" t="s">
        <v>182</v>
      </c>
    </row>
    <row r="666" spans="1:61" s="36" customFormat="1" x14ac:dyDescent="0.25">
      <c r="A666" s="36" t="s">
        <v>158</v>
      </c>
      <c r="B666" s="36" t="s">
        <v>159</v>
      </c>
      <c r="C666" s="36" t="s">
        <v>177</v>
      </c>
      <c r="D666" s="36" t="s">
        <v>27</v>
      </c>
      <c r="E666" s="36">
        <v>2</v>
      </c>
      <c r="F666" s="36" t="s">
        <v>178</v>
      </c>
      <c r="G666" s="73">
        <v>30</v>
      </c>
      <c r="H666" s="82"/>
      <c r="I666" s="73">
        <v>32</v>
      </c>
      <c r="M666" s="73"/>
      <c r="N666" s="73"/>
      <c r="O666" s="85">
        <v>0.34</v>
      </c>
      <c r="P666" s="73">
        <v>150</v>
      </c>
      <c r="Q666" s="35"/>
      <c r="R666" s="35"/>
      <c r="S666" s="35"/>
      <c r="T666" s="35"/>
      <c r="X666" s="85">
        <f t="shared" si="358"/>
        <v>31.32</v>
      </c>
      <c r="Y666" s="42">
        <f t="shared" si="354"/>
        <v>770.43035935868511</v>
      </c>
      <c r="Z666" s="69">
        <f t="shared" si="355"/>
        <v>2.61</v>
      </c>
      <c r="AA666" s="70">
        <f t="shared" si="356"/>
        <v>5.3502108288797565</v>
      </c>
      <c r="AB666" s="71">
        <f t="shared" si="357"/>
        <v>3.2567049808429117E-4</v>
      </c>
      <c r="AC666" s="71">
        <v>8.4999999999999995E-4</v>
      </c>
      <c r="AD666" s="43"/>
      <c r="AE666" s="43"/>
      <c r="AF666" s="43"/>
      <c r="AG666" s="43"/>
      <c r="AH666" s="43"/>
      <c r="AI666" s="43"/>
      <c r="AJ666" s="43"/>
      <c r="AK666" s="43"/>
      <c r="AL666" s="43"/>
      <c r="AM666" s="43"/>
      <c r="AN666" s="43"/>
      <c r="AO666" s="43"/>
      <c r="AP666" s="43"/>
      <c r="AQ666" s="43"/>
      <c r="AR666" s="43"/>
      <c r="AY666" s="55" t="s">
        <v>179</v>
      </c>
      <c r="AZ666" s="41" t="s">
        <v>180</v>
      </c>
      <c r="BA666" s="41" t="s">
        <v>181</v>
      </c>
      <c r="BI666" s="36" t="s">
        <v>182</v>
      </c>
    </row>
    <row r="667" spans="1:61" s="36" customFormat="1" x14ac:dyDescent="0.25">
      <c r="A667" s="36" t="s">
        <v>158</v>
      </c>
      <c r="B667" s="36" t="s">
        <v>159</v>
      </c>
      <c r="C667" s="36" t="s">
        <v>177</v>
      </c>
      <c r="D667" s="36" t="s">
        <v>27</v>
      </c>
      <c r="E667" s="36">
        <v>2</v>
      </c>
      <c r="F667" s="36" t="s">
        <v>178</v>
      </c>
      <c r="G667" s="73">
        <v>30</v>
      </c>
      <c r="H667" s="82"/>
      <c r="I667" s="73">
        <v>32</v>
      </c>
      <c r="M667" s="73"/>
      <c r="N667" s="73"/>
      <c r="O667" s="85">
        <v>0.38</v>
      </c>
      <c r="P667" s="73">
        <v>200</v>
      </c>
      <c r="Q667" s="35"/>
      <c r="R667" s="35"/>
      <c r="S667" s="35"/>
      <c r="T667" s="35"/>
      <c r="X667" s="85">
        <f t="shared" si="358"/>
        <v>31.24</v>
      </c>
      <c r="Y667" s="42">
        <f t="shared" si="354"/>
        <v>766.49959863051345</v>
      </c>
      <c r="Z667" s="69">
        <f t="shared" si="355"/>
        <v>2.6033333333333331</v>
      </c>
      <c r="AA667" s="70">
        <f t="shared" si="356"/>
        <v>5.3229138793785653</v>
      </c>
      <c r="AB667" s="71">
        <f t="shared" si="357"/>
        <v>3.2650448143405894E-4</v>
      </c>
      <c r="AC667" s="71">
        <v>8.4999999999999995E-4</v>
      </c>
      <c r="AD667" s="43"/>
      <c r="AE667" s="43"/>
      <c r="AF667" s="43"/>
      <c r="AG667" s="43"/>
      <c r="AH667" s="43"/>
      <c r="AI667" s="43"/>
      <c r="AJ667" s="43"/>
      <c r="AK667" s="43"/>
      <c r="AL667" s="43"/>
      <c r="AM667" s="43"/>
      <c r="AN667" s="43"/>
      <c r="AO667" s="43"/>
      <c r="AP667" s="43"/>
      <c r="AQ667" s="43"/>
      <c r="AR667" s="43"/>
      <c r="AY667" s="55" t="s">
        <v>179</v>
      </c>
      <c r="AZ667" s="41" t="s">
        <v>180</v>
      </c>
      <c r="BA667" s="41" t="s">
        <v>181</v>
      </c>
      <c r="BI667" s="36" t="s">
        <v>182</v>
      </c>
    </row>
    <row r="668" spans="1:61" s="36" customFormat="1" x14ac:dyDescent="0.25">
      <c r="A668" s="36" t="s">
        <v>158</v>
      </c>
      <c r="B668" s="36" t="s">
        <v>159</v>
      </c>
      <c r="C668" s="36" t="s">
        <v>177</v>
      </c>
      <c r="D668" s="36" t="s">
        <v>27</v>
      </c>
      <c r="E668" s="36">
        <v>2</v>
      </c>
      <c r="F668" s="36" t="s">
        <v>178</v>
      </c>
      <c r="G668" s="73">
        <v>30</v>
      </c>
      <c r="H668" s="82"/>
      <c r="I668" s="73">
        <v>32</v>
      </c>
      <c r="M668" s="73"/>
      <c r="N668" s="73"/>
      <c r="O668" s="85">
        <v>0.42</v>
      </c>
      <c r="P668" s="73">
        <v>250</v>
      </c>
      <c r="Q668" s="35"/>
      <c r="R668" s="35"/>
      <c r="S668" s="35"/>
      <c r="T668" s="35"/>
      <c r="X668" s="85">
        <f t="shared" si="358"/>
        <v>31.16</v>
      </c>
      <c r="Y668" s="42">
        <f t="shared" si="354"/>
        <v>762.57889099883346</v>
      </c>
      <c r="Z668" s="69">
        <f t="shared" si="355"/>
        <v>2.5966666666666667</v>
      </c>
      <c r="AA668" s="70">
        <f t="shared" si="356"/>
        <v>5.2956867430474546</v>
      </c>
      <c r="AB668" s="71">
        <f t="shared" si="357"/>
        <v>3.273427471116816E-4</v>
      </c>
      <c r="AC668" s="71">
        <v>8.4999999999999995E-4</v>
      </c>
      <c r="AD668" s="43"/>
      <c r="AE668" s="43"/>
      <c r="AF668" s="43"/>
      <c r="AG668" s="43"/>
      <c r="AH668" s="43"/>
      <c r="AI668" s="43"/>
      <c r="AJ668" s="43"/>
      <c r="AK668" s="43"/>
      <c r="AL668" s="43"/>
      <c r="AM668" s="43"/>
      <c r="AN668" s="43"/>
      <c r="AO668" s="43"/>
      <c r="AP668" s="43"/>
      <c r="AQ668" s="43"/>
      <c r="AR668" s="43"/>
      <c r="AY668" s="55" t="s">
        <v>179</v>
      </c>
      <c r="AZ668" s="41" t="s">
        <v>180</v>
      </c>
      <c r="BA668" s="41" t="s">
        <v>181</v>
      </c>
      <c r="BI668" s="36" t="s">
        <v>182</v>
      </c>
    </row>
    <row r="669" spans="1:61" s="36" customFormat="1" x14ac:dyDescent="0.25">
      <c r="A669" s="36" t="s">
        <v>158</v>
      </c>
      <c r="B669" s="36" t="s">
        <v>159</v>
      </c>
      <c r="C669" s="36" t="s">
        <v>177</v>
      </c>
      <c r="D669" s="36" t="s">
        <v>27</v>
      </c>
      <c r="E669" s="36">
        <v>2</v>
      </c>
      <c r="F669" s="36" t="s">
        <v>178</v>
      </c>
      <c r="G669" s="73">
        <v>30</v>
      </c>
      <c r="H669" s="82"/>
      <c r="I669" s="73">
        <v>32</v>
      </c>
      <c r="M669" s="73"/>
      <c r="N669" s="73"/>
      <c r="O669" s="85">
        <v>0.45</v>
      </c>
      <c r="P669" s="73">
        <v>300</v>
      </c>
      <c r="Q669" s="35"/>
      <c r="R669" s="35"/>
      <c r="S669" s="35"/>
      <c r="T669" s="35"/>
      <c r="X669" s="85">
        <f t="shared" si="358"/>
        <v>31.1</v>
      </c>
      <c r="Y669" s="42">
        <f t="shared" si="354"/>
        <v>759.64495761964599</v>
      </c>
      <c r="Z669" s="69">
        <f t="shared" si="355"/>
        <v>2.5916666666666668</v>
      </c>
      <c r="AA669" s="70">
        <f t="shared" si="356"/>
        <v>5.2753122056919857</v>
      </c>
      <c r="AB669" s="71">
        <f t="shared" si="357"/>
        <v>3.2797427652733117E-4</v>
      </c>
      <c r="AC669" s="71">
        <v>8.4999999999999995E-4</v>
      </c>
      <c r="AD669" s="43"/>
      <c r="AE669" s="43"/>
      <c r="AF669" s="43"/>
      <c r="AG669" s="43"/>
      <c r="AH669" s="43"/>
      <c r="AI669" s="43"/>
      <c r="AJ669" s="43"/>
      <c r="AK669" s="43"/>
      <c r="AL669" s="43"/>
      <c r="AM669" s="43"/>
      <c r="AN669" s="43"/>
      <c r="AO669" s="43"/>
      <c r="AP669" s="43"/>
      <c r="AQ669" s="43"/>
      <c r="AR669" s="43"/>
      <c r="AY669" s="55" t="s">
        <v>179</v>
      </c>
      <c r="AZ669" s="41" t="s">
        <v>180</v>
      </c>
      <c r="BA669" s="41" t="s">
        <v>181</v>
      </c>
      <c r="BI669" s="36" t="s">
        <v>182</v>
      </c>
    </row>
    <row r="670" spans="1:61" s="36" customFormat="1" x14ac:dyDescent="0.25">
      <c r="A670" s="36" t="s">
        <v>158</v>
      </c>
      <c r="B670" s="36" t="s">
        <v>159</v>
      </c>
      <c r="C670" s="36" t="s">
        <v>177</v>
      </c>
      <c r="D670" s="36" t="s">
        <v>27</v>
      </c>
      <c r="E670" s="36">
        <v>2</v>
      </c>
      <c r="F670" s="36" t="s">
        <v>178</v>
      </c>
      <c r="G670" s="73">
        <v>30</v>
      </c>
      <c r="H670" s="82"/>
      <c r="I670" s="73">
        <v>32</v>
      </c>
      <c r="M670" s="73"/>
      <c r="N670" s="73"/>
      <c r="O670" s="85">
        <v>0.49</v>
      </c>
      <c r="P670" s="73">
        <v>350</v>
      </c>
      <c r="Q670" s="35"/>
      <c r="R670" s="35"/>
      <c r="S670" s="35"/>
      <c r="T670" s="35"/>
      <c r="X670" s="85">
        <f t="shared" si="358"/>
        <v>31.02</v>
      </c>
      <c r="Y670" s="42">
        <f t="shared" si="354"/>
        <v>755.74184290682604</v>
      </c>
      <c r="Z670" s="69">
        <f t="shared" si="355"/>
        <v>2.585</v>
      </c>
      <c r="AA670" s="70">
        <f t="shared" si="356"/>
        <v>5.2482072424085136</v>
      </c>
      <c r="AB670" s="71">
        <f t="shared" si="357"/>
        <v>3.2882011605415859E-4</v>
      </c>
      <c r="AC670" s="71">
        <v>8.4999999999999995E-4</v>
      </c>
      <c r="AD670" s="43"/>
      <c r="AE670" s="43"/>
      <c r="AF670" s="43"/>
      <c r="AG670" s="43"/>
      <c r="AH670" s="43"/>
      <c r="AI670" s="43"/>
      <c r="AJ670" s="43"/>
      <c r="AK670" s="43"/>
      <c r="AL670" s="43"/>
      <c r="AM670" s="43"/>
      <c r="AN670" s="43"/>
      <c r="AO670" s="43"/>
      <c r="AP670" s="43"/>
      <c r="AQ670" s="43"/>
      <c r="AR670" s="43"/>
      <c r="AY670" s="55" t="s">
        <v>179</v>
      </c>
      <c r="AZ670" s="41" t="s">
        <v>180</v>
      </c>
      <c r="BA670" s="41" t="s">
        <v>181</v>
      </c>
      <c r="BI670" s="36" t="s">
        <v>182</v>
      </c>
    </row>
    <row r="671" spans="1:61" s="25" customFormat="1" x14ac:dyDescent="0.25">
      <c r="A671" s="25" t="s">
        <v>158</v>
      </c>
      <c r="B671" s="25" t="s">
        <v>159</v>
      </c>
      <c r="C671" s="25" t="s">
        <v>177</v>
      </c>
      <c r="D671" s="25" t="s">
        <v>27</v>
      </c>
      <c r="E671" s="25">
        <v>2</v>
      </c>
      <c r="F671" s="47" t="s">
        <v>178</v>
      </c>
      <c r="G671" s="72">
        <v>36</v>
      </c>
      <c r="H671" s="72"/>
      <c r="I671" s="72">
        <v>38.299999999999997</v>
      </c>
      <c r="M671" s="72"/>
      <c r="N671" s="72"/>
      <c r="O671" s="78">
        <v>0.38</v>
      </c>
      <c r="P671" s="72">
        <v>150</v>
      </c>
      <c r="Q671" s="24"/>
      <c r="R671" s="24"/>
      <c r="S671" s="24"/>
      <c r="T671" s="24"/>
      <c r="X671" s="78">
        <f t="shared" si="358"/>
        <v>37.54</v>
      </c>
      <c r="Y671" s="26">
        <f t="shared" si="354"/>
        <v>1106.8236184049154</v>
      </c>
      <c r="Z671" s="63">
        <f t="shared" si="355"/>
        <v>3.1283333333333334</v>
      </c>
      <c r="AA671" s="64">
        <f t="shared" si="356"/>
        <v>7.6862751278119124</v>
      </c>
      <c r="AB671" s="65">
        <f t="shared" si="357"/>
        <v>2.7171017581246668E-4</v>
      </c>
      <c r="AC671" s="65">
        <v>8.4999999999999995E-4</v>
      </c>
      <c r="AD671" s="27"/>
      <c r="AE671" s="27"/>
      <c r="AF671" s="27"/>
      <c r="AG671" s="27"/>
      <c r="AH671" s="27"/>
      <c r="AI671" s="27"/>
      <c r="AJ671" s="27"/>
      <c r="AK671" s="27"/>
      <c r="AL671" s="27"/>
      <c r="AM671" s="27"/>
      <c r="AN671" s="27"/>
      <c r="AO671" s="27"/>
      <c r="AP671" s="27"/>
      <c r="AQ671" s="27"/>
      <c r="AR671" s="27"/>
      <c r="AY671" s="56" t="s">
        <v>179</v>
      </c>
      <c r="AZ671" s="25" t="s">
        <v>180</v>
      </c>
      <c r="BA671" s="25" t="s">
        <v>181</v>
      </c>
      <c r="BI671" s="25" t="s">
        <v>182</v>
      </c>
    </row>
    <row r="672" spans="1:61" s="25" customFormat="1" x14ac:dyDescent="0.25">
      <c r="A672" s="25" t="s">
        <v>158</v>
      </c>
      <c r="B672" s="25" t="s">
        <v>159</v>
      </c>
      <c r="C672" s="25" t="s">
        <v>177</v>
      </c>
      <c r="D672" s="25" t="s">
        <v>27</v>
      </c>
      <c r="E672" s="25">
        <v>2</v>
      </c>
      <c r="F672" s="47" t="s">
        <v>178</v>
      </c>
      <c r="G672" s="72">
        <v>36</v>
      </c>
      <c r="H672" s="72"/>
      <c r="I672" s="72">
        <v>38.299999999999997</v>
      </c>
      <c r="M672" s="72"/>
      <c r="N672" s="72"/>
      <c r="O672" s="78">
        <v>0.42</v>
      </c>
      <c r="P672" s="72">
        <v>200</v>
      </c>
      <c r="Q672" s="24"/>
      <c r="R672" s="24"/>
      <c r="S672" s="24"/>
      <c r="T672" s="24"/>
      <c r="X672" s="78">
        <f t="shared" si="358"/>
        <v>37.459999999999994</v>
      </c>
      <c r="Y672" s="26">
        <f t="shared" si="354"/>
        <v>1102.1112294245304</v>
      </c>
      <c r="Z672" s="63">
        <f t="shared" si="355"/>
        <v>3.1216666666666661</v>
      </c>
      <c r="AA672" s="64">
        <f t="shared" si="356"/>
        <v>7.6535502043370167</v>
      </c>
      <c r="AB672" s="65">
        <f t="shared" si="357"/>
        <v>2.7229044313934869E-4</v>
      </c>
      <c r="AC672" s="65">
        <v>8.4999999999999995E-4</v>
      </c>
      <c r="AD672" s="27"/>
      <c r="AE672" s="27"/>
      <c r="AF672" s="27"/>
      <c r="AG672" s="27"/>
      <c r="AH672" s="27"/>
      <c r="AI672" s="27"/>
      <c r="AJ672" s="27"/>
      <c r="AK672" s="27"/>
      <c r="AL672" s="27"/>
      <c r="AM672" s="27"/>
      <c r="AN672" s="27"/>
      <c r="AO672" s="27"/>
      <c r="AP672" s="27"/>
      <c r="AQ672" s="27"/>
      <c r="AR672" s="27"/>
      <c r="AY672" s="56" t="s">
        <v>179</v>
      </c>
      <c r="AZ672" s="25" t="s">
        <v>180</v>
      </c>
      <c r="BA672" s="25" t="s">
        <v>181</v>
      </c>
      <c r="BI672" s="25" t="s">
        <v>182</v>
      </c>
    </row>
    <row r="673" spans="1:61" s="25" customFormat="1" x14ac:dyDescent="0.25">
      <c r="A673" s="25" t="s">
        <v>158</v>
      </c>
      <c r="B673" s="25" t="s">
        <v>159</v>
      </c>
      <c r="C673" s="25" t="s">
        <v>177</v>
      </c>
      <c r="D673" s="25" t="s">
        <v>27</v>
      </c>
      <c r="E673" s="25">
        <v>2</v>
      </c>
      <c r="F673" s="47" t="s">
        <v>178</v>
      </c>
      <c r="G673" s="72">
        <v>36</v>
      </c>
      <c r="H673" s="72"/>
      <c r="I673" s="72">
        <v>38.299999999999997</v>
      </c>
      <c r="M673" s="72"/>
      <c r="N673" s="72"/>
      <c r="O673" s="78">
        <v>0.47</v>
      </c>
      <c r="P673" s="72">
        <v>250</v>
      </c>
      <c r="Q673" s="24"/>
      <c r="R673" s="24"/>
      <c r="S673" s="24"/>
      <c r="T673" s="24"/>
      <c r="X673" s="78">
        <f t="shared" si="358"/>
        <v>37.36</v>
      </c>
      <c r="Y673" s="26">
        <f t="shared" si="354"/>
        <v>1096.2348803659909</v>
      </c>
      <c r="Z673" s="63">
        <f t="shared" si="355"/>
        <v>3.1133333333333333</v>
      </c>
      <c r="AA673" s="64">
        <f t="shared" si="356"/>
        <v>7.612742224763827</v>
      </c>
      <c r="AB673" s="65">
        <f t="shared" si="357"/>
        <v>2.7301927194860811E-4</v>
      </c>
      <c r="AC673" s="65">
        <v>8.4999999999999995E-4</v>
      </c>
      <c r="AD673" s="27"/>
      <c r="AE673" s="27"/>
      <c r="AF673" s="27"/>
      <c r="AG673" s="27"/>
      <c r="AH673" s="27"/>
      <c r="AI673" s="27"/>
      <c r="AJ673" s="27"/>
      <c r="AK673" s="27"/>
      <c r="AL673" s="27"/>
      <c r="AM673" s="27"/>
      <c r="AN673" s="27"/>
      <c r="AO673" s="27"/>
      <c r="AP673" s="27"/>
      <c r="AQ673" s="27"/>
      <c r="AR673" s="27"/>
      <c r="AY673" s="56" t="s">
        <v>179</v>
      </c>
      <c r="AZ673" s="25" t="s">
        <v>180</v>
      </c>
      <c r="BA673" s="25" t="s">
        <v>181</v>
      </c>
      <c r="BI673" s="25" t="s">
        <v>182</v>
      </c>
    </row>
    <row r="674" spans="1:61" s="25" customFormat="1" x14ac:dyDescent="0.25">
      <c r="A674" s="25" t="s">
        <v>158</v>
      </c>
      <c r="B674" s="25" t="s">
        <v>159</v>
      </c>
      <c r="C674" s="25" t="s">
        <v>177</v>
      </c>
      <c r="D674" s="25" t="s">
        <v>27</v>
      </c>
      <c r="E674" s="25">
        <v>2</v>
      </c>
      <c r="F674" s="47" t="s">
        <v>178</v>
      </c>
      <c r="G674" s="72">
        <v>36</v>
      </c>
      <c r="H674" s="72"/>
      <c r="I674" s="72">
        <v>38.299999999999997</v>
      </c>
      <c r="M674" s="72"/>
      <c r="N674" s="72"/>
      <c r="O674" s="78">
        <v>0.51</v>
      </c>
      <c r="P674" s="72">
        <v>300</v>
      </c>
      <c r="Q674" s="24"/>
      <c r="R674" s="24"/>
      <c r="S674" s="24"/>
      <c r="T674" s="24"/>
      <c r="X674" s="78">
        <f t="shared" si="358"/>
        <v>37.279999999999994</v>
      </c>
      <c r="Y674" s="26">
        <f t="shared" si="354"/>
        <v>1091.5451108527118</v>
      </c>
      <c r="Z674" s="63">
        <f t="shared" si="355"/>
        <v>3.106666666666666</v>
      </c>
      <c r="AA674" s="64">
        <f t="shared" si="356"/>
        <v>7.5801743809216084</v>
      </c>
      <c r="AB674" s="65">
        <f t="shared" si="357"/>
        <v>2.7360515021459229E-4</v>
      </c>
      <c r="AC674" s="65">
        <v>8.4999999999999995E-4</v>
      </c>
      <c r="AD674" s="27"/>
      <c r="AE674" s="27"/>
      <c r="AF674" s="27"/>
      <c r="AG674" s="27"/>
      <c r="AH674" s="27"/>
      <c r="AI674" s="27"/>
      <c r="AJ674" s="27"/>
      <c r="AK674" s="27"/>
      <c r="AL674" s="27"/>
      <c r="AM674" s="27"/>
      <c r="AN674" s="27"/>
      <c r="AO674" s="27"/>
      <c r="AP674" s="27"/>
      <c r="AQ674" s="27"/>
      <c r="AR674" s="27"/>
      <c r="AY674" s="56" t="s">
        <v>179</v>
      </c>
      <c r="AZ674" s="25" t="s">
        <v>180</v>
      </c>
      <c r="BA674" s="25" t="s">
        <v>181</v>
      </c>
      <c r="BI674" s="25" t="s">
        <v>182</v>
      </c>
    </row>
    <row r="675" spans="1:61" s="25" customFormat="1" x14ac:dyDescent="0.25">
      <c r="A675" s="25" t="s">
        <v>158</v>
      </c>
      <c r="B675" s="25" t="s">
        <v>159</v>
      </c>
      <c r="C675" s="25" t="s">
        <v>177</v>
      </c>
      <c r="D675" s="25" t="s">
        <v>27</v>
      </c>
      <c r="E675" s="25">
        <v>2</v>
      </c>
      <c r="F675" s="47" t="s">
        <v>178</v>
      </c>
      <c r="G675" s="72">
        <v>36</v>
      </c>
      <c r="H675" s="72"/>
      <c r="I675" s="72">
        <v>38.299999999999997</v>
      </c>
      <c r="M675" s="72"/>
      <c r="N675" s="72"/>
      <c r="O675" s="78">
        <v>0.56000000000000005</v>
      </c>
      <c r="P675" s="72">
        <v>350</v>
      </c>
      <c r="Q675" s="24"/>
      <c r="R675" s="24"/>
      <c r="S675" s="24"/>
      <c r="T675" s="24"/>
      <c r="X675" s="78">
        <f t="shared" si="358"/>
        <v>37.18</v>
      </c>
      <c r="Y675" s="26">
        <f t="shared" si="354"/>
        <v>1085.6970361280548</v>
      </c>
      <c r="Z675" s="63">
        <f t="shared" si="355"/>
        <v>3.0983333333333332</v>
      </c>
      <c r="AA675" s="64">
        <f t="shared" si="356"/>
        <v>7.5395627508892682</v>
      </c>
      <c r="AB675" s="65">
        <f t="shared" si="357"/>
        <v>2.7434104357181282E-4</v>
      </c>
      <c r="AC675" s="65">
        <v>8.4999999999999995E-4</v>
      </c>
      <c r="AD675" s="27"/>
      <c r="AE675" s="27"/>
      <c r="AF675" s="27"/>
      <c r="AG675" s="27"/>
      <c r="AH675" s="27"/>
      <c r="AI675" s="27"/>
      <c r="AJ675" s="27"/>
      <c r="AK675" s="27"/>
      <c r="AL675" s="27"/>
      <c r="AM675" s="27"/>
      <c r="AN675" s="27"/>
      <c r="AO675" s="27"/>
      <c r="AP675" s="27"/>
      <c r="AQ675" s="27"/>
      <c r="AR675" s="27"/>
      <c r="AY675" s="56" t="s">
        <v>179</v>
      </c>
      <c r="AZ675" s="25" t="s">
        <v>180</v>
      </c>
      <c r="BA675" s="25" t="s">
        <v>181</v>
      </c>
      <c r="BI675" s="25" t="s">
        <v>182</v>
      </c>
    </row>
    <row r="676" spans="1:61" s="36" customFormat="1" x14ac:dyDescent="0.25">
      <c r="A676" s="36" t="s">
        <v>158</v>
      </c>
      <c r="B676" s="36" t="s">
        <v>159</v>
      </c>
      <c r="C676" s="36" t="s">
        <v>177</v>
      </c>
      <c r="D676" s="36" t="s">
        <v>27</v>
      </c>
      <c r="E676" s="36">
        <v>2</v>
      </c>
      <c r="F676" s="36" t="s">
        <v>178</v>
      </c>
      <c r="G676" s="73">
        <v>42</v>
      </c>
      <c r="H676" s="82"/>
      <c r="I676" s="73">
        <v>44.5</v>
      </c>
      <c r="M676" s="73"/>
      <c r="N676" s="73"/>
      <c r="O676" s="85">
        <v>0.41</v>
      </c>
      <c r="P676" s="73">
        <v>150</v>
      </c>
      <c r="Q676" s="35"/>
      <c r="R676" s="35"/>
      <c r="S676" s="35"/>
      <c r="T676" s="35"/>
      <c r="X676" s="85">
        <f t="shared" si="358"/>
        <v>43.68</v>
      </c>
      <c r="Y676" s="42">
        <f t="shared" si="354"/>
        <v>1498.4944568281196</v>
      </c>
      <c r="Z676" s="69">
        <f t="shared" si="355"/>
        <v>3.64</v>
      </c>
      <c r="AA676" s="70">
        <f t="shared" si="356"/>
        <v>10.406211505750832</v>
      </c>
      <c r="AB676" s="71">
        <f t="shared" si="357"/>
        <v>2.3351648351648349E-4</v>
      </c>
      <c r="AC676" s="71">
        <v>8.4999999999999995E-4</v>
      </c>
      <c r="AD676" s="43"/>
      <c r="AE676" s="43"/>
      <c r="AF676" s="43"/>
      <c r="AG676" s="43"/>
      <c r="AH676" s="43"/>
      <c r="AI676" s="43"/>
      <c r="AJ676" s="43"/>
      <c r="AK676" s="43"/>
      <c r="AL676" s="43"/>
      <c r="AM676" s="43"/>
      <c r="AN676" s="43"/>
      <c r="AO676" s="43"/>
      <c r="AP676" s="43"/>
      <c r="AQ676" s="43"/>
      <c r="AR676" s="43"/>
      <c r="AY676" s="55" t="s">
        <v>179</v>
      </c>
      <c r="AZ676" s="41" t="s">
        <v>180</v>
      </c>
      <c r="BA676" s="41" t="s">
        <v>181</v>
      </c>
      <c r="BI676" s="36" t="s">
        <v>182</v>
      </c>
    </row>
    <row r="677" spans="1:61" s="36" customFormat="1" x14ac:dyDescent="0.25">
      <c r="A677" s="36" t="s">
        <v>158</v>
      </c>
      <c r="B677" s="36" t="s">
        <v>159</v>
      </c>
      <c r="C677" s="36" t="s">
        <v>177</v>
      </c>
      <c r="D677" s="36" t="s">
        <v>27</v>
      </c>
      <c r="E677" s="36">
        <v>2</v>
      </c>
      <c r="F677" s="36" t="s">
        <v>178</v>
      </c>
      <c r="G677" s="73">
        <v>42</v>
      </c>
      <c r="H677" s="82"/>
      <c r="I677" s="73">
        <v>44.5</v>
      </c>
      <c r="M677" s="73"/>
      <c r="N677" s="73"/>
      <c r="O677" s="85">
        <v>0.47</v>
      </c>
      <c r="P677" s="73">
        <v>200</v>
      </c>
      <c r="Q677" s="35"/>
      <c r="R677" s="35"/>
      <c r="S677" s="35"/>
      <c r="T677" s="35"/>
      <c r="X677" s="85">
        <f t="shared" si="358"/>
        <v>43.56</v>
      </c>
      <c r="Y677" s="42">
        <f t="shared" si="354"/>
        <v>1490.2722805351445</v>
      </c>
      <c r="Z677" s="69">
        <f t="shared" si="355"/>
        <v>3.6300000000000003</v>
      </c>
      <c r="AA677" s="70">
        <f t="shared" si="356"/>
        <v>10.349113059271838</v>
      </c>
      <c r="AB677" s="71">
        <f t="shared" si="357"/>
        <v>2.3415977961432503E-4</v>
      </c>
      <c r="AC677" s="71">
        <v>8.4999999999999995E-4</v>
      </c>
      <c r="AD677" s="43"/>
      <c r="AE677" s="43"/>
      <c r="AF677" s="43"/>
      <c r="AG677" s="43"/>
      <c r="AH677" s="43"/>
      <c r="AI677" s="43"/>
      <c r="AJ677" s="43"/>
      <c r="AK677" s="43"/>
      <c r="AL677" s="43"/>
      <c r="AM677" s="43"/>
      <c r="AN677" s="43"/>
      <c r="AO677" s="43"/>
      <c r="AP677" s="43"/>
      <c r="AQ677" s="43"/>
      <c r="AR677" s="43"/>
      <c r="AY677" s="55" t="s">
        <v>179</v>
      </c>
      <c r="AZ677" s="41" t="s">
        <v>180</v>
      </c>
      <c r="BA677" s="41" t="s">
        <v>181</v>
      </c>
      <c r="BI677" s="36" t="s">
        <v>182</v>
      </c>
    </row>
    <row r="678" spans="1:61" s="36" customFormat="1" x14ac:dyDescent="0.25">
      <c r="A678" s="36" t="s">
        <v>158</v>
      </c>
      <c r="B678" s="36" t="s">
        <v>159</v>
      </c>
      <c r="C678" s="36" t="s">
        <v>177</v>
      </c>
      <c r="D678" s="36" t="s">
        <v>27</v>
      </c>
      <c r="E678" s="36">
        <v>2</v>
      </c>
      <c r="F678" s="36" t="s">
        <v>178</v>
      </c>
      <c r="G678" s="73">
        <v>42</v>
      </c>
      <c r="H678" s="82"/>
      <c r="I678" s="73">
        <v>44.5</v>
      </c>
      <c r="M678" s="73"/>
      <c r="N678" s="73"/>
      <c r="O678" s="85">
        <v>0.52</v>
      </c>
      <c r="P678" s="73">
        <v>250</v>
      </c>
      <c r="Q678" s="35"/>
      <c r="R678" s="35"/>
      <c r="S678" s="35"/>
      <c r="T678" s="35"/>
      <c r="X678" s="85">
        <f t="shared" si="358"/>
        <v>43.46</v>
      </c>
      <c r="Y678" s="42">
        <f t="shared" si="354"/>
        <v>1483.4377457172598</v>
      </c>
      <c r="Z678" s="69">
        <f t="shared" si="355"/>
        <v>3.6216666666666666</v>
      </c>
      <c r="AA678" s="70">
        <f t="shared" si="356"/>
        <v>10.301651011925415</v>
      </c>
      <c r="AB678" s="71">
        <f t="shared" si="357"/>
        <v>2.3469857340082835E-4</v>
      </c>
      <c r="AC678" s="71">
        <v>8.4999999999999995E-4</v>
      </c>
      <c r="AD678" s="43"/>
      <c r="AE678" s="43"/>
      <c r="AF678" s="43"/>
      <c r="AG678" s="43"/>
      <c r="AH678" s="43"/>
      <c r="AI678" s="43"/>
      <c r="AJ678" s="43"/>
      <c r="AK678" s="43"/>
      <c r="AL678" s="43"/>
      <c r="AM678" s="43"/>
      <c r="AN678" s="43"/>
      <c r="AO678" s="43"/>
      <c r="AP678" s="43"/>
      <c r="AQ678" s="43"/>
      <c r="AR678" s="43"/>
      <c r="AY678" s="55" t="s">
        <v>179</v>
      </c>
      <c r="AZ678" s="41" t="s">
        <v>180</v>
      </c>
      <c r="BA678" s="41" t="s">
        <v>181</v>
      </c>
      <c r="BI678" s="36" t="s">
        <v>182</v>
      </c>
    </row>
    <row r="679" spans="1:61" s="36" customFormat="1" x14ac:dyDescent="0.25">
      <c r="A679" s="36" t="s">
        <v>158</v>
      </c>
      <c r="B679" s="36" t="s">
        <v>159</v>
      </c>
      <c r="C679" s="36" t="s">
        <v>177</v>
      </c>
      <c r="D679" s="36" t="s">
        <v>27</v>
      </c>
      <c r="E679" s="36">
        <v>2</v>
      </c>
      <c r="F679" s="36" t="s">
        <v>178</v>
      </c>
      <c r="G679" s="73">
        <v>42</v>
      </c>
      <c r="H679" s="82"/>
      <c r="I679" s="73">
        <v>44.5</v>
      </c>
      <c r="M679" s="73"/>
      <c r="N679" s="73"/>
      <c r="O679" s="85">
        <v>0.56999999999999995</v>
      </c>
      <c r="P679" s="73">
        <v>300</v>
      </c>
      <c r="Q679" s="35"/>
      <c r="R679" s="35"/>
      <c r="S679" s="35"/>
      <c r="T679" s="35"/>
      <c r="X679" s="85">
        <f t="shared" si="358"/>
        <v>43.36</v>
      </c>
      <c r="Y679" s="42">
        <f t="shared" si="354"/>
        <v>1476.6189188626431</v>
      </c>
      <c r="Z679" s="69">
        <f t="shared" si="355"/>
        <v>3.6133333333333333</v>
      </c>
      <c r="AA679" s="70">
        <f t="shared" si="356"/>
        <v>10.254298047657244</v>
      </c>
      <c r="AB679" s="71">
        <f t="shared" si="357"/>
        <v>2.3523985239852399E-4</v>
      </c>
      <c r="AC679" s="71">
        <v>8.4999999999999995E-4</v>
      </c>
      <c r="AD679" s="43"/>
      <c r="AE679" s="43"/>
      <c r="AF679" s="43"/>
      <c r="AG679" s="43"/>
      <c r="AH679" s="43"/>
      <c r="AI679" s="43"/>
      <c r="AJ679" s="43"/>
      <c r="AK679" s="43"/>
      <c r="AL679" s="43"/>
      <c r="AM679" s="43"/>
      <c r="AN679" s="43"/>
      <c r="AO679" s="43"/>
      <c r="AP679" s="43"/>
      <c r="AQ679" s="43"/>
      <c r="AR679" s="43"/>
      <c r="AY679" s="55" t="s">
        <v>179</v>
      </c>
      <c r="AZ679" s="41" t="s">
        <v>180</v>
      </c>
      <c r="BA679" s="41" t="s">
        <v>181</v>
      </c>
      <c r="BI679" s="36" t="s">
        <v>182</v>
      </c>
    </row>
    <row r="680" spans="1:61" s="36" customFormat="1" x14ac:dyDescent="0.25">
      <c r="A680" s="36" t="s">
        <v>158</v>
      </c>
      <c r="B680" s="36" t="s">
        <v>159</v>
      </c>
      <c r="C680" s="36" t="s">
        <v>177</v>
      </c>
      <c r="D680" s="36" t="s">
        <v>27</v>
      </c>
      <c r="E680" s="36">
        <v>2</v>
      </c>
      <c r="F680" s="36" t="s">
        <v>178</v>
      </c>
      <c r="G680" s="73">
        <v>42</v>
      </c>
      <c r="H680" s="82"/>
      <c r="I680" s="73">
        <v>44.5</v>
      </c>
      <c r="M680" s="73"/>
      <c r="N680" s="73"/>
      <c r="O680" s="85">
        <v>0.63</v>
      </c>
      <c r="P680" s="73">
        <v>350</v>
      </c>
      <c r="Q680" s="35"/>
      <c r="R680" s="35"/>
      <c r="S680" s="35"/>
      <c r="T680" s="35"/>
      <c r="X680" s="85">
        <f t="shared" si="358"/>
        <v>43.24</v>
      </c>
      <c r="Y680" s="42">
        <f t="shared" si="354"/>
        <v>1468.457061148617</v>
      </c>
      <c r="Z680" s="69">
        <f t="shared" si="355"/>
        <v>3.6033333333333335</v>
      </c>
      <c r="AA680" s="70">
        <f t="shared" si="356"/>
        <v>10.197618480198729</v>
      </c>
      <c r="AB680" s="71">
        <f t="shared" si="357"/>
        <v>2.3589269195189636E-4</v>
      </c>
      <c r="AC680" s="71">
        <v>8.4999999999999995E-4</v>
      </c>
      <c r="AD680" s="43"/>
      <c r="AE680" s="43"/>
      <c r="AF680" s="43"/>
      <c r="AG680" s="43"/>
      <c r="AH680" s="43"/>
      <c r="AI680" s="43"/>
      <c r="AJ680" s="43"/>
      <c r="AK680" s="43"/>
      <c r="AL680" s="43"/>
      <c r="AM680" s="43"/>
      <c r="AN680" s="43"/>
      <c r="AO680" s="43"/>
      <c r="AP680" s="43"/>
      <c r="AQ680" s="43"/>
      <c r="AR680" s="43"/>
      <c r="AY680" s="55" t="s">
        <v>179</v>
      </c>
      <c r="AZ680" s="41" t="s">
        <v>180</v>
      </c>
      <c r="BA680" s="41" t="s">
        <v>181</v>
      </c>
      <c r="BI680" s="36" t="s">
        <v>182</v>
      </c>
    </row>
    <row r="681" spans="1:61" s="25" customFormat="1" x14ac:dyDescent="0.25">
      <c r="A681" s="25" t="s">
        <v>158</v>
      </c>
      <c r="B681" s="25" t="s">
        <v>159</v>
      </c>
      <c r="C681" s="25" t="s">
        <v>177</v>
      </c>
      <c r="D681" s="25" t="s">
        <v>27</v>
      </c>
      <c r="E681" s="25">
        <v>2</v>
      </c>
      <c r="F681" s="47" t="s">
        <v>178</v>
      </c>
      <c r="G681" s="72">
        <v>48</v>
      </c>
      <c r="H681" s="72"/>
      <c r="I681" s="72">
        <v>50.8</v>
      </c>
      <c r="M681" s="72"/>
      <c r="N681" s="72"/>
      <c r="O681" s="78">
        <v>0.46</v>
      </c>
      <c r="P681" s="72">
        <v>150</v>
      </c>
      <c r="Q681" s="24"/>
      <c r="R681" s="24"/>
      <c r="S681" s="24"/>
      <c r="T681" s="24"/>
      <c r="X681" s="78">
        <f t="shared" si="358"/>
        <v>49.879999999999995</v>
      </c>
      <c r="Y681" s="26">
        <f t="shared" si="354"/>
        <v>1954.081940266404</v>
      </c>
      <c r="Z681" s="63">
        <f t="shared" si="355"/>
        <v>4.1566666666666663</v>
      </c>
      <c r="AA681" s="64">
        <f t="shared" si="356"/>
        <v>13.570013474072249</v>
      </c>
      <c r="AB681" s="65">
        <f t="shared" si="357"/>
        <v>2.0449077786688052E-4</v>
      </c>
      <c r="AC681" s="65">
        <v>8.4999999999999995E-4</v>
      </c>
      <c r="AD681" s="27"/>
      <c r="AE681" s="27"/>
      <c r="AF681" s="27"/>
      <c r="AG681" s="27"/>
      <c r="AH681" s="27"/>
      <c r="AI681" s="27"/>
      <c r="AJ681" s="27"/>
      <c r="AK681" s="27"/>
      <c r="AL681" s="27"/>
      <c r="AM681" s="27"/>
      <c r="AN681" s="27"/>
      <c r="AO681" s="27"/>
      <c r="AP681" s="27"/>
      <c r="AQ681" s="27"/>
      <c r="AR681" s="27"/>
      <c r="AY681" s="56" t="s">
        <v>179</v>
      </c>
      <c r="AZ681" s="25" t="s">
        <v>180</v>
      </c>
      <c r="BA681" s="25" t="s">
        <v>181</v>
      </c>
      <c r="BI681" s="25" t="s">
        <v>182</v>
      </c>
    </row>
    <row r="682" spans="1:61" s="25" customFormat="1" x14ac:dyDescent="0.25">
      <c r="A682" s="25" t="s">
        <v>158</v>
      </c>
      <c r="B682" s="25" t="s">
        <v>159</v>
      </c>
      <c r="C682" s="25" t="s">
        <v>177</v>
      </c>
      <c r="D682" s="25" t="s">
        <v>27</v>
      </c>
      <c r="E682" s="25">
        <v>2</v>
      </c>
      <c r="F682" s="47" t="s">
        <v>178</v>
      </c>
      <c r="G682" s="72">
        <v>48</v>
      </c>
      <c r="H682" s="72"/>
      <c r="I682" s="72">
        <v>50.8</v>
      </c>
      <c r="M682" s="72"/>
      <c r="N682" s="72"/>
      <c r="O682" s="78">
        <v>0.52</v>
      </c>
      <c r="P682" s="72">
        <v>200</v>
      </c>
      <c r="Q682" s="24"/>
      <c r="R682" s="24"/>
      <c r="S682" s="24"/>
      <c r="T682" s="24"/>
      <c r="X682" s="78">
        <f t="shared" si="358"/>
        <v>49.76</v>
      </c>
      <c r="Y682" s="26">
        <f t="shared" si="354"/>
        <v>1944.6910915062933</v>
      </c>
      <c r="Z682" s="63">
        <f t="shared" si="355"/>
        <v>4.1466666666666665</v>
      </c>
      <c r="AA682" s="64">
        <f t="shared" si="356"/>
        <v>13.504799246571482</v>
      </c>
      <c r="AB682" s="65">
        <f t="shared" si="357"/>
        <v>2.0498392282958198E-4</v>
      </c>
      <c r="AC682" s="65">
        <v>8.4999999999999995E-4</v>
      </c>
      <c r="AD682" s="27"/>
      <c r="AE682" s="27"/>
      <c r="AF682" s="27"/>
      <c r="AG682" s="27"/>
      <c r="AH682" s="27"/>
      <c r="AI682" s="27"/>
      <c r="AJ682" s="27"/>
      <c r="AK682" s="27"/>
      <c r="AL682" s="27"/>
      <c r="AM682" s="27"/>
      <c r="AN682" s="27"/>
      <c r="AO682" s="27"/>
      <c r="AP682" s="27"/>
      <c r="AQ682" s="27"/>
      <c r="AR682" s="27"/>
      <c r="AY682" s="56" t="s">
        <v>179</v>
      </c>
      <c r="AZ682" s="25" t="s">
        <v>180</v>
      </c>
      <c r="BA682" s="25" t="s">
        <v>181</v>
      </c>
      <c r="BI682" s="25" t="s">
        <v>182</v>
      </c>
    </row>
    <row r="683" spans="1:61" s="25" customFormat="1" x14ac:dyDescent="0.25">
      <c r="A683" s="25" t="s">
        <v>158</v>
      </c>
      <c r="B683" s="25" t="s">
        <v>159</v>
      </c>
      <c r="C683" s="25" t="s">
        <v>177</v>
      </c>
      <c r="D683" s="25" t="s">
        <v>27</v>
      </c>
      <c r="E683" s="25">
        <v>2</v>
      </c>
      <c r="F683" s="47" t="s">
        <v>178</v>
      </c>
      <c r="G683" s="72">
        <v>48</v>
      </c>
      <c r="H683" s="72"/>
      <c r="I683" s="72">
        <v>50.8</v>
      </c>
      <c r="M683" s="72"/>
      <c r="N683" s="72"/>
      <c r="O683" s="78">
        <v>0.57999999999999996</v>
      </c>
      <c r="P683" s="72">
        <v>250</v>
      </c>
      <c r="Q683" s="24"/>
      <c r="R683" s="24"/>
      <c r="S683" s="24"/>
      <c r="T683" s="24"/>
      <c r="X683" s="78">
        <f t="shared" si="358"/>
        <v>49.64</v>
      </c>
      <c r="Y683" s="26">
        <f t="shared" si="354"/>
        <v>1935.322862213289</v>
      </c>
      <c r="Z683" s="63">
        <f t="shared" si="355"/>
        <v>4.1366666666666667</v>
      </c>
      <c r="AA683" s="64">
        <f t="shared" si="356"/>
        <v>13.439742098703396</v>
      </c>
      <c r="AB683" s="65">
        <f t="shared" si="357"/>
        <v>2.0547945205479451E-4</v>
      </c>
      <c r="AC683" s="65">
        <v>8.4999999999999995E-4</v>
      </c>
      <c r="AD683" s="27"/>
      <c r="AE683" s="27"/>
      <c r="AF683" s="27"/>
      <c r="AG683" s="27"/>
      <c r="AH683" s="27"/>
      <c r="AI683" s="27"/>
      <c r="AJ683" s="27"/>
      <c r="AK683" s="27"/>
      <c r="AL683" s="27"/>
      <c r="AM683" s="27"/>
      <c r="AN683" s="27"/>
      <c r="AO683" s="27"/>
      <c r="AP683" s="27"/>
      <c r="AQ683" s="27"/>
      <c r="AR683" s="27"/>
      <c r="AY683" s="56" t="s">
        <v>179</v>
      </c>
      <c r="AZ683" s="25" t="s">
        <v>180</v>
      </c>
      <c r="BA683" s="25" t="s">
        <v>181</v>
      </c>
      <c r="BI683" s="25" t="s">
        <v>182</v>
      </c>
    </row>
    <row r="684" spans="1:61" s="25" customFormat="1" x14ac:dyDescent="0.25">
      <c r="A684" s="25" t="s">
        <v>158</v>
      </c>
      <c r="B684" s="25" t="s">
        <v>159</v>
      </c>
      <c r="C684" s="25" t="s">
        <v>177</v>
      </c>
      <c r="D684" s="25" t="s">
        <v>27</v>
      </c>
      <c r="E684" s="25">
        <v>2</v>
      </c>
      <c r="F684" s="47" t="s">
        <v>178</v>
      </c>
      <c r="G684" s="72">
        <v>48</v>
      </c>
      <c r="H684" s="72"/>
      <c r="I684" s="72">
        <v>50.8</v>
      </c>
      <c r="M684" s="72"/>
      <c r="N684" s="72"/>
      <c r="O684" s="78">
        <v>0.64</v>
      </c>
      <c r="P684" s="72">
        <v>300</v>
      </c>
      <c r="Q684" s="24"/>
      <c r="R684" s="24"/>
      <c r="S684" s="24"/>
      <c r="T684" s="24"/>
      <c r="X684" s="78">
        <f t="shared" si="358"/>
        <v>49.519999999999996</v>
      </c>
      <c r="Y684" s="26">
        <f t="shared" si="354"/>
        <v>1925.9772523873896</v>
      </c>
      <c r="Z684" s="63">
        <f t="shared" si="355"/>
        <v>4.126666666666666</v>
      </c>
      <c r="AA684" s="64">
        <f t="shared" si="356"/>
        <v>13.374842030467981</v>
      </c>
      <c r="AB684" s="65">
        <f t="shared" si="357"/>
        <v>2.0597738287560582E-4</v>
      </c>
      <c r="AC684" s="65">
        <v>8.4999999999999995E-4</v>
      </c>
      <c r="AD684" s="27"/>
      <c r="AE684" s="27"/>
      <c r="AF684" s="27"/>
      <c r="AG684" s="27"/>
      <c r="AH684" s="27"/>
      <c r="AI684" s="27"/>
      <c r="AJ684" s="27"/>
      <c r="AK684" s="27"/>
      <c r="AL684" s="27"/>
      <c r="AM684" s="27"/>
      <c r="AN684" s="27"/>
      <c r="AO684" s="27"/>
      <c r="AP684" s="27"/>
      <c r="AQ684" s="27"/>
      <c r="AR684" s="27"/>
      <c r="AY684" s="56" t="s">
        <v>179</v>
      </c>
      <c r="AZ684" s="25" t="s">
        <v>180</v>
      </c>
      <c r="BA684" s="25" t="s">
        <v>181</v>
      </c>
      <c r="BI684" s="25" t="s">
        <v>182</v>
      </c>
    </row>
    <row r="685" spans="1:61" s="25" customFormat="1" x14ac:dyDescent="0.25">
      <c r="A685" s="25" t="s">
        <v>158</v>
      </c>
      <c r="B685" s="25" t="s">
        <v>159</v>
      </c>
      <c r="C685" s="25" t="s">
        <v>177</v>
      </c>
      <c r="D685" s="25" t="s">
        <v>27</v>
      </c>
      <c r="E685" s="25">
        <v>2</v>
      </c>
      <c r="F685" s="47" t="s">
        <v>178</v>
      </c>
      <c r="G685" s="72">
        <v>48</v>
      </c>
      <c r="H685" s="72"/>
      <c r="I685" s="72">
        <v>50.8</v>
      </c>
      <c r="M685" s="72"/>
      <c r="N685" s="72"/>
      <c r="O685" s="78">
        <v>0.7</v>
      </c>
      <c r="P685" s="72">
        <v>350</v>
      </c>
      <c r="Q685" s="24"/>
      <c r="R685" s="24"/>
      <c r="S685" s="24"/>
      <c r="T685" s="24"/>
      <c r="X685" s="78">
        <f t="shared" si="358"/>
        <v>49.4</v>
      </c>
      <c r="Y685" s="26">
        <f t="shared" si="354"/>
        <v>1916.6542620285966</v>
      </c>
      <c r="Z685" s="63">
        <f t="shared" si="355"/>
        <v>4.1166666666666663</v>
      </c>
      <c r="AA685" s="64">
        <f t="shared" si="356"/>
        <v>13.310099041865254</v>
      </c>
      <c r="AB685" s="65">
        <f t="shared" si="357"/>
        <v>2.0647773279352228E-4</v>
      </c>
      <c r="AC685" s="65">
        <v>8.4999999999999995E-4</v>
      </c>
      <c r="AD685" s="27"/>
      <c r="AE685" s="27"/>
      <c r="AF685" s="27"/>
      <c r="AG685" s="27"/>
      <c r="AH685" s="27"/>
      <c r="AI685" s="27"/>
      <c r="AJ685" s="27"/>
      <c r="AK685" s="27"/>
      <c r="AL685" s="27"/>
      <c r="AM685" s="27"/>
      <c r="AN685" s="27"/>
      <c r="AO685" s="27"/>
      <c r="AP685" s="27"/>
      <c r="AQ685" s="27"/>
      <c r="AR685" s="27"/>
      <c r="AY685" s="56" t="s">
        <v>179</v>
      </c>
      <c r="AZ685" s="25" t="s">
        <v>180</v>
      </c>
      <c r="BA685" s="25" t="s">
        <v>181</v>
      </c>
      <c r="BI685" s="25" t="s">
        <v>182</v>
      </c>
    </row>
    <row r="686" spans="1:61" s="36" customFormat="1" x14ac:dyDescent="0.25">
      <c r="A686" s="36" t="s">
        <v>158</v>
      </c>
      <c r="B686" s="36" t="s">
        <v>159</v>
      </c>
      <c r="C686" s="36" t="s">
        <v>177</v>
      </c>
      <c r="D686" s="36" t="s">
        <v>27</v>
      </c>
      <c r="E686" s="36">
        <v>2</v>
      </c>
      <c r="F686" s="36" t="s">
        <v>178</v>
      </c>
      <c r="G686" s="73">
        <v>54</v>
      </c>
      <c r="H686" s="82"/>
      <c r="I686" s="73">
        <v>57.56</v>
      </c>
      <c r="M686" s="73"/>
      <c r="N686" s="73"/>
      <c r="O686" s="85">
        <v>0.51</v>
      </c>
      <c r="P686" s="73">
        <v>150</v>
      </c>
      <c r="Q686" s="35"/>
      <c r="R686" s="35"/>
      <c r="S686" s="35"/>
      <c r="T686" s="35"/>
      <c r="X686" s="85">
        <f t="shared" si="358"/>
        <v>56.54</v>
      </c>
      <c r="Y686" s="42">
        <f t="shared" si="354"/>
        <v>2510.7385434411221</v>
      </c>
      <c r="Z686" s="69">
        <f t="shared" si="355"/>
        <v>4.7116666666666669</v>
      </c>
      <c r="AA686" s="70">
        <f t="shared" si="356"/>
        <v>17.43568432945224</v>
      </c>
      <c r="AB686" s="71">
        <f t="shared" si="357"/>
        <v>1.8040325433321539E-4</v>
      </c>
      <c r="AC686" s="71">
        <v>8.4999999999999995E-4</v>
      </c>
      <c r="AD686" s="43"/>
      <c r="AE686" s="43"/>
      <c r="AF686" s="43"/>
      <c r="AG686" s="43"/>
      <c r="AH686" s="43"/>
      <c r="AI686" s="43"/>
      <c r="AJ686" s="43"/>
      <c r="AK686" s="43"/>
      <c r="AL686" s="43"/>
      <c r="AM686" s="43"/>
      <c r="AN686" s="43"/>
      <c r="AO686" s="43"/>
      <c r="AP686" s="43"/>
      <c r="AQ686" s="43"/>
      <c r="AR686" s="43"/>
      <c r="AY686" s="55" t="s">
        <v>179</v>
      </c>
      <c r="AZ686" s="41" t="s">
        <v>180</v>
      </c>
      <c r="BA686" s="41" t="s">
        <v>181</v>
      </c>
      <c r="BI686" s="36" t="s">
        <v>182</v>
      </c>
    </row>
    <row r="687" spans="1:61" s="36" customFormat="1" x14ac:dyDescent="0.25">
      <c r="A687" s="36" t="s">
        <v>158</v>
      </c>
      <c r="B687" s="36" t="s">
        <v>159</v>
      </c>
      <c r="C687" s="36" t="s">
        <v>177</v>
      </c>
      <c r="D687" s="36" t="s">
        <v>27</v>
      </c>
      <c r="E687" s="36">
        <v>2</v>
      </c>
      <c r="F687" s="36" t="s">
        <v>178</v>
      </c>
      <c r="G687" s="73">
        <v>54</v>
      </c>
      <c r="H687" s="82"/>
      <c r="I687" s="73">
        <v>57.56</v>
      </c>
      <c r="M687" s="73"/>
      <c r="N687" s="73"/>
      <c r="O687" s="85">
        <v>0.57999999999999996</v>
      </c>
      <c r="P687" s="73">
        <v>200</v>
      </c>
      <c r="Q687" s="35"/>
      <c r="R687" s="35"/>
      <c r="S687" s="35"/>
      <c r="T687" s="35"/>
      <c r="X687" s="85">
        <f t="shared" si="358"/>
        <v>56.400000000000006</v>
      </c>
      <c r="Y687" s="42">
        <f t="shared" si="354"/>
        <v>2498.3201418407475</v>
      </c>
      <c r="Z687" s="69">
        <f t="shared" si="355"/>
        <v>4.7</v>
      </c>
      <c r="AA687" s="70">
        <f t="shared" si="356"/>
        <v>17.349445429449634</v>
      </c>
      <c r="AB687" s="71">
        <f t="shared" si="357"/>
        <v>1.8085106382978721E-4</v>
      </c>
      <c r="AC687" s="71">
        <v>8.4999999999999995E-4</v>
      </c>
      <c r="AD687" s="43"/>
      <c r="AE687" s="43"/>
      <c r="AF687" s="43"/>
      <c r="AG687" s="43"/>
      <c r="AH687" s="43"/>
      <c r="AI687" s="43"/>
      <c r="AJ687" s="43"/>
      <c r="AK687" s="43"/>
      <c r="AL687" s="43"/>
      <c r="AM687" s="43"/>
      <c r="AN687" s="43"/>
      <c r="AO687" s="43"/>
      <c r="AP687" s="43"/>
      <c r="AQ687" s="43"/>
      <c r="AR687" s="43"/>
      <c r="AY687" s="55" t="s">
        <v>179</v>
      </c>
      <c r="AZ687" s="41" t="s">
        <v>180</v>
      </c>
      <c r="BA687" s="41" t="s">
        <v>181</v>
      </c>
      <c r="BI687" s="36" t="s">
        <v>182</v>
      </c>
    </row>
    <row r="688" spans="1:61" s="36" customFormat="1" x14ac:dyDescent="0.25">
      <c r="A688" s="36" t="s">
        <v>158</v>
      </c>
      <c r="B688" s="36" t="s">
        <v>159</v>
      </c>
      <c r="C688" s="36" t="s">
        <v>177</v>
      </c>
      <c r="D688" s="36" t="s">
        <v>27</v>
      </c>
      <c r="E688" s="36">
        <v>2</v>
      </c>
      <c r="F688" s="36" t="s">
        <v>178</v>
      </c>
      <c r="G688" s="73">
        <v>54</v>
      </c>
      <c r="H688" s="82"/>
      <c r="I688" s="73">
        <v>57.56</v>
      </c>
      <c r="M688" s="73"/>
      <c r="N688" s="73"/>
      <c r="O688" s="85">
        <v>0.65</v>
      </c>
      <c r="P688" s="73">
        <v>250</v>
      </c>
      <c r="Q688" s="35"/>
      <c r="R688" s="35"/>
      <c r="S688" s="35"/>
      <c r="T688" s="35"/>
      <c r="X688" s="85">
        <f t="shared" si="358"/>
        <v>56.260000000000005</v>
      </c>
      <c r="Y688" s="42">
        <f t="shared" si="354"/>
        <v>2485.9325278483775</v>
      </c>
      <c r="Z688" s="69">
        <f t="shared" si="355"/>
        <v>4.6883333333333335</v>
      </c>
      <c r="AA688" s="70">
        <f t="shared" si="356"/>
        <v>17.263420332280397</v>
      </c>
      <c r="AB688" s="71">
        <f t="shared" si="357"/>
        <v>1.8130110202630641E-4</v>
      </c>
      <c r="AC688" s="71">
        <v>8.4999999999999995E-4</v>
      </c>
      <c r="AD688" s="43"/>
      <c r="AE688" s="43"/>
      <c r="AF688" s="43"/>
      <c r="AG688" s="43"/>
      <c r="AH688" s="43"/>
      <c r="AI688" s="43"/>
      <c r="AJ688" s="43"/>
      <c r="AK688" s="43"/>
      <c r="AL688" s="43"/>
      <c r="AM688" s="43"/>
      <c r="AN688" s="43"/>
      <c r="AO688" s="43"/>
      <c r="AP688" s="43"/>
      <c r="AQ688" s="43"/>
      <c r="AR688" s="43"/>
      <c r="AY688" s="55" t="s">
        <v>179</v>
      </c>
      <c r="AZ688" s="41" t="s">
        <v>180</v>
      </c>
      <c r="BA688" s="41" t="s">
        <v>181</v>
      </c>
      <c r="BI688" s="36" t="s">
        <v>182</v>
      </c>
    </row>
    <row r="689" spans="1:69" s="36" customFormat="1" x14ac:dyDescent="0.25">
      <c r="A689" s="36" t="s">
        <v>158</v>
      </c>
      <c r="B689" s="36" t="s">
        <v>159</v>
      </c>
      <c r="C689" s="36" t="s">
        <v>177</v>
      </c>
      <c r="D689" s="36" t="s">
        <v>27</v>
      </c>
      <c r="E689" s="36">
        <v>2</v>
      </c>
      <c r="F689" s="36" t="s">
        <v>178</v>
      </c>
      <c r="G689" s="73">
        <v>54</v>
      </c>
      <c r="H689" s="82"/>
      <c r="I689" s="73">
        <v>57.56</v>
      </c>
      <c r="M689" s="73"/>
      <c r="N689" s="73"/>
      <c r="O689" s="85">
        <v>0.72</v>
      </c>
      <c r="P689" s="73">
        <v>300</v>
      </c>
      <c r="Q689" s="35"/>
      <c r="R689" s="35"/>
      <c r="S689" s="35"/>
      <c r="T689" s="35"/>
      <c r="X689" s="85">
        <f t="shared" si="358"/>
        <v>56.120000000000005</v>
      </c>
      <c r="Y689" s="42">
        <f t="shared" si="354"/>
        <v>2473.575701464013</v>
      </c>
      <c r="Z689" s="69">
        <f t="shared" si="355"/>
        <v>4.6766666666666667</v>
      </c>
      <c r="AA689" s="70">
        <f t="shared" si="356"/>
        <v>17.177609037944531</v>
      </c>
      <c r="AB689" s="71">
        <f t="shared" si="357"/>
        <v>1.8175338560228081E-4</v>
      </c>
      <c r="AC689" s="71">
        <v>8.4999999999999995E-4</v>
      </c>
      <c r="AD689" s="43"/>
      <c r="AE689" s="43"/>
      <c r="AF689" s="43"/>
      <c r="AG689" s="43"/>
      <c r="AH689" s="43"/>
      <c r="AI689" s="43"/>
      <c r="AJ689" s="43"/>
      <c r="AK689" s="43"/>
      <c r="AL689" s="43"/>
      <c r="AM689" s="43"/>
      <c r="AN689" s="43"/>
      <c r="AO689" s="43"/>
      <c r="AP689" s="43"/>
      <c r="AQ689" s="43"/>
      <c r="AR689" s="43"/>
      <c r="AY689" s="55" t="s">
        <v>179</v>
      </c>
      <c r="AZ689" s="41" t="s">
        <v>180</v>
      </c>
      <c r="BA689" s="41" t="s">
        <v>181</v>
      </c>
    </row>
    <row r="690" spans="1:69" s="36" customFormat="1" x14ac:dyDescent="0.25">
      <c r="A690" s="36" t="s">
        <v>158</v>
      </c>
      <c r="B690" s="36" t="s">
        <v>159</v>
      </c>
      <c r="C690" s="36" t="s">
        <v>177</v>
      </c>
      <c r="D690" s="36" t="s">
        <v>27</v>
      </c>
      <c r="E690" s="36">
        <v>2</v>
      </c>
      <c r="F690" s="36" t="s">
        <v>178</v>
      </c>
      <c r="G690" s="73">
        <v>54</v>
      </c>
      <c r="H690" s="82"/>
      <c r="I690" s="73">
        <v>57.56</v>
      </c>
      <c r="M690" s="73"/>
      <c r="N690" s="73"/>
      <c r="O690" s="85">
        <v>0.79</v>
      </c>
      <c r="P690" s="73">
        <v>350</v>
      </c>
      <c r="Q690" s="35"/>
      <c r="R690" s="35"/>
      <c r="S690" s="35"/>
      <c r="T690" s="35"/>
      <c r="X690" s="85">
        <f t="shared" si="358"/>
        <v>55.980000000000004</v>
      </c>
      <c r="Y690" s="42">
        <f t="shared" si="354"/>
        <v>2461.2496626876532</v>
      </c>
      <c r="Z690" s="69">
        <f t="shared" si="355"/>
        <v>4.665</v>
      </c>
      <c r="AA690" s="70">
        <f t="shared" si="356"/>
        <v>17.092011546442034</v>
      </c>
      <c r="AB690" s="71">
        <f t="shared" si="357"/>
        <v>1.8220793140407286E-4</v>
      </c>
      <c r="AC690" s="71">
        <v>8.4999999999999995E-4</v>
      </c>
      <c r="AD690" s="43"/>
      <c r="AE690" s="43"/>
      <c r="AF690" s="43"/>
      <c r="AG690" s="43"/>
      <c r="AH690" s="43"/>
      <c r="AI690" s="43"/>
      <c r="AJ690" s="43"/>
      <c r="AK690" s="43"/>
      <c r="AL690" s="43"/>
      <c r="AM690" s="43"/>
      <c r="AN690" s="43"/>
      <c r="AO690" s="43"/>
      <c r="AP690" s="43"/>
      <c r="AQ690" s="43"/>
      <c r="AR690" s="43"/>
      <c r="AY690" s="55" t="s">
        <v>179</v>
      </c>
      <c r="AZ690" s="41" t="s">
        <v>180</v>
      </c>
      <c r="BA690" s="41" t="s">
        <v>181</v>
      </c>
      <c r="BI690" s="36" t="s">
        <v>182</v>
      </c>
    </row>
    <row r="691" spans="1:69" s="25" customFormat="1" x14ac:dyDescent="0.25">
      <c r="A691" s="25" t="s">
        <v>158</v>
      </c>
      <c r="B691" s="25" t="s">
        <v>159</v>
      </c>
      <c r="C691" s="25" t="s">
        <v>177</v>
      </c>
      <c r="D691" s="25" t="s">
        <v>27</v>
      </c>
      <c r="E691" s="25">
        <v>2</v>
      </c>
      <c r="F691" s="47" t="s">
        <v>178</v>
      </c>
      <c r="G691" s="72">
        <v>60</v>
      </c>
      <c r="H691" s="72"/>
      <c r="I691" s="72">
        <v>61.61</v>
      </c>
      <c r="M691" s="72"/>
      <c r="N691" s="72"/>
      <c r="O691" s="78">
        <v>0.54</v>
      </c>
      <c r="P691" s="72">
        <v>150</v>
      </c>
      <c r="Q691" s="24"/>
      <c r="R691" s="24"/>
      <c r="S691" s="24"/>
      <c r="T691" s="24"/>
      <c r="X691" s="78">
        <f t="shared" ref="X691:X695" si="359">I691-2*O691</f>
        <v>60.53</v>
      </c>
      <c r="Y691" s="26">
        <f t="shared" si="354"/>
        <v>2877.6053297669901</v>
      </c>
      <c r="Z691" s="63">
        <f t="shared" si="355"/>
        <v>5.0441666666666665</v>
      </c>
      <c r="AA691" s="64">
        <f t="shared" si="356"/>
        <v>19.983370345604094</v>
      </c>
      <c r="AB691" s="65">
        <f t="shared" si="357"/>
        <v>1.685114819097968E-4</v>
      </c>
      <c r="AC691" s="65">
        <v>8.4999999999999995E-4</v>
      </c>
      <c r="AD691" s="27"/>
      <c r="AE691" s="27"/>
      <c r="AF691" s="27"/>
      <c r="AG691" s="27"/>
      <c r="AH691" s="27"/>
      <c r="AI691" s="27"/>
      <c r="AJ691" s="27"/>
      <c r="AK691" s="27"/>
      <c r="AL691" s="27"/>
      <c r="AM691" s="27"/>
      <c r="AN691" s="27"/>
      <c r="AO691" s="27"/>
      <c r="AP691" s="27"/>
      <c r="AQ691" s="27"/>
      <c r="AR691" s="27"/>
      <c r="AY691" s="56" t="s">
        <v>179</v>
      </c>
      <c r="AZ691" s="25" t="s">
        <v>180</v>
      </c>
      <c r="BA691" s="25" t="s">
        <v>181</v>
      </c>
      <c r="BI691" s="25" t="s">
        <v>182</v>
      </c>
    </row>
    <row r="692" spans="1:69" s="25" customFormat="1" x14ac:dyDescent="0.25">
      <c r="A692" s="25" t="s">
        <v>158</v>
      </c>
      <c r="B692" s="25" t="s">
        <v>159</v>
      </c>
      <c r="C692" s="25" t="s">
        <v>177</v>
      </c>
      <c r="D692" s="25" t="s">
        <v>27</v>
      </c>
      <c r="E692" s="25">
        <v>2</v>
      </c>
      <c r="F692" s="47" t="s">
        <v>178</v>
      </c>
      <c r="G692" s="72">
        <v>60</v>
      </c>
      <c r="H692" s="72"/>
      <c r="I692" s="72">
        <v>61.61</v>
      </c>
      <c r="M692" s="72"/>
      <c r="N692" s="72"/>
      <c r="O692" s="78">
        <v>0.61</v>
      </c>
      <c r="P692" s="72">
        <v>200</v>
      </c>
      <c r="Q692" s="24"/>
      <c r="R692" s="24"/>
      <c r="S692" s="24"/>
      <c r="T692" s="24"/>
      <c r="X692" s="78">
        <f t="shared" si="359"/>
        <v>60.39</v>
      </c>
      <c r="Y692" s="26">
        <f t="shared" si="354"/>
        <v>2864.3094813384673</v>
      </c>
      <c r="Z692" s="63">
        <f t="shared" si="355"/>
        <v>5.0324999999999998</v>
      </c>
      <c r="AA692" s="64">
        <f t="shared" si="356"/>
        <v>19.891038064850463</v>
      </c>
      <c r="AB692" s="65">
        <f t="shared" si="357"/>
        <v>1.6890213611525087E-4</v>
      </c>
      <c r="AC692" s="65">
        <v>8.4999999999999995E-4</v>
      </c>
      <c r="AD692" s="27"/>
      <c r="AE692" s="27"/>
      <c r="AF692" s="27"/>
      <c r="AG692" s="27"/>
      <c r="AH692" s="27"/>
      <c r="AI692" s="27"/>
      <c r="AJ692" s="27"/>
      <c r="AK692" s="27"/>
      <c r="AL692" s="27"/>
      <c r="AM692" s="27"/>
      <c r="AN692" s="27"/>
      <c r="AO692" s="27"/>
      <c r="AP692" s="27"/>
      <c r="AQ692" s="27"/>
      <c r="AR692" s="27"/>
      <c r="AY692" s="56" t="s">
        <v>179</v>
      </c>
      <c r="AZ692" s="25" t="s">
        <v>180</v>
      </c>
      <c r="BA692" s="25" t="s">
        <v>181</v>
      </c>
      <c r="BI692" s="25" t="s">
        <v>182</v>
      </c>
    </row>
    <row r="693" spans="1:69" s="25" customFormat="1" x14ac:dyDescent="0.25">
      <c r="A693" s="25" t="s">
        <v>158</v>
      </c>
      <c r="B693" s="25" t="s">
        <v>159</v>
      </c>
      <c r="C693" s="25" t="s">
        <v>177</v>
      </c>
      <c r="D693" s="25" t="s">
        <v>27</v>
      </c>
      <c r="E693" s="25">
        <v>2</v>
      </c>
      <c r="F693" s="47" t="s">
        <v>178</v>
      </c>
      <c r="G693" s="72">
        <v>60</v>
      </c>
      <c r="H693" s="72"/>
      <c r="I693" s="72">
        <v>61.61</v>
      </c>
      <c r="M693" s="72"/>
      <c r="N693" s="72"/>
      <c r="O693" s="78">
        <v>0.68</v>
      </c>
      <c r="P693" s="72">
        <v>250</v>
      </c>
      <c r="Q693" s="24"/>
      <c r="R693" s="24"/>
      <c r="S693" s="24"/>
      <c r="T693" s="24"/>
      <c r="X693" s="78">
        <f t="shared" si="359"/>
        <v>60.25</v>
      </c>
      <c r="Y693" s="26">
        <f t="shared" si="354"/>
        <v>2851.0444205179497</v>
      </c>
      <c r="Z693" s="63">
        <f t="shared" si="355"/>
        <v>5.020833333333333</v>
      </c>
      <c r="AA693" s="64">
        <f t="shared" si="356"/>
        <v>19.798919586930204</v>
      </c>
      <c r="AB693" s="65">
        <f t="shared" si="357"/>
        <v>1.6929460580912862E-4</v>
      </c>
      <c r="AC693" s="65">
        <v>8.4999999999999995E-4</v>
      </c>
      <c r="AD693" s="27"/>
      <c r="AE693" s="27"/>
      <c r="AF693" s="27"/>
      <c r="AG693" s="27"/>
      <c r="AH693" s="27"/>
      <c r="AI693" s="27"/>
      <c r="AJ693" s="27"/>
      <c r="AK693" s="27"/>
      <c r="AL693" s="27"/>
      <c r="AM693" s="27"/>
      <c r="AN693" s="27"/>
      <c r="AO693" s="27"/>
      <c r="AP693" s="27"/>
      <c r="AQ693" s="27"/>
      <c r="AR693" s="27"/>
      <c r="AY693" s="56" t="s">
        <v>179</v>
      </c>
      <c r="AZ693" s="25" t="s">
        <v>180</v>
      </c>
      <c r="BA693" s="25" t="s">
        <v>181</v>
      </c>
      <c r="BI693" s="25" t="s">
        <v>182</v>
      </c>
    </row>
    <row r="694" spans="1:69" s="25" customFormat="1" x14ac:dyDescent="0.25">
      <c r="A694" s="25" t="s">
        <v>158</v>
      </c>
      <c r="B694" s="25" t="s">
        <v>159</v>
      </c>
      <c r="C694" s="25" t="s">
        <v>177</v>
      </c>
      <c r="D694" s="25" t="s">
        <v>27</v>
      </c>
      <c r="E694" s="25">
        <v>2</v>
      </c>
      <c r="F694" s="47" t="s">
        <v>178</v>
      </c>
      <c r="G694" s="72">
        <v>60</v>
      </c>
      <c r="H694" s="72"/>
      <c r="I694" s="72">
        <v>61.61</v>
      </c>
      <c r="M694" s="72"/>
      <c r="N694" s="72"/>
      <c r="O694" s="78">
        <v>0.76</v>
      </c>
      <c r="P694" s="72">
        <v>300</v>
      </c>
      <c r="Q694" s="24"/>
      <c r="R694" s="24"/>
      <c r="S694" s="24"/>
      <c r="T694" s="24"/>
      <c r="X694" s="78">
        <f t="shared" si="359"/>
        <v>60.089999999999996</v>
      </c>
      <c r="Y694" s="26">
        <f t="shared" si="354"/>
        <v>2835.9220501206296</v>
      </c>
      <c r="Z694" s="63">
        <f t="shared" si="355"/>
        <v>5.0074999999999994</v>
      </c>
      <c r="AA694" s="64">
        <f t="shared" si="356"/>
        <v>19.6939031258377</v>
      </c>
      <c r="AB694" s="65">
        <f t="shared" si="357"/>
        <v>1.6974538192710936E-4</v>
      </c>
      <c r="AC694" s="65">
        <v>8.4999999999999995E-4</v>
      </c>
      <c r="AD694" s="27"/>
      <c r="AE694" s="27"/>
      <c r="AF694" s="27"/>
      <c r="AG694" s="27"/>
      <c r="AH694" s="27"/>
      <c r="AI694" s="27"/>
      <c r="AJ694" s="27"/>
      <c r="AK694" s="27"/>
      <c r="AL694" s="27"/>
      <c r="AM694" s="27"/>
      <c r="AN694" s="27"/>
      <c r="AO694" s="27"/>
      <c r="AP694" s="27"/>
      <c r="AQ694" s="27"/>
      <c r="AR694" s="27"/>
      <c r="AY694" s="56" t="s">
        <v>179</v>
      </c>
      <c r="AZ694" s="25" t="s">
        <v>180</v>
      </c>
      <c r="BA694" s="25" t="s">
        <v>181</v>
      </c>
    </row>
    <row r="695" spans="1:69" s="25" customFormat="1" x14ac:dyDescent="0.25">
      <c r="A695" s="25" t="s">
        <v>158</v>
      </c>
      <c r="B695" s="25" t="s">
        <v>159</v>
      </c>
      <c r="C695" s="25" t="s">
        <v>177</v>
      </c>
      <c r="D695" s="25" t="s">
        <v>27</v>
      </c>
      <c r="E695" s="25">
        <v>2</v>
      </c>
      <c r="F695" s="47" t="s">
        <v>178</v>
      </c>
      <c r="G695" s="72">
        <v>60</v>
      </c>
      <c r="H695" s="72"/>
      <c r="I695" s="72">
        <v>61.61</v>
      </c>
      <c r="M695" s="72"/>
      <c r="N695" s="72"/>
      <c r="O695" s="78">
        <v>0.83</v>
      </c>
      <c r="P695" s="72">
        <v>350</v>
      </c>
      <c r="Q695" s="24"/>
      <c r="R695" s="24"/>
      <c r="S695" s="24"/>
      <c r="T695" s="24"/>
      <c r="X695" s="78">
        <f t="shared" si="359"/>
        <v>59.95</v>
      </c>
      <c r="Y695" s="26">
        <f t="shared" si="354"/>
        <v>2822.7229627458382</v>
      </c>
      <c r="Z695" s="63">
        <f t="shared" si="355"/>
        <v>4.9958333333333336</v>
      </c>
      <c r="AA695" s="64">
        <f t="shared" si="356"/>
        <v>19.602242796846099</v>
      </c>
      <c r="AB695" s="65">
        <f t="shared" si="357"/>
        <v>1.7014178482068387E-4</v>
      </c>
      <c r="AC695" s="65">
        <v>8.4999999999999995E-4</v>
      </c>
      <c r="AD695" s="27"/>
      <c r="AE695" s="27"/>
      <c r="AF695" s="27"/>
      <c r="AG695" s="27"/>
      <c r="AH695" s="27"/>
      <c r="AI695" s="27"/>
      <c r="AJ695" s="27"/>
      <c r="AK695" s="27"/>
      <c r="AL695" s="27"/>
      <c r="AM695" s="27"/>
      <c r="AN695" s="27"/>
      <c r="AO695" s="27"/>
      <c r="AP695" s="27"/>
      <c r="AQ695" s="27"/>
      <c r="AR695" s="27"/>
      <c r="AY695" s="56" t="s">
        <v>179</v>
      </c>
      <c r="AZ695" s="25" t="s">
        <v>180</v>
      </c>
      <c r="BA695" s="25" t="s">
        <v>181</v>
      </c>
      <c r="BI695" s="25" t="s">
        <v>182</v>
      </c>
    </row>
    <row r="696" spans="1:69" s="36" customFormat="1" x14ac:dyDescent="0.25">
      <c r="A696" s="36" t="s">
        <v>158</v>
      </c>
      <c r="B696" s="36" t="s">
        <v>159</v>
      </c>
      <c r="C696" s="36" t="s">
        <v>177</v>
      </c>
      <c r="D696" s="36" t="s">
        <v>27</v>
      </c>
      <c r="E696" s="36">
        <v>2</v>
      </c>
      <c r="F696" s="36" t="s">
        <v>178</v>
      </c>
      <c r="G696" s="73">
        <v>64</v>
      </c>
      <c r="H696" s="82"/>
      <c r="I696" s="73">
        <v>65.67</v>
      </c>
      <c r="M696" s="73"/>
      <c r="N696" s="73"/>
      <c r="O696" s="85">
        <v>0.56000000000000005</v>
      </c>
      <c r="P696" s="73">
        <v>150</v>
      </c>
      <c r="Q696" s="35"/>
      <c r="R696" s="35"/>
      <c r="S696" s="35"/>
      <c r="T696" s="35"/>
      <c r="X696" s="85">
        <f t="shared" ref="X696:X699" si="360">I696-2*O696</f>
        <v>64.55</v>
      </c>
      <c r="Y696" s="42">
        <f t="shared" si="354"/>
        <v>3272.5204909235558</v>
      </c>
      <c r="Z696" s="69">
        <f t="shared" si="355"/>
        <v>5.3791666666666664</v>
      </c>
      <c r="AA696" s="70">
        <f t="shared" si="356"/>
        <v>22.725836742524692</v>
      </c>
      <c r="AB696" s="71">
        <f t="shared" si="357"/>
        <v>1.5801704105344693E-4</v>
      </c>
      <c r="AC696" s="71">
        <v>8.4999999999999995E-4</v>
      </c>
      <c r="AD696" s="43"/>
      <c r="AE696" s="43"/>
      <c r="AF696" s="43"/>
      <c r="AG696" s="43"/>
      <c r="AH696" s="43"/>
      <c r="AI696" s="43"/>
      <c r="AJ696" s="43"/>
      <c r="AK696" s="43"/>
      <c r="AL696" s="43"/>
      <c r="AM696" s="43"/>
      <c r="AN696" s="43"/>
      <c r="AO696" s="43"/>
      <c r="AP696" s="43"/>
      <c r="AQ696" s="43"/>
      <c r="AR696" s="43"/>
      <c r="AY696" s="55" t="s">
        <v>179</v>
      </c>
      <c r="AZ696" s="41" t="s">
        <v>180</v>
      </c>
      <c r="BA696" s="41" t="s">
        <v>181</v>
      </c>
      <c r="BI696" s="36" t="s">
        <v>182</v>
      </c>
    </row>
    <row r="697" spans="1:69" s="36" customFormat="1" x14ac:dyDescent="0.25">
      <c r="A697" s="36" t="s">
        <v>158</v>
      </c>
      <c r="B697" s="36" t="s">
        <v>159</v>
      </c>
      <c r="C697" s="36" t="s">
        <v>177</v>
      </c>
      <c r="D697" s="36" t="s">
        <v>27</v>
      </c>
      <c r="E697" s="36">
        <v>2</v>
      </c>
      <c r="F697" s="36" t="s">
        <v>178</v>
      </c>
      <c r="G697" s="73">
        <v>64</v>
      </c>
      <c r="H697" s="82"/>
      <c r="I697" s="73">
        <v>65.67</v>
      </c>
      <c r="M697" s="73"/>
      <c r="N697" s="73"/>
      <c r="O697" s="85">
        <v>0.64</v>
      </c>
      <c r="P697" s="73">
        <v>200</v>
      </c>
      <c r="Q697" s="35"/>
      <c r="R697" s="35"/>
      <c r="S697" s="35"/>
      <c r="T697" s="35"/>
      <c r="X697" s="85">
        <f t="shared" si="360"/>
        <v>64.39</v>
      </c>
      <c r="Y697" s="42">
        <f t="shared" si="354"/>
        <v>3256.3174126534018</v>
      </c>
      <c r="Z697" s="69">
        <f t="shared" si="355"/>
        <v>5.3658333333333337</v>
      </c>
      <c r="AA697" s="70">
        <f t="shared" si="356"/>
        <v>22.613315365648624</v>
      </c>
      <c r="AB697" s="71">
        <f t="shared" si="357"/>
        <v>1.5840969094579901E-4</v>
      </c>
      <c r="AC697" s="71">
        <v>8.4999999999999995E-4</v>
      </c>
      <c r="AD697" s="43"/>
      <c r="AE697" s="43"/>
      <c r="AF697" s="43"/>
      <c r="AG697" s="43"/>
      <c r="AH697" s="43"/>
      <c r="AI697" s="43"/>
      <c r="AJ697" s="43"/>
      <c r="AK697" s="43"/>
      <c r="AL697" s="43"/>
      <c r="AM697" s="43"/>
      <c r="AN697" s="43"/>
      <c r="AO697" s="43"/>
      <c r="AP697" s="43"/>
      <c r="AQ697" s="43"/>
      <c r="AR697" s="43"/>
      <c r="AY697" s="55" t="s">
        <v>179</v>
      </c>
      <c r="AZ697" s="41" t="s">
        <v>180</v>
      </c>
      <c r="BA697" s="41" t="s">
        <v>181</v>
      </c>
      <c r="BI697" s="36" t="s">
        <v>182</v>
      </c>
    </row>
    <row r="698" spans="1:69" s="36" customFormat="1" x14ac:dyDescent="0.25">
      <c r="A698" s="36" t="s">
        <v>158</v>
      </c>
      <c r="B698" s="36" t="s">
        <v>159</v>
      </c>
      <c r="C698" s="36" t="s">
        <v>177</v>
      </c>
      <c r="D698" s="36" t="s">
        <v>27</v>
      </c>
      <c r="E698" s="36">
        <v>2</v>
      </c>
      <c r="F698" s="36" t="s">
        <v>178</v>
      </c>
      <c r="G698" s="73">
        <v>64</v>
      </c>
      <c r="H698" s="82"/>
      <c r="I698" s="73">
        <v>65.67</v>
      </c>
      <c r="M698" s="73"/>
      <c r="N698" s="73"/>
      <c r="O698" s="85">
        <v>0.72</v>
      </c>
      <c r="P698" s="73">
        <v>250</v>
      </c>
      <c r="Q698" s="35"/>
      <c r="R698" s="35"/>
      <c r="S698" s="35"/>
      <c r="T698" s="35"/>
      <c r="X698" s="85">
        <f t="shared" si="360"/>
        <v>64.23</v>
      </c>
      <c r="Y698" s="42">
        <f t="shared" si="354"/>
        <v>3240.1545467692131</v>
      </c>
      <c r="Z698" s="69">
        <f t="shared" si="355"/>
        <v>5.3525</v>
      </c>
      <c r="AA698" s="70">
        <f t="shared" si="356"/>
        <v>22.501073241452868</v>
      </c>
      <c r="AB698" s="71">
        <f t="shared" si="357"/>
        <v>1.5880429705744978E-4</v>
      </c>
      <c r="AC698" s="71">
        <v>8.4999999999999995E-4</v>
      </c>
      <c r="AD698" s="43"/>
      <c r="AE698" s="43"/>
      <c r="AF698" s="43"/>
      <c r="AG698" s="43"/>
      <c r="AH698" s="43"/>
      <c r="AI698" s="43"/>
      <c r="AJ698" s="43"/>
      <c r="AK698" s="43"/>
      <c r="AL698" s="43"/>
      <c r="AM698" s="43"/>
      <c r="AN698" s="43"/>
      <c r="AO698" s="43"/>
      <c r="AP698" s="43"/>
      <c r="AQ698" s="43"/>
      <c r="AR698" s="43"/>
      <c r="AY698" s="55" t="s">
        <v>179</v>
      </c>
      <c r="AZ698" s="41" t="s">
        <v>180</v>
      </c>
      <c r="BA698" s="41" t="s">
        <v>181</v>
      </c>
    </row>
    <row r="699" spans="1:69" s="36" customFormat="1" x14ac:dyDescent="0.25">
      <c r="A699" s="36" t="s">
        <v>158</v>
      </c>
      <c r="B699" s="36" t="s">
        <v>159</v>
      </c>
      <c r="C699" s="36" t="s">
        <v>177</v>
      </c>
      <c r="D699" s="36" t="s">
        <v>27</v>
      </c>
      <c r="E699" s="36">
        <v>2</v>
      </c>
      <c r="F699" s="36" t="s">
        <v>178</v>
      </c>
      <c r="G699" s="73">
        <v>64</v>
      </c>
      <c r="H699" s="82"/>
      <c r="I699" s="73">
        <v>65.67</v>
      </c>
      <c r="M699" s="73"/>
      <c r="N699" s="73"/>
      <c r="O699" s="85">
        <v>0.8</v>
      </c>
      <c r="P699" s="73">
        <v>300</v>
      </c>
      <c r="Q699" s="35"/>
      <c r="R699" s="35"/>
      <c r="S699" s="35"/>
      <c r="T699" s="35"/>
      <c r="X699" s="85">
        <f t="shared" si="360"/>
        <v>64.070000000000007</v>
      </c>
      <c r="Y699" s="42">
        <f t="shared" ref="Y699:Y813" si="361">PI()*X699^2/4</f>
        <v>3224.0318932709906</v>
      </c>
      <c r="Z699" s="69">
        <f t="shared" ref="Z699:Z813" si="362">X699/12</f>
        <v>5.3391666666666673</v>
      </c>
      <c r="AA699" s="70">
        <f t="shared" ref="AA699:AA813" si="363">PI()*Z699^2/4</f>
        <v>22.389110369937434</v>
      </c>
      <c r="AB699" s="71">
        <f t="shared" si="357"/>
        <v>1.5920087404401432E-4</v>
      </c>
      <c r="AC699" s="71">
        <v>8.4999999999999995E-4</v>
      </c>
      <c r="AD699" s="43"/>
      <c r="AE699" s="43"/>
      <c r="AF699" s="43"/>
      <c r="AG699" s="43"/>
      <c r="AH699" s="43"/>
      <c r="AI699" s="43"/>
      <c r="AJ699" s="43"/>
      <c r="AK699" s="43"/>
      <c r="AL699" s="43"/>
      <c r="AM699" s="43"/>
      <c r="AN699" s="43"/>
      <c r="AO699" s="43"/>
      <c r="AP699" s="43"/>
      <c r="AQ699" s="43"/>
      <c r="AR699" s="43"/>
      <c r="AY699" s="55" t="s">
        <v>179</v>
      </c>
      <c r="AZ699" s="41" t="s">
        <v>180</v>
      </c>
      <c r="BA699" s="41" t="s">
        <v>181</v>
      </c>
      <c r="BI699" s="36" t="s">
        <v>182</v>
      </c>
    </row>
    <row r="700" spans="1:69" s="36" customFormat="1" x14ac:dyDescent="0.25">
      <c r="A700" s="36" t="s">
        <v>158</v>
      </c>
      <c r="B700" s="36" t="s">
        <v>159</v>
      </c>
      <c r="C700" s="36" t="s">
        <v>177</v>
      </c>
      <c r="D700" s="36" t="s">
        <v>27</v>
      </c>
      <c r="E700" s="36">
        <v>2</v>
      </c>
      <c r="F700" s="36" t="s">
        <v>178</v>
      </c>
      <c r="G700" s="73">
        <v>64</v>
      </c>
      <c r="H700" s="82"/>
      <c r="I700" s="73">
        <v>65.67</v>
      </c>
      <c r="M700" s="73"/>
      <c r="N700" s="73"/>
      <c r="O700" s="85">
        <v>0.87</v>
      </c>
      <c r="P700" s="73">
        <v>350</v>
      </c>
      <c r="Q700" s="35"/>
      <c r="R700" s="35"/>
      <c r="S700" s="35"/>
      <c r="T700" s="35"/>
      <c r="X700" s="85">
        <f t="shared" ref="X700:X734" si="364">I700-2*O700</f>
        <v>63.93</v>
      </c>
      <c r="Y700" s="42">
        <f t="shared" si="361"/>
        <v>3209.9575581829076</v>
      </c>
      <c r="Z700" s="69">
        <f t="shared" si="362"/>
        <v>5.3274999999999997</v>
      </c>
      <c r="AA700" s="70">
        <f t="shared" si="363"/>
        <v>22.291371931825747</v>
      </c>
      <c r="AB700" s="71">
        <f t="shared" si="357"/>
        <v>1.5954950727358047E-4</v>
      </c>
      <c r="AC700" s="71">
        <v>8.4999999999999995E-4</v>
      </c>
      <c r="AD700" s="43"/>
      <c r="AE700" s="43"/>
      <c r="AF700" s="43"/>
      <c r="AG700" s="43"/>
      <c r="AH700" s="43"/>
      <c r="AI700" s="43"/>
      <c r="AJ700" s="43"/>
      <c r="AK700" s="43"/>
      <c r="AL700" s="43"/>
      <c r="AM700" s="43"/>
      <c r="AN700" s="43"/>
      <c r="AO700" s="43"/>
      <c r="AP700" s="43"/>
      <c r="AQ700" s="43"/>
      <c r="AR700" s="43"/>
      <c r="AY700" s="55" t="s">
        <v>179</v>
      </c>
      <c r="AZ700" s="41" t="s">
        <v>180</v>
      </c>
      <c r="BA700" s="41" t="s">
        <v>181</v>
      </c>
      <c r="BI700" s="36" t="s">
        <v>182</v>
      </c>
    </row>
    <row r="701" spans="1:69" x14ac:dyDescent="0.25">
      <c r="A701" s="99" t="s">
        <v>158</v>
      </c>
      <c r="B701" s="12" t="s">
        <v>159</v>
      </c>
      <c r="C701" s="12" t="s">
        <v>183</v>
      </c>
      <c r="D701" s="12" t="s">
        <v>34</v>
      </c>
      <c r="E701" s="12">
        <v>1</v>
      </c>
      <c r="F701" s="12" t="s">
        <v>184</v>
      </c>
      <c r="G701" s="12">
        <v>0.125</v>
      </c>
      <c r="H701" s="102"/>
      <c r="I701" s="12">
        <v>0.40500000000000003</v>
      </c>
      <c r="J701" s="12">
        <v>0.374</v>
      </c>
      <c r="K701" s="91">
        <v>0.42</v>
      </c>
      <c r="L701" s="91"/>
      <c r="N701" s="22">
        <v>40</v>
      </c>
      <c r="O701" s="92">
        <v>6.8000000000000005E-2</v>
      </c>
      <c r="Q701" s="91"/>
      <c r="R701" s="91">
        <v>0.06</v>
      </c>
      <c r="S701" s="93" t="s">
        <v>172</v>
      </c>
      <c r="T701" s="93"/>
      <c r="X701" s="92">
        <f t="shared" si="364"/>
        <v>0.26900000000000002</v>
      </c>
      <c r="Y701" s="94">
        <f t="shared" si="361"/>
        <v>5.6832196501602761E-2</v>
      </c>
      <c r="Z701" s="94">
        <f t="shared" si="362"/>
        <v>2.2416666666666668E-2</v>
      </c>
      <c r="AA701" s="95">
        <f t="shared" si="363"/>
        <v>3.9466803126113033E-4</v>
      </c>
      <c r="AB701" s="96">
        <f t="shared" ref="AB701:AB764" si="365">AC701/Z701</f>
        <v>3.033457249070632E-4</v>
      </c>
      <c r="AC701" s="96">
        <v>6.8000000000000001E-6</v>
      </c>
      <c r="AD701" s="96"/>
      <c r="AE701" s="96"/>
      <c r="AF701" s="96"/>
      <c r="AG701" s="96"/>
      <c r="AH701" s="96"/>
      <c r="AI701" s="12">
        <v>8.5000000000000006E-2</v>
      </c>
      <c r="AJ701" s="12">
        <v>9.0999999999999998E-2</v>
      </c>
      <c r="AL701" s="96"/>
      <c r="AM701" s="96"/>
      <c r="AN701" s="96"/>
      <c r="AO701" s="96"/>
      <c r="AP701" s="96"/>
      <c r="AQ701" s="96"/>
      <c r="AR701" s="96"/>
      <c r="AY701" s="19" t="s">
        <v>185</v>
      </c>
      <c r="AZ701" s="19" t="s">
        <v>186</v>
      </c>
      <c r="BA701" s="19" t="s">
        <v>187</v>
      </c>
      <c r="BB701" s="12" t="s">
        <v>188</v>
      </c>
      <c r="BD701" s="12" t="s">
        <v>189</v>
      </c>
      <c r="BN701" s="12" t="s">
        <v>190</v>
      </c>
      <c r="BO701" s="12" t="s">
        <v>191</v>
      </c>
      <c r="BP701" s="12" t="s">
        <v>192</v>
      </c>
      <c r="BQ701" s="12" t="s">
        <v>193</v>
      </c>
    </row>
    <row r="702" spans="1:69" x14ac:dyDescent="0.25">
      <c r="A702" s="99" t="s">
        <v>158</v>
      </c>
      <c r="B702" s="12" t="s">
        <v>159</v>
      </c>
      <c r="C702" s="12" t="s">
        <v>183</v>
      </c>
      <c r="D702" s="12" t="s">
        <v>34</v>
      </c>
      <c r="E702" s="12">
        <v>1</v>
      </c>
      <c r="F702" s="12" t="s">
        <v>184</v>
      </c>
      <c r="G702" s="12">
        <v>0.125</v>
      </c>
      <c r="H702" s="102"/>
      <c r="I702" s="12">
        <v>0.40500000000000003</v>
      </c>
      <c r="J702" s="12">
        <v>0.374</v>
      </c>
      <c r="K702" s="91">
        <v>0.42</v>
      </c>
      <c r="N702" s="22">
        <v>80</v>
      </c>
      <c r="O702" s="92">
        <v>9.5000000000000001E-2</v>
      </c>
      <c r="Q702" s="91"/>
      <c r="R702" s="91">
        <v>8.3000000000000004E-2</v>
      </c>
      <c r="S702" s="93" t="s">
        <v>172</v>
      </c>
      <c r="T702" s="93"/>
      <c r="X702" s="92">
        <f t="shared" si="364"/>
        <v>0.21500000000000002</v>
      </c>
      <c r="Y702" s="94">
        <f t="shared" si="361"/>
        <v>3.6305030103047052E-2</v>
      </c>
      <c r="Z702" s="94">
        <f t="shared" si="362"/>
        <v>1.7916666666666668E-2</v>
      </c>
      <c r="AA702" s="95">
        <f t="shared" si="363"/>
        <v>2.5211826460449339E-4</v>
      </c>
      <c r="AB702" s="96">
        <f t="shared" si="365"/>
        <v>3.795348837209302E-4</v>
      </c>
      <c r="AC702" s="96">
        <v>6.8000000000000001E-6</v>
      </c>
      <c r="AD702" s="96"/>
      <c r="AE702" s="96"/>
      <c r="AF702" s="96"/>
      <c r="AG702" s="96"/>
      <c r="AH702" s="96"/>
      <c r="AI702" s="12">
        <v>0.109</v>
      </c>
      <c r="AJ702" s="12">
        <v>0.11799999999999999</v>
      </c>
      <c r="AL702" s="96"/>
      <c r="AM702" s="96"/>
      <c r="AN702" s="96"/>
      <c r="AO702" s="96"/>
      <c r="AP702" s="96"/>
      <c r="AQ702" s="96"/>
      <c r="AR702" s="96"/>
      <c r="AY702" s="19" t="s">
        <v>185</v>
      </c>
      <c r="AZ702" s="19" t="s">
        <v>186</v>
      </c>
      <c r="BA702" s="19" t="s">
        <v>187</v>
      </c>
      <c r="BB702" s="12" t="s">
        <v>188</v>
      </c>
      <c r="BD702" s="12" t="s">
        <v>189</v>
      </c>
      <c r="BN702" s="12" t="s">
        <v>190</v>
      </c>
      <c r="BO702" s="12" t="s">
        <v>191</v>
      </c>
      <c r="BP702" s="12" t="s">
        <v>192</v>
      </c>
      <c r="BQ702" s="12" t="s">
        <v>193</v>
      </c>
    </row>
    <row r="703" spans="1:69" x14ac:dyDescent="0.25">
      <c r="A703" s="99" t="s">
        <v>158</v>
      </c>
      <c r="B703" s="12" t="s">
        <v>159</v>
      </c>
      <c r="C703" s="12" t="s">
        <v>183</v>
      </c>
      <c r="D703" s="12" t="s">
        <v>34</v>
      </c>
      <c r="E703" s="12">
        <v>1</v>
      </c>
      <c r="F703" s="12" t="s">
        <v>184</v>
      </c>
      <c r="G703" s="12">
        <v>0.25</v>
      </c>
      <c r="H703" s="102"/>
      <c r="I703" s="12">
        <v>0.54</v>
      </c>
      <c r="J703" s="12">
        <v>0.50900000000000001</v>
      </c>
      <c r="K703" s="12">
        <v>0.55500000000000005</v>
      </c>
      <c r="N703" s="22">
        <v>40</v>
      </c>
      <c r="O703" s="92">
        <v>8.7999999999999995E-2</v>
      </c>
      <c r="Q703" s="91"/>
      <c r="R703" s="91">
        <v>7.6999999999999999E-2</v>
      </c>
      <c r="S703" s="93" t="s">
        <v>172</v>
      </c>
      <c r="T703" s="93"/>
      <c r="X703" s="92">
        <f t="shared" si="364"/>
        <v>0.36400000000000005</v>
      </c>
      <c r="Y703" s="94">
        <f t="shared" si="361"/>
        <v>0.10406211505750833</v>
      </c>
      <c r="Z703" s="94">
        <f t="shared" si="362"/>
        <v>3.0333333333333337E-2</v>
      </c>
      <c r="AA703" s="95">
        <f t="shared" si="363"/>
        <v>7.2265357678825233E-4</v>
      </c>
      <c r="AB703" s="96">
        <f t="shared" si="365"/>
        <v>2.2417582417582415E-4</v>
      </c>
      <c r="AC703" s="96">
        <v>6.8000000000000001E-6</v>
      </c>
      <c r="AD703" s="96"/>
      <c r="AE703" s="96"/>
      <c r="AF703" s="96"/>
      <c r="AG703" s="96"/>
      <c r="AH703" s="96"/>
      <c r="AI703" s="12">
        <v>0.14699999999999999</v>
      </c>
      <c r="AJ703" s="12">
        <v>0.159</v>
      </c>
      <c r="AL703" s="96"/>
      <c r="AM703" s="96"/>
      <c r="AN703" s="96"/>
      <c r="AO703" s="96"/>
      <c r="AP703" s="96"/>
      <c r="AQ703" s="96"/>
      <c r="AR703" s="96"/>
      <c r="AY703" s="19" t="s">
        <v>185</v>
      </c>
      <c r="AZ703" s="19" t="s">
        <v>186</v>
      </c>
      <c r="BA703" s="19" t="s">
        <v>187</v>
      </c>
      <c r="BB703" s="12" t="s">
        <v>188</v>
      </c>
      <c r="BD703" s="12" t="s">
        <v>189</v>
      </c>
      <c r="BN703" s="12" t="s">
        <v>190</v>
      </c>
      <c r="BO703" s="12" t="s">
        <v>191</v>
      </c>
      <c r="BP703" s="12" t="s">
        <v>192</v>
      </c>
      <c r="BQ703" s="12" t="s">
        <v>193</v>
      </c>
    </row>
    <row r="704" spans="1:69" x14ac:dyDescent="0.25">
      <c r="A704" s="99" t="s">
        <v>158</v>
      </c>
      <c r="B704" s="12" t="s">
        <v>159</v>
      </c>
      <c r="C704" s="12" t="s">
        <v>183</v>
      </c>
      <c r="D704" s="12" t="s">
        <v>34</v>
      </c>
      <c r="E704" s="12">
        <v>1</v>
      </c>
      <c r="F704" s="12" t="s">
        <v>184</v>
      </c>
      <c r="G704" s="12">
        <v>0.25</v>
      </c>
      <c r="H704" s="102"/>
      <c r="I704" s="12">
        <v>0.54</v>
      </c>
      <c r="J704" s="12">
        <v>0.50900000000000001</v>
      </c>
      <c r="K704" s="12">
        <v>0.55500000000000005</v>
      </c>
      <c r="N704" s="22">
        <v>80</v>
      </c>
      <c r="O704" s="92">
        <v>0.11899999999999999</v>
      </c>
      <c r="Q704" s="91"/>
      <c r="R704" s="91">
        <v>0.104</v>
      </c>
      <c r="S704" s="93" t="s">
        <v>172</v>
      </c>
      <c r="T704" s="93"/>
      <c r="X704" s="92">
        <f t="shared" si="364"/>
        <v>0.30200000000000005</v>
      </c>
      <c r="Y704" s="94">
        <f t="shared" si="361"/>
        <v>7.163145409450089E-2</v>
      </c>
      <c r="Z704" s="94">
        <f t="shared" si="362"/>
        <v>2.5166666666666671E-2</v>
      </c>
      <c r="AA704" s="95">
        <f t="shared" si="363"/>
        <v>4.9744065343403402E-4</v>
      </c>
      <c r="AB704" s="96">
        <f t="shared" si="365"/>
        <v>2.7019867549668873E-4</v>
      </c>
      <c r="AC704" s="96">
        <v>6.8000000000000001E-6</v>
      </c>
      <c r="AD704" s="96"/>
      <c r="AE704" s="96"/>
      <c r="AF704" s="96"/>
      <c r="AG704" s="96"/>
      <c r="AH704" s="96"/>
      <c r="AI704" s="12">
        <v>0.185</v>
      </c>
      <c r="AJ704" s="12">
        <v>0.2</v>
      </c>
      <c r="AL704" s="96"/>
      <c r="AM704" s="96"/>
      <c r="AN704" s="96"/>
      <c r="AO704" s="96"/>
      <c r="AP704" s="96"/>
      <c r="AQ704" s="96"/>
      <c r="AR704" s="96"/>
      <c r="AY704" s="19" t="s">
        <v>185</v>
      </c>
      <c r="AZ704" s="19" t="s">
        <v>186</v>
      </c>
      <c r="BA704" s="19" t="s">
        <v>187</v>
      </c>
      <c r="BB704" s="12" t="s">
        <v>188</v>
      </c>
      <c r="BD704" s="12" t="s">
        <v>189</v>
      </c>
      <c r="BN704" s="12" t="s">
        <v>190</v>
      </c>
      <c r="BO704" s="12" t="s">
        <v>191</v>
      </c>
      <c r="BP704" s="12" t="s">
        <v>192</v>
      </c>
      <c r="BQ704" s="12" t="s">
        <v>193</v>
      </c>
    </row>
    <row r="705" spans="1:69" x14ac:dyDescent="0.25">
      <c r="A705" s="99" t="s">
        <v>158</v>
      </c>
      <c r="B705" s="12" t="s">
        <v>159</v>
      </c>
      <c r="C705" s="12" t="s">
        <v>183</v>
      </c>
      <c r="D705" s="12" t="s">
        <v>34</v>
      </c>
      <c r="E705" s="12">
        <v>1</v>
      </c>
      <c r="F705" s="12" t="s">
        <v>184</v>
      </c>
      <c r="G705" s="12">
        <v>0.375</v>
      </c>
      <c r="H705" s="102"/>
      <c r="I705" s="12">
        <v>0.67500000000000004</v>
      </c>
      <c r="J705" s="12">
        <v>0.64400000000000002</v>
      </c>
      <c r="K705" s="12">
        <v>0.69</v>
      </c>
      <c r="N705" s="22">
        <v>40</v>
      </c>
      <c r="O705" s="92">
        <v>9.0999999999999998E-2</v>
      </c>
      <c r="Q705" s="91"/>
      <c r="R705" s="91">
        <v>0.08</v>
      </c>
      <c r="S705" s="93" t="s">
        <v>172</v>
      </c>
      <c r="T705" s="93"/>
      <c r="X705" s="92">
        <f t="shared" si="364"/>
        <v>0.49300000000000005</v>
      </c>
      <c r="Y705" s="94">
        <f t="shared" si="361"/>
        <v>0.19089023821558643</v>
      </c>
      <c r="Z705" s="94">
        <f t="shared" si="362"/>
        <v>4.108333333333334E-2</v>
      </c>
      <c r="AA705" s="95">
        <f t="shared" si="363"/>
        <v>1.3256266542749061E-3</v>
      </c>
      <c r="AB705" s="96">
        <f t="shared" si="365"/>
        <v>1.6551724137931032E-4</v>
      </c>
      <c r="AC705" s="96">
        <v>6.8000000000000001E-6</v>
      </c>
      <c r="AD705" s="96"/>
      <c r="AE705" s="96"/>
      <c r="AF705" s="96"/>
      <c r="AG705" s="96"/>
      <c r="AH705" s="96"/>
      <c r="AI705" s="12">
        <v>0.19600000000000001</v>
      </c>
      <c r="AJ705" s="12">
        <v>0.21199999999999999</v>
      </c>
      <c r="AL705" s="96"/>
      <c r="AM705" s="96"/>
      <c r="AN705" s="96"/>
      <c r="AO705" s="96"/>
      <c r="AP705" s="96"/>
      <c r="AQ705" s="96"/>
      <c r="AR705" s="96"/>
      <c r="AY705" s="19" t="s">
        <v>185</v>
      </c>
      <c r="AZ705" s="19" t="s">
        <v>186</v>
      </c>
      <c r="BA705" s="19" t="s">
        <v>187</v>
      </c>
      <c r="BB705" s="12" t="s">
        <v>188</v>
      </c>
      <c r="BD705" s="12" t="s">
        <v>189</v>
      </c>
      <c r="BN705" s="12" t="s">
        <v>190</v>
      </c>
      <c r="BO705" s="12" t="s">
        <v>191</v>
      </c>
      <c r="BP705" s="12" t="s">
        <v>192</v>
      </c>
      <c r="BQ705" s="12" t="s">
        <v>193</v>
      </c>
    </row>
    <row r="706" spans="1:69" x14ac:dyDescent="0.25">
      <c r="A706" s="99" t="s">
        <v>158</v>
      </c>
      <c r="B706" s="12" t="s">
        <v>159</v>
      </c>
      <c r="C706" s="12" t="s">
        <v>183</v>
      </c>
      <c r="D706" s="12" t="s">
        <v>34</v>
      </c>
      <c r="E706" s="12">
        <v>1</v>
      </c>
      <c r="F706" s="12" t="s">
        <v>184</v>
      </c>
      <c r="G706" s="12">
        <v>0.375</v>
      </c>
      <c r="H706" s="102"/>
      <c r="I706" s="12">
        <v>0.67500000000000004</v>
      </c>
      <c r="J706" s="12">
        <v>0.64400000000000002</v>
      </c>
      <c r="K706" s="12">
        <v>0.69</v>
      </c>
      <c r="N706" s="22">
        <v>80</v>
      </c>
      <c r="O706" s="92">
        <v>0.126</v>
      </c>
      <c r="Q706" s="91"/>
      <c r="R706" s="91">
        <v>0.11</v>
      </c>
      <c r="S706" s="93" t="s">
        <v>172</v>
      </c>
      <c r="T706" s="93"/>
      <c r="X706" s="92">
        <f t="shared" si="364"/>
        <v>0.42300000000000004</v>
      </c>
      <c r="Y706" s="94">
        <f t="shared" si="361"/>
        <v>0.14053050797854205</v>
      </c>
      <c r="Z706" s="94">
        <f t="shared" si="362"/>
        <v>3.5250000000000004E-2</v>
      </c>
      <c r="AA706" s="95">
        <f t="shared" si="363"/>
        <v>9.7590630540654198E-4</v>
      </c>
      <c r="AB706" s="96">
        <f t="shared" si="365"/>
        <v>1.929078014184397E-4</v>
      </c>
      <c r="AC706" s="96">
        <v>6.8000000000000001E-6</v>
      </c>
      <c r="AD706" s="96"/>
      <c r="AE706" s="96"/>
      <c r="AF706" s="96"/>
      <c r="AG706" s="96"/>
      <c r="AH706" s="96"/>
      <c r="AI706" s="12">
        <v>0.25600000000000001</v>
      </c>
      <c r="AJ706" s="12">
        <v>0.27600000000000002</v>
      </c>
      <c r="AL706" s="96"/>
      <c r="AM706" s="96"/>
      <c r="AN706" s="96"/>
      <c r="AO706" s="96"/>
      <c r="AP706" s="96"/>
      <c r="AQ706" s="96"/>
      <c r="AR706" s="96"/>
      <c r="AY706" s="19" t="s">
        <v>185</v>
      </c>
      <c r="AZ706" s="19" t="s">
        <v>186</v>
      </c>
      <c r="BA706" s="19" t="s">
        <v>187</v>
      </c>
      <c r="BB706" s="12" t="s">
        <v>188</v>
      </c>
      <c r="BD706" s="12" t="s">
        <v>189</v>
      </c>
      <c r="BN706" s="12" t="s">
        <v>190</v>
      </c>
      <c r="BO706" s="12" t="s">
        <v>191</v>
      </c>
      <c r="BP706" s="12" t="s">
        <v>192</v>
      </c>
      <c r="BQ706" s="12" t="s">
        <v>193</v>
      </c>
    </row>
    <row r="707" spans="1:69" x14ac:dyDescent="0.25">
      <c r="A707" s="99" t="s">
        <v>158</v>
      </c>
      <c r="B707" s="12" t="s">
        <v>159</v>
      </c>
      <c r="C707" s="12" t="s">
        <v>183</v>
      </c>
      <c r="D707" s="12" t="s">
        <v>34</v>
      </c>
      <c r="E707" s="12">
        <v>1</v>
      </c>
      <c r="F707" s="12" t="s">
        <v>184</v>
      </c>
      <c r="G707" s="12">
        <v>0.5</v>
      </c>
      <c r="H707" s="102"/>
      <c r="I707" s="12">
        <v>0.84</v>
      </c>
      <c r="J707" s="12">
        <v>0.80900000000000005</v>
      </c>
      <c r="K707" s="12">
        <v>0.85499999999999998</v>
      </c>
      <c r="N707" s="22">
        <v>5</v>
      </c>
      <c r="O707" s="92">
        <v>6.5000000000000002E-2</v>
      </c>
      <c r="Q707" s="91"/>
      <c r="R707" s="91">
        <v>5.2999999999999999E-2</v>
      </c>
      <c r="S707" s="91">
        <v>7.6999999999999999E-2</v>
      </c>
      <c r="T707" s="91"/>
      <c r="X707" s="92">
        <f t="shared" si="364"/>
        <v>0.71</v>
      </c>
      <c r="Y707" s="94">
        <f t="shared" si="361"/>
        <v>0.39591921416865367</v>
      </c>
      <c r="Z707" s="94">
        <f t="shared" si="362"/>
        <v>5.9166666666666666E-2</v>
      </c>
      <c r="AA707" s="95">
        <f t="shared" si="363"/>
        <v>2.749438987282317E-3</v>
      </c>
      <c r="AB707" s="96">
        <f t="shared" si="365"/>
        <v>1.1492957746478874E-4</v>
      </c>
      <c r="AC707" s="96">
        <v>6.8000000000000001E-6</v>
      </c>
      <c r="AD707" s="96"/>
      <c r="AE707" s="96"/>
      <c r="AF707" s="96"/>
      <c r="AG707" s="96"/>
      <c r="AH707" s="96"/>
      <c r="AI707" s="12">
        <v>0.186</v>
      </c>
      <c r="AJ707" s="97" t="s">
        <v>172</v>
      </c>
      <c r="AK707" s="97"/>
      <c r="AL707" s="96"/>
      <c r="AM707" s="96"/>
      <c r="AN707" s="96"/>
      <c r="AO707" s="96"/>
      <c r="AP707" s="96"/>
      <c r="AQ707" s="96"/>
      <c r="AR707" s="96"/>
      <c r="AY707" s="19" t="s">
        <v>185</v>
      </c>
      <c r="AZ707" s="19" t="s">
        <v>186</v>
      </c>
      <c r="BA707" s="19" t="s">
        <v>187</v>
      </c>
      <c r="BB707" s="12" t="s">
        <v>188</v>
      </c>
      <c r="BD707" s="12" t="s">
        <v>189</v>
      </c>
      <c r="BN707" s="12" t="s">
        <v>190</v>
      </c>
      <c r="BO707" s="12" t="s">
        <v>191</v>
      </c>
      <c r="BP707" s="12" t="s">
        <v>192</v>
      </c>
      <c r="BQ707" s="12" t="s">
        <v>193</v>
      </c>
    </row>
    <row r="708" spans="1:69" x14ac:dyDescent="0.25">
      <c r="A708" s="99" t="s">
        <v>158</v>
      </c>
      <c r="B708" s="12" t="s">
        <v>159</v>
      </c>
      <c r="C708" s="12" t="s">
        <v>183</v>
      </c>
      <c r="D708" s="12" t="s">
        <v>34</v>
      </c>
      <c r="E708" s="12">
        <v>1</v>
      </c>
      <c r="F708" s="12" t="s">
        <v>184</v>
      </c>
      <c r="G708" s="12">
        <v>0.5</v>
      </c>
      <c r="H708" s="102"/>
      <c r="I708" s="12">
        <v>0.84</v>
      </c>
      <c r="J708" s="12">
        <v>0.80900000000000005</v>
      </c>
      <c r="K708" s="12">
        <v>0.85499999999999998</v>
      </c>
      <c r="N708" s="22">
        <v>10</v>
      </c>
      <c r="O708" s="92">
        <v>8.3000000000000004E-2</v>
      </c>
      <c r="Q708" s="91"/>
      <c r="R708" s="91">
        <v>7.0999999999999994E-2</v>
      </c>
      <c r="S708" s="91">
        <v>9.5000000000000001E-2</v>
      </c>
      <c r="T708" s="91"/>
      <c r="X708" s="92">
        <f t="shared" si="364"/>
        <v>0.67399999999999993</v>
      </c>
      <c r="Y708" s="94">
        <f t="shared" si="361"/>
        <v>0.35678753607553915</v>
      </c>
      <c r="Z708" s="94">
        <f t="shared" si="362"/>
        <v>5.6166666666666663E-2</v>
      </c>
      <c r="AA708" s="95">
        <f t="shared" si="363"/>
        <v>2.4776912227467995E-3</v>
      </c>
      <c r="AB708" s="96">
        <f t="shared" si="365"/>
        <v>1.2106824925816024E-4</v>
      </c>
      <c r="AC708" s="96">
        <v>6.8000000000000001E-6</v>
      </c>
      <c r="AD708" s="96"/>
      <c r="AE708" s="96"/>
      <c r="AF708" s="96"/>
      <c r="AG708" s="96"/>
      <c r="AH708" s="96"/>
      <c r="AI708" s="12">
        <v>0.23200000000000001</v>
      </c>
      <c r="AJ708" s="97" t="s">
        <v>172</v>
      </c>
      <c r="AK708" s="97"/>
      <c r="AL708" s="96"/>
      <c r="AM708" s="96"/>
      <c r="AN708" s="96"/>
      <c r="AO708" s="96"/>
      <c r="AP708" s="96"/>
      <c r="AQ708" s="96"/>
      <c r="AR708" s="96"/>
      <c r="AY708" s="19" t="s">
        <v>185</v>
      </c>
      <c r="AZ708" s="19" t="s">
        <v>186</v>
      </c>
      <c r="BA708" s="19" t="s">
        <v>187</v>
      </c>
      <c r="BB708" s="12" t="s">
        <v>188</v>
      </c>
      <c r="BD708" s="12" t="s">
        <v>189</v>
      </c>
      <c r="BN708" s="12" t="s">
        <v>190</v>
      </c>
      <c r="BO708" s="12" t="s">
        <v>191</v>
      </c>
      <c r="BP708" s="12" t="s">
        <v>192</v>
      </c>
      <c r="BQ708" s="12" t="s">
        <v>193</v>
      </c>
    </row>
    <row r="709" spans="1:69" x14ac:dyDescent="0.25">
      <c r="A709" s="99" t="s">
        <v>158</v>
      </c>
      <c r="B709" s="12" t="s">
        <v>159</v>
      </c>
      <c r="C709" s="12" t="s">
        <v>183</v>
      </c>
      <c r="D709" s="12" t="s">
        <v>34</v>
      </c>
      <c r="E709" s="12">
        <v>1</v>
      </c>
      <c r="F709" s="12" t="s">
        <v>184</v>
      </c>
      <c r="G709" s="12">
        <v>0.5</v>
      </c>
      <c r="H709" s="102"/>
      <c r="I709" s="12">
        <v>0.84</v>
      </c>
      <c r="J709" s="12">
        <v>0.80900000000000005</v>
      </c>
      <c r="K709" s="12">
        <v>0.85499999999999998</v>
      </c>
      <c r="N709" s="22">
        <v>40</v>
      </c>
      <c r="O709" s="92">
        <v>0.109</v>
      </c>
      <c r="Q709" s="91"/>
      <c r="R709" s="91">
        <v>9.5000000000000001E-2</v>
      </c>
      <c r="S709" s="93" t="s">
        <v>172</v>
      </c>
      <c r="T709" s="93"/>
      <c r="X709" s="92">
        <f t="shared" si="364"/>
        <v>0.622</v>
      </c>
      <c r="Y709" s="94">
        <f t="shared" si="361"/>
        <v>0.30385798304785838</v>
      </c>
      <c r="Z709" s="94">
        <f t="shared" si="362"/>
        <v>5.1833333333333335E-2</v>
      </c>
      <c r="AA709" s="95">
        <f t="shared" si="363"/>
        <v>2.1101248822767943E-3</v>
      </c>
      <c r="AB709" s="96">
        <f t="shared" si="365"/>
        <v>1.3118971061093246E-4</v>
      </c>
      <c r="AC709" s="96">
        <v>6.8000000000000001E-6</v>
      </c>
      <c r="AD709" s="96"/>
      <c r="AE709" s="96"/>
      <c r="AF709" s="96"/>
      <c r="AG709" s="96"/>
      <c r="AH709" s="96"/>
      <c r="AI709" s="12">
        <v>0.29399999999999998</v>
      </c>
      <c r="AJ709" s="12">
        <v>0.318</v>
      </c>
      <c r="AL709" s="96"/>
      <c r="AM709" s="96"/>
      <c r="AN709" s="96"/>
      <c r="AO709" s="96"/>
      <c r="AP709" s="96"/>
      <c r="AQ709" s="96"/>
      <c r="AR709" s="96"/>
      <c r="AY709" s="19" t="s">
        <v>185</v>
      </c>
      <c r="AZ709" s="19" t="s">
        <v>186</v>
      </c>
      <c r="BA709" s="19" t="s">
        <v>187</v>
      </c>
      <c r="BB709" s="12" t="s">
        <v>188</v>
      </c>
      <c r="BD709" s="12" t="s">
        <v>189</v>
      </c>
      <c r="BN709" s="12" t="s">
        <v>190</v>
      </c>
      <c r="BO709" s="12" t="s">
        <v>191</v>
      </c>
      <c r="BP709" s="12" t="s">
        <v>192</v>
      </c>
      <c r="BQ709" s="12" t="s">
        <v>193</v>
      </c>
    </row>
    <row r="710" spans="1:69" x14ac:dyDescent="0.25">
      <c r="A710" s="99" t="s">
        <v>158</v>
      </c>
      <c r="B710" s="12" t="s">
        <v>159</v>
      </c>
      <c r="C710" s="12" t="s">
        <v>183</v>
      </c>
      <c r="D710" s="12" t="s">
        <v>34</v>
      </c>
      <c r="E710" s="12">
        <v>1</v>
      </c>
      <c r="F710" s="12" t="s">
        <v>184</v>
      </c>
      <c r="G710" s="12">
        <v>0.5</v>
      </c>
      <c r="H710" s="102"/>
      <c r="I710" s="12">
        <v>0.84</v>
      </c>
      <c r="J710" s="12">
        <v>0.80900000000000005</v>
      </c>
      <c r="K710" s="12">
        <v>0.85499999999999998</v>
      </c>
      <c r="N710" s="22">
        <v>80</v>
      </c>
      <c r="O710" s="92">
        <v>0.14699999999999999</v>
      </c>
      <c r="Q710" s="91"/>
      <c r="R710" s="91">
        <v>0.129</v>
      </c>
      <c r="S710" s="93" t="s">
        <v>172</v>
      </c>
      <c r="T710" s="93"/>
      <c r="X710" s="92">
        <f t="shared" si="364"/>
        <v>0.54600000000000004</v>
      </c>
      <c r="Y710" s="94">
        <f t="shared" si="361"/>
        <v>0.23413975887939373</v>
      </c>
      <c r="Z710" s="94">
        <f t="shared" si="362"/>
        <v>4.5500000000000006E-2</v>
      </c>
      <c r="AA710" s="95">
        <f t="shared" si="363"/>
        <v>1.6259705477735676E-3</v>
      </c>
      <c r="AB710" s="96">
        <f t="shared" si="365"/>
        <v>1.4945054945054943E-4</v>
      </c>
      <c r="AC710" s="96">
        <v>6.8000000000000001E-6</v>
      </c>
      <c r="AD710" s="96"/>
      <c r="AE710" s="96"/>
      <c r="AF710" s="96"/>
      <c r="AG710" s="96"/>
      <c r="AH710" s="96"/>
      <c r="AI710" s="12">
        <v>0.376</v>
      </c>
      <c r="AJ710" s="12">
        <v>0.40600000000000003</v>
      </c>
      <c r="AL710" s="96"/>
      <c r="AM710" s="96"/>
      <c r="AN710" s="96"/>
      <c r="AO710" s="96"/>
      <c r="AP710" s="96"/>
      <c r="AQ710" s="96"/>
      <c r="AR710" s="96"/>
      <c r="AY710" s="19" t="s">
        <v>185</v>
      </c>
      <c r="AZ710" s="19" t="s">
        <v>186</v>
      </c>
      <c r="BA710" s="19" t="s">
        <v>187</v>
      </c>
      <c r="BB710" s="12" t="s">
        <v>188</v>
      </c>
      <c r="BD710" s="12" t="s">
        <v>189</v>
      </c>
      <c r="BN710" s="12" t="s">
        <v>190</v>
      </c>
      <c r="BO710" s="12" t="s">
        <v>191</v>
      </c>
      <c r="BP710" s="12" t="s">
        <v>192</v>
      </c>
      <c r="BQ710" s="12" t="s">
        <v>193</v>
      </c>
    </row>
    <row r="711" spans="1:69" x14ac:dyDescent="0.25">
      <c r="A711" s="99" t="s">
        <v>158</v>
      </c>
      <c r="B711" s="12" t="s">
        <v>159</v>
      </c>
      <c r="C711" s="12" t="s">
        <v>183</v>
      </c>
      <c r="D711" s="12" t="s">
        <v>34</v>
      </c>
      <c r="E711" s="12">
        <v>1</v>
      </c>
      <c r="F711" s="12" t="s">
        <v>184</v>
      </c>
      <c r="G711" s="12">
        <v>0.5</v>
      </c>
      <c r="H711" s="102"/>
      <c r="I711" s="12">
        <v>0.84</v>
      </c>
      <c r="J711" s="12">
        <v>0.80900000000000005</v>
      </c>
      <c r="K711" s="12">
        <v>0.85499999999999998</v>
      </c>
      <c r="N711" s="22">
        <v>160</v>
      </c>
      <c r="O711" s="92">
        <v>0.188</v>
      </c>
      <c r="Q711" s="91"/>
      <c r="R711" s="91">
        <v>0.16400000000000001</v>
      </c>
      <c r="S711" s="93" t="s">
        <v>172</v>
      </c>
      <c r="T711" s="91"/>
      <c r="X711" s="92">
        <f t="shared" si="364"/>
        <v>0.46399999999999997</v>
      </c>
      <c r="Y711" s="94">
        <f t="shared" si="361"/>
        <v>0.16909308298681699</v>
      </c>
      <c r="Z711" s="94">
        <f t="shared" si="362"/>
        <v>3.8666666666666662E-2</v>
      </c>
      <c r="AA711" s="95">
        <f t="shared" si="363"/>
        <v>1.1742575207417845E-3</v>
      </c>
      <c r="AB711" s="96">
        <f t="shared" si="365"/>
        <v>1.7586206896551726E-4</v>
      </c>
      <c r="AC711" s="96">
        <v>6.8000000000000001E-6</v>
      </c>
      <c r="AD711" s="96"/>
      <c r="AE711" s="96"/>
      <c r="AF711" s="96"/>
      <c r="AG711" s="96"/>
      <c r="AH711" s="96"/>
      <c r="AI711" s="12">
        <v>0.45300000000000001</v>
      </c>
      <c r="AJ711" s="12">
        <v>0.48899999999999999</v>
      </c>
      <c r="AL711" s="96"/>
      <c r="AM711" s="96"/>
      <c r="AN711" s="96"/>
      <c r="AO711" s="96"/>
      <c r="AP711" s="96"/>
      <c r="AQ711" s="96"/>
      <c r="AR711" s="96"/>
      <c r="AY711" s="19" t="s">
        <v>185</v>
      </c>
      <c r="AZ711" s="19" t="s">
        <v>186</v>
      </c>
      <c r="BA711" s="19" t="s">
        <v>187</v>
      </c>
      <c r="BB711" s="12" t="s">
        <v>188</v>
      </c>
      <c r="BD711" s="12" t="s">
        <v>189</v>
      </c>
      <c r="BN711" s="12" t="s">
        <v>190</v>
      </c>
      <c r="BO711" s="12" t="s">
        <v>191</v>
      </c>
      <c r="BP711" s="12" t="s">
        <v>192</v>
      </c>
      <c r="BQ711" s="12" t="s">
        <v>193</v>
      </c>
    </row>
    <row r="712" spans="1:69" x14ac:dyDescent="0.25">
      <c r="A712" s="99" t="s">
        <v>158</v>
      </c>
      <c r="B712" s="12" t="s">
        <v>159</v>
      </c>
      <c r="C712" s="12" t="s">
        <v>183</v>
      </c>
      <c r="D712" s="12" t="s">
        <v>34</v>
      </c>
      <c r="E712" s="12">
        <v>1</v>
      </c>
      <c r="F712" s="12" t="s">
        <v>184</v>
      </c>
      <c r="G712" s="12">
        <v>0.75</v>
      </c>
      <c r="H712" s="102"/>
      <c r="I712" s="12">
        <v>1.05</v>
      </c>
      <c r="J712" s="12">
        <v>1.0189999999999999</v>
      </c>
      <c r="K712" s="12">
        <v>1.0649999999999999</v>
      </c>
      <c r="N712" s="22">
        <v>5</v>
      </c>
      <c r="O712" s="92">
        <v>6.5000000000000002E-2</v>
      </c>
      <c r="Q712" s="91"/>
      <c r="R712" s="91">
        <v>5.2999999999999999E-2</v>
      </c>
      <c r="S712" s="91">
        <v>7.6999999999999999E-2</v>
      </c>
      <c r="T712" s="91"/>
      <c r="X712" s="92">
        <f t="shared" si="364"/>
        <v>0.92</v>
      </c>
      <c r="Y712" s="94">
        <f t="shared" si="361"/>
        <v>0.66476100549960027</v>
      </c>
      <c r="Z712" s="94">
        <f t="shared" si="362"/>
        <v>7.6666666666666675E-2</v>
      </c>
      <c r="AA712" s="95">
        <f t="shared" si="363"/>
        <v>4.616395871525002E-3</v>
      </c>
      <c r="AB712" s="96">
        <f t="shared" si="365"/>
        <v>8.8695652173913036E-5</v>
      </c>
      <c r="AC712" s="96">
        <v>6.8000000000000001E-6</v>
      </c>
      <c r="AD712" s="96"/>
      <c r="AE712" s="96"/>
      <c r="AF712" s="96"/>
      <c r="AG712" s="96"/>
      <c r="AH712" s="96"/>
      <c r="AI712" s="12">
        <v>0.23699999999999999</v>
      </c>
      <c r="AJ712" s="97" t="s">
        <v>172</v>
      </c>
      <c r="AK712" s="97"/>
      <c r="AL712" s="96"/>
      <c r="AM712" s="96"/>
      <c r="AN712" s="96"/>
      <c r="AO712" s="96"/>
      <c r="AP712" s="96"/>
      <c r="AQ712" s="96"/>
      <c r="AR712" s="96"/>
      <c r="AY712" s="19" t="s">
        <v>185</v>
      </c>
      <c r="AZ712" s="19" t="s">
        <v>186</v>
      </c>
      <c r="BA712" s="19" t="s">
        <v>187</v>
      </c>
      <c r="BB712" s="12" t="s">
        <v>188</v>
      </c>
      <c r="BD712" s="12" t="s">
        <v>189</v>
      </c>
      <c r="BN712" s="12" t="s">
        <v>190</v>
      </c>
      <c r="BO712" s="12" t="s">
        <v>191</v>
      </c>
      <c r="BP712" s="12" t="s">
        <v>192</v>
      </c>
      <c r="BQ712" s="12" t="s">
        <v>193</v>
      </c>
    </row>
    <row r="713" spans="1:69" x14ac:dyDescent="0.25">
      <c r="A713" s="99" t="s">
        <v>158</v>
      </c>
      <c r="B713" s="12" t="s">
        <v>159</v>
      </c>
      <c r="C713" s="12" t="s">
        <v>183</v>
      </c>
      <c r="D713" s="12" t="s">
        <v>34</v>
      </c>
      <c r="E713" s="12">
        <v>1</v>
      </c>
      <c r="F713" s="12" t="s">
        <v>184</v>
      </c>
      <c r="G713" s="12">
        <v>0.75</v>
      </c>
      <c r="H713" s="102"/>
      <c r="I713" s="12">
        <v>1.05</v>
      </c>
      <c r="J713" s="12">
        <v>1.0189999999999999</v>
      </c>
      <c r="K713" s="12">
        <v>1.0649999999999999</v>
      </c>
      <c r="N713" s="22">
        <v>10</v>
      </c>
      <c r="O713" s="92">
        <v>8.3000000000000004E-2</v>
      </c>
      <c r="Q713" s="91"/>
      <c r="R713" s="91">
        <v>7.0999999999999994E-2</v>
      </c>
      <c r="S713" s="91">
        <v>9.5000000000000001E-2</v>
      </c>
      <c r="T713" s="91"/>
      <c r="X713" s="92">
        <f t="shared" si="364"/>
        <v>0.88400000000000001</v>
      </c>
      <c r="Y713" s="94">
        <f t="shared" si="361"/>
        <v>0.61375410717591639</v>
      </c>
      <c r="Z713" s="94">
        <f t="shared" si="362"/>
        <v>7.3666666666666672E-2</v>
      </c>
      <c r="AA713" s="95">
        <f t="shared" si="363"/>
        <v>4.2621812998327527E-3</v>
      </c>
      <c r="AB713" s="96">
        <f t="shared" si="365"/>
        <v>9.2307692307692303E-5</v>
      </c>
      <c r="AC713" s="96">
        <v>6.8000000000000001E-6</v>
      </c>
      <c r="AD713" s="96"/>
      <c r="AE713" s="96"/>
      <c r="AF713" s="96"/>
      <c r="AG713" s="96"/>
      <c r="AH713" s="96"/>
      <c r="AI713" s="12">
        <v>0.29699999999999999</v>
      </c>
      <c r="AJ713" s="97" t="s">
        <v>172</v>
      </c>
      <c r="AK713" s="97"/>
      <c r="AL713" s="96"/>
      <c r="AM713" s="96"/>
      <c r="AN713" s="96"/>
      <c r="AO713" s="96"/>
      <c r="AP713" s="96"/>
      <c r="AQ713" s="96"/>
      <c r="AR713" s="96"/>
      <c r="AY713" s="19" t="s">
        <v>185</v>
      </c>
      <c r="AZ713" s="19" t="s">
        <v>186</v>
      </c>
      <c r="BA713" s="19" t="s">
        <v>187</v>
      </c>
      <c r="BB713" s="12" t="s">
        <v>188</v>
      </c>
      <c r="BD713" s="12" t="s">
        <v>189</v>
      </c>
      <c r="BN713" s="12" t="s">
        <v>190</v>
      </c>
      <c r="BO713" s="12" t="s">
        <v>191</v>
      </c>
      <c r="BP713" s="12" t="s">
        <v>192</v>
      </c>
      <c r="BQ713" s="12" t="s">
        <v>193</v>
      </c>
    </row>
    <row r="714" spans="1:69" x14ac:dyDescent="0.25">
      <c r="A714" s="99" t="s">
        <v>158</v>
      </c>
      <c r="B714" s="12" t="s">
        <v>159</v>
      </c>
      <c r="C714" s="12" t="s">
        <v>183</v>
      </c>
      <c r="D714" s="12" t="s">
        <v>34</v>
      </c>
      <c r="E714" s="12">
        <v>1</v>
      </c>
      <c r="F714" s="12" t="s">
        <v>184</v>
      </c>
      <c r="G714" s="12">
        <v>0.75</v>
      </c>
      <c r="H714" s="102"/>
      <c r="I714" s="12">
        <v>1.05</v>
      </c>
      <c r="J714" s="12">
        <v>1.0189999999999999</v>
      </c>
      <c r="K714" s="12">
        <v>1.0649999999999999</v>
      </c>
      <c r="N714" s="22">
        <v>40</v>
      </c>
      <c r="O714" s="92">
        <v>0.113</v>
      </c>
      <c r="Q714" s="91"/>
      <c r="R714" s="91">
        <v>9.9000000000000005E-2</v>
      </c>
      <c r="S714" s="93" t="s">
        <v>172</v>
      </c>
      <c r="T714" s="91"/>
      <c r="X714" s="92">
        <f t="shared" si="364"/>
        <v>0.82400000000000007</v>
      </c>
      <c r="Y714" s="94">
        <f t="shared" si="361"/>
        <v>0.53326650339094595</v>
      </c>
      <c r="Z714" s="94">
        <f t="shared" si="362"/>
        <v>6.8666666666666668E-2</v>
      </c>
      <c r="AA714" s="95">
        <f t="shared" si="363"/>
        <v>3.7032396068815681E-3</v>
      </c>
      <c r="AB714" s="96">
        <f t="shared" si="365"/>
        <v>9.9029126213592234E-5</v>
      </c>
      <c r="AC714" s="96">
        <v>6.8000000000000001E-6</v>
      </c>
      <c r="AD714" s="96"/>
      <c r="AE714" s="96"/>
      <c r="AF714" s="96"/>
      <c r="AG714" s="96"/>
      <c r="AH714" s="96"/>
      <c r="AI714" s="12">
        <v>0.39100000000000001</v>
      </c>
      <c r="AJ714" s="12">
        <v>0.42199999999999999</v>
      </c>
      <c r="AL714" s="96"/>
      <c r="AM714" s="96"/>
      <c r="AN714" s="96"/>
      <c r="AO714" s="96"/>
      <c r="AP714" s="96"/>
      <c r="AQ714" s="96"/>
      <c r="AR714" s="96"/>
      <c r="AY714" s="19" t="s">
        <v>185</v>
      </c>
      <c r="AZ714" s="19" t="s">
        <v>186</v>
      </c>
      <c r="BA714" s="19" t="s">
        <v>187</v>
      </c>
      <c r="BB714" s="12" t="s">
        <v>188</v>
      </c>
      <c r="BD714" s="12" t="s">
        <v>189</v>
      </c>
      <c r="BN714" s="12" t="s">
        <v>190</v>
      </c>
      <c r="BO714" s="12" t="s">
        <v>191</v>
      </c>
      <c r="BP714" s="12" t="s">
        <v>192</v>
      </c>
      <c r="BQ714" s="12" t="s">
        <v>193</v>
      </c>
    </row>
    <row r="715" spans="1:69" x14ac:dyDescent="0.25">
      <c r="A715" s="99" t="s">
        <v>158</v>
      </c>
      <c r="B715" s="12" t="s">
        <v>159</v>
      </c>
      <c r="C715" s="12" t="s">
        <v>183</v>
      </c>
      <c r="D715" s="12" t="s">
        <v>34</v>
      </c>
      <c r="E715" s="12">
        <v>1</v>
      </c>
      <c r="F715" s="12" t="s">
        <v>184</v>
      </c>
      <c r="G715" s="12">
        <v>0.75</v>
      </c>
      <c r="H715" s="102"/>
      <c r="I715" s="12">
        <v>1.05</v>
      </c>
      <c r="J715" s="12">
        <v>1.0189999999999999</v>
      </c>
      <c r="K715" s="12">
        <v>1.0649999999999999</v>
      </c>
      <c r="N715" s="22">
        <v>80</v>
      </c>
      <c r="O715" s="92">
        <v>0.154</v>
      </c>
      <c r="Q715" s="91"/>
      <c r="R715" s="91">
        <v>0.13500000000000001</v>
      </c>
      <c r="S715" s="93" t="s">
        <v>172</v>
      </c>
      <c r="T715" s="91"/>
      <c r="X715" s="92">
        <f t="shared" si="364"/>
        <v>0.74199999999999999</v>
      </c>
      <c r="Y715" s="94">
        <f t="shared" si="361"/>
        <v>0.43241195443275265</v>
      </c>
      <c r="Z715" s="94">
        <f t="shared" si="362"/>
        <v>6.183333333333333E-2</v>
      </c>
      <c r="AA715" s="95">
        <f t="shared" si="363"/>
        <v>3.0028607946718934E-3</v>
      </c>
      <c r="AB715" s="96">
        <f t="shared" si="365"/>
        <v>1.0997304582210243E-4</v>
      </c>
      <c r="AC715" s="96">
        <v>6.8000000000000001E-6</v>
      </c>
      <c r="AD715" s="96"/>
      <c r="AE715" s="96"/>
      <c r="AF715" s="96"/>
      <c r="AG715" s="96"/>
      <c r="AH715" s="96"/>
      <c r="AI715" s="12">
        <v>0.51</v>
      </c>
      <c r="AJ715" s="12">
        <v>0.55100000000000005</v>
      </c>
      <c r="AL715" s="96"/>
      <c r="AM715" s="96"/>
      <c r="AN715" s="96"/>
      <c r="AO715" s="96"/>
      <c r="AP715" s="96"/>
      <c r="AQ715" s="96"/>
      <c r="AR715" s="96"/>
      <c r="AY715" s="19" t="s">
        <v>185</v>
      </c>
      <c r="AZ715" s="19" t="s">
        <v>186</v>
      </c>
      <c r="BA715" s="19" t="s">
        <v>187</v>
      </c>
      <c r="BB715" s="12" t="s">
        <v>188</v>
      </c>
      <c r="BD715" s="12" t="s">
        <v>189</v>
      </c>
      <c r="BN715" s="12" t="s">
        <v>190</v>
      </c>
      <c r="BO715" s="12" t="s">
        <v>191</v>
      </c>
      <c r="BP715" s="12" t="s">
        <v>192</v>
      </c>
      <c r="BQ715" s="12" t="s">
        <v>193</v>
      </c>
    </row>
    <row r="716" spans="1:69" x14ac:dyDescent="0.25">
      <c r="A716" s="99" t="s">
        <v>158</v>
      </c>
      <c r="B716" s="12" t="s">
        <v>159</v>
      </c>
      <c r="C716" s="12" t="s">
        <v>183</v>
      </c>
      <c r="D716" s="12" t="s">
        <v>34</v>
      </c>
      <c r="E716" s="12">
        <v>1</v>
      </c>
      <c r="F716" s="12" t="s">
        <v>184</v>
      </c>
      <c r="G716" s="12">
        <v>0.75</v>
      </c>
      <c r="H716" s="102"/>
      <c r="I716" s="12">
        <v>1.05</v>
      </c>
      <c r="J716" s="12">
        <v>1.0189999999999999</v>
      </c>
      <c r="K716" s="12">
        <v>1.0649999999999999</v>
      </c>
      <c r="N716" s="22">
        <v>160</v>
      </c>
      <c r="O716" s="92">
        <v>0.219</v>
      </c>
      <c r="Q716" s="91"/>
      <c r="R716" s="91">
        <v>0.192</v>
      </c>
      <c r="S716" s="93" t="s">
        <v>172</v>
      </c>
      <c r="T716" s="91"/>
      <c r="X716" s="92">
        <f t="shared" si="364"/>
        <v>0.6120000000000001</v>
      </c>
      <c r="Y716" s="94">
        <f t="shared" si="361"/>
        <v>0.29416616971153392</v>
      </c>
      <c r="Z716" s="94">
        <f t="shared" si="362"/>
        <v>5.1000000000000011E-2</v>
      </c>
      <c r="AA716" s="95">
        <f t="shared" si="363"/>
        <v>2.0428206229967639E-3</v>
      </c>
      <c r="AB716" s="96">
        <f t="shared" si="365"/>
        <v>1.3333333333333331E-4</v>
      </c>
      <c r="AC716" s="96">
        <v>6.8000000000000001E-6</v>
      </c>
      <c r="AD716" s="96"/>
      <c r="AE716" s="96"/>
      <c r="AF716" s="96"/>
      <c r="AG716" s="96"/>
      <c r="AH716" s="96"/>
      <c r="AI716" s="12">
        <v>0.67200000000000004</v>
      </c>
      <c r="AJ716" s="12">
        <v>0.72599999999999998</v>
      </c>
      <c r="AL716" s="96"/>
      <c r="AM716" s="96"/>
      <c r="AN716" s="96"/>
      <c r="AO716" s="96"/>
      <c r="AP716" s="96"/>
      <c r="AQ716" s="96"/>
      <c r="AR716" s="96"/>
      <c r="AY716" s="19" t="s">
        <v>185</v>
      </c>
      <c r="AZ716" s="19" t="s">
        <v>186</v>
      </c>
      <c r="BA716" s="19" t="s">
        <v>187</v>
      </c>
      <c r="BB716" s="12" t="s">
        <v>188</v>
      </c>
      <c r="BD716" s="12" t="s">
        <v>189</v>
      </c>
      <c r="BN716" s="12" t="s">
        <v>190</v>
      </c>
      <c r="BO716" s="12" t="s">
        <v>191</v>
      </c>
      <c r="BP716" s="12" t="s">
        <v>192</v>
      </c>
      <c r="BQ716" s="12" t="s">
        <v>193</v>
      </c>
    </row>
    <row r="717" spans="1:69" x14ac:dyDescent="0.25">
      <c r="A717" s="99" t="s">
        <v>158</v>
      </c>
      <c r="B717" s="12" t="s">
        <v>159</v>
      </c>
      <c r="C717" s="12" t="s">
        <v>183</v>
      </c>
      <c r="D717" s="12" t="s">
        <v>34</v>
      </c>
      <c r="E717" s="12">
        <v>1</v>
      </c>
      <c r="F717" s="12" t="s">
        <v>184</v>
      </c>
      <c r="G717" s="12">
        <v>1</v>
      </c>
      <c r="H717" s="102"/>
      <c r="I717" s="12">
        <v>1.3149999999999999</v>
      </c>
      <c r="J717" s="12">
        <v>1.284</v>
      </c>
      <c r="K717" s="12">
        <v>1.33</v>
      </c>
      <c r="N717" s="22">
        <v>5</v>
      </c>
      <c r="O717" s="92">
        <v>6.5000000000000002E-2</v>
      </c>
      <c r="Q717" s="91"/>
      <c r="R717" s="91">
        <v>5.2999999999999999E-2</v>
      </c>
      <c r="S717" s="91">
        <v>7.6999999999999999E-2</v>
      </c>
      <c r="T717" s="91"/>
      <c r="X717" s="92">
        <f t="shared" si="364"/>
        <v>1.1850000000000001</v>
      </c>
      <c r="Y717" s="94">
        <f t="shared" si="361"/>
        <v>1.1028757359967818</v>
      </c>
      <c r="Z717" s="94">
        <f t="shared" si="362"/>
        <v>9.8750000000000004E-2</v>
      </c>
      <c r="AA717" s="95">
        <f t="shared" si="363"/>
        <v>7.6588592777554303E-3</v>
      </c>
      <c r="AB717" s="96">
        <f t="shared" si="365"/>
        <v>6.8860759493670891E-5</v>
      </c>
      <c r="AC717" s="96">
        <v>6.8000000000000001E-6</v>
      </c>
      <c r="AD717" s="96"/>
      <c r="AE717" s="96"/>
      <c r="AF717" s="96"/>
      <c r="AG717" s="96"/>
      <c r="AH717" s="96"/>
      <c r="AI717" s="12">
        <v>0.3</v>
      </c>
      <c r="AJ717" s="97" t="s">
        <v>172</v>
      </c>
      <c r="AK717" s="97"/>
      <c r="AL717" s="96"/>
      <c r="AM717" s="96"/>
      <c r="AN717" s="96"/>
      <c r="AO717" s="96"/>
      <c r="AP717" s="96"/>
      <c r="AQ717" s="96"/>
      <c r="AR717" s="96"/>
      <c r="AY717" s="19" t="s">
        <v>185</v>
      </c>
      <c r="AZ717" s="19" t="s">
        <v>186</v>
      </c>
      <c r="BA717" s="19" t="s">
        <v>187</v>
      </c>
      <c r="BB717" s="12" t="s">
        <v>188</v>
      </c>
      <c r="BD717" s="12" t="s">
        <v>189</v>
      </c>
      <c r="BN717" s="12" t="s">
        <v>190</v>
      </c>
      <c r="BO717" s="12" t="s">
        <v>191</v>
      </c>
      <c r="BP717" s="12" t="s">
        <v>192</v>
      </c>
      <c r="BQ717" s="12" t="s">
        <v>193</v>
      </c>
    </row>
    <row r="718" spans="1:69" x14ac:dyDescent="0.25">
      <c r="A718" s="99" t="s">
        <v>158</v>
      </c>
      <c r="B718" s="12" t="s">
        <v>159</v>
      </c>
      <c r="C718" s="12" t="s">
        <v>183</v>
      </c>
      <c r="D718" s="12" t="s">
        <v>34</v>
      </c>
      <c r="E718" s="12">
        <v>1</v>
      </c>
      <c r="F718" s="12" t="s">
        <v>184</v>
      </c>
      <c r="G718" s="12">
        <v>1</v>
      </c>
      <c r="H718" s="102"/>
      <c r="I718" s="12">
        <v>1.3149999999999999</v>
      </c>
      <c r="J718" s="12">
        <v>1.284</v>
      </c>
      <c r="K718" s="12">
        <v>1.33</v>
      </c>
      <c r="N718" s="22">
        <v>10</v>
      </c>
      <c r="O718" s="92">
        <v>0.109</v>
      </c>
      <c r="Q718" s="91"/>
      <c r="R718" s="91">
        <v>9.5000000000000001E-2</v>
      </c>
      <c r="S718" s="91">
        <v>0.123</v>
      </c>
      <c r="T718" s="91"/>
      <c r="X718" s="92">
        <f t="shared" si="364"/>
        <v>1.097</v>
      </c>
      <c r="Y718" s="94">
        <f t="shared" si="361"/>
        <v>0.94515521841595984</v>
      </c>
      <c r="Z718" s="94">
        <f t="shared" si="362"/>
        <v>9.141666666666666E-2</v>
      </c>
      <c r="AA718" s="95">
        <f t="shared" si="363"/>
        <v>6.5635779056663866E-3</v>
      </c>
      <c r="AB718" s="96">
        <f t="shared" si="365"/>
        <v>7.4384685505925256E-5</v>
      </c>
      <c r="AC718" s="96">
        <v>6.8000000000000001E-6</v>
      </c>
      <c r="AD718" s="96"/>
      <c r="AE718" s="96"/>
      <c r="AF718" s="96"/>
      <c r="AG718" s="96"/>
      <c r="AH718" s="96"/>
      <c r="AI718" s="12">
        <v>0.48599999999999999</v>
      </c>
      <c r="AJ718" s="97" t="s">
        <v>172</v>
      </c>
      <c r="AK718" s="97"/>
      <c r="AL718" s="96"/>
      <c r="AM718" s="96"/>
      <c r="AN718" s="96"/>
      <c r="AO718" s="96"/>
      <c r="AP718" s="96"/>
      <c r="AQ718" s="96"/>
      <c r="AR718" s="96"/>
      <c r="AY718" s="19" t="s">
        <v>185</v>
      </c>
      <c r="AZ718" s="19" t="s">
        <v>186</v>
      </c>
      <c r="BA718" s="19" t="s">
        <v>187</v>
      </c>
      <c r="BB718" s="12" t="s">
        <v>188</v>
      </c>
      <c r="BD718" s="12" t="s">
        <v>189</v>
      </c>
      <c r="BN718" s="12" t="s">
        <v>190</v>
      </c>
      <c r="BO718" s="12" t="s">
        <v>191</v>
      </c>
      <c r="BP718" s="12" t="s">
        <v>192</v>
      </c>
      <c r="BQ718" s="12" t="s">
        <v>193</v>
      </c>
    </row>
    <row r="719" spans="1:69" x14ac:dyDescent="0.25">
      <c r="A719" s="99" t="s">
        <v>158</v>
      </c>
      <c r="B719" s="12" t="s">
        <v>159</v>
      </c>
      <c r="C719" s="12" t="s">
        <v>183</v>
      </c>
      <c r="D719" s="12" t="s">
        <v>34</v>
      </c>
      <c r="E719" s="12">
        <v>1</v>
      </c>
      <c r="F719" s="12" t="s">
        <v>184</v>
      </c>
      <c r="G719" s="12">
        <v>1</v>
      </c>
      <c r="H719" s="102"/>
      <c r="I719" s="12">
        <v>1.3149999999999999</v>
      </c>
      <c r="J719" s="12">
        <v>1.284</v>
      </c>
      <c r="K719" s="12">
        <v>1.33</v>
      </c>
      <c r="N719" s="22">
        <v>40</v>
      </c>
      <c r="O719" s="92">
        <v>0.13300000000000001</v>
      </c>
      <c r="Q719" s="91"/>
      <c r="R719" s="91">
        <v>0.11600000000000001</v>
      </c>
      <c r="S719" s="93" t="s">
        <v>172</v>
      </c>
      <c r="T719" s="91"/>
      <c r="X719" s="92">
        <f t="shared" si="364"/>
        <v>1.0489999999999999</v>
      </c>
      <c r="Y719" s="94">
        <f t="shared" si="361"/>
        <v>0.86425292440071544</v>
      </c>
      <c r="Z719" s="94">
        <f t="shared" si="362"/>
        <v>8.7416666666666656E-2</v>
      </c>
      <c r="AA719" s="95">
        <f t="shared" si="363"/>
        <v>6.0017564194494114E-3</v>
      </c>
      <c r="AB719" s="96">
        <f t="shared" si="365"/>
        <v>7.7788369876072459E-5</v>
      </c>
      <c r="AC719" s="96">
        <v>6.8000000000000001E-6</v>
      </c>
      <c r="AD719" s="96"/>
      <c r="AE719" s="96"/>
      <c r="AF719" s="96"/>
      <c r="AG719" s="96"/>
      <c r="AH719" s="96"/>
      <c r="AI719" s="12">
        <v>0.58099999999999996</v>
      </c>
      <c r="AJ719" s="12">
        <v>0.627</v>
      </c>
      <c r="AL719" s="96"/>
      <c r="AM719" s="96"/>
      <c r="AN719" s="96"/>
      <c r="AO719" s="96"/>
      <c r="AP719" s="96"/>
      <c r="AQ719" s="96"/>
      <c r="AR719" s="96"/>
      <c r="AY719" s="19" t="s">
        <v>185</v>
      </c>
      <c r="AZ719" s="19" t="s">
        <v>186</v>
      </c>
      <c r="BA719" s="19" t="s">
        <v>187</v>
      </c>
      <c r="BB719" s="12" t="s">
        <v>188</v>
      </c>
      <c r="BD719" s="12" t="s">
        <v>189</v>
      </c>
      <c r="BN719" s="12" t="s">
        <v>190</v>
      </c>
      <c r="BO719" s="12" t="s">
        <v>191</v>
      </c>
      <c r="BP719" s="12" t="s">
        <v>192</v>
      </c>
      <c r="BQ719" s="12" t="s">
        <v>193</v>
      </c>
    </row>
    <row r="720" spans="1:69" x14ac:dyDescent="0.25">
      <c r="A720" s="99" t="s">
        <v>158</v>
      </c>
      <c r="B720" s="12" t="s">
        <v>159</v>
      </c>
      <c r="C720" s="12" t="s">
        <v>183</v>
      </c>
      <c r="D720" s="12" t="s">
        <v>34</v>
      </c>
      <c r="E720" s="12">
        <v>1</v>
      </c>
      <c r="F720" s="12" t="s">
        <v>184</v>
      </c>
      <c r="G720" s="12">
        <v>1</v>
      </c>
      <c r="H720" s="102"/>
      <c r="I720" s="12">
        <v>1.3149999999999999</v>
      </c>
      <c r="J720" s="12">
        <v>1.284</v>
      </c>
      <c r="K720" s="12">
        <v>1.33</v>
      </c>
      <c r="N720" s="22">
        <v>80</v>
      </c>
      <c r="O720" s="92">
        <v>0.17899999999999999</v>
      </c>
      <c r="Q720" s="91"/>
      <c r="R720" s="91">
        <v>0.157</v>
      </c>
      <c r="S720" s="93" t="s">
        <v>172</v>
      </c>
      <c r="T720" s="91"/>
      <c r="X720" s="92">
        <f t="shared" si="364"/>
        <v>0.95699999999999996</v>
      </c>
      <c r="Y720" s="94">
        <f t="shared" si="361"/>
        <v>0.71930612254938953</v>
      </c>
      <c r="Z720" s="94">
        <f t="shared" si="362"/>
        <v>7.9750000000000001E-2</v>
      </c>
      <c r="AA720" s="95">
        <f t="shared" si="363"/>
        <v>4.9951814065929837E-3</v>
      </c>
      <c r="AB720" s="96">
        <f t="shared" si="365"/>
        <v>8.5266457680250788E-5</v>
      </c>
      <c r="AC720" s="96">
        <v>6.8000000000000001E-6</v>
      </c>
      <c r="AD720" s="96"/>
      <c r="AE720" s="96"/>
      <c r="AF720" s="96"/>
      <c r="AG720" s="96"/>
      <c r="AH720" s="96"/>
      <c r="AI720" s="12">
        <v>0.751</v>
      </c>
      <c r="AJ720" s="12">
        <v>0.81100000000000005</v>
      </c>
      <c r="AL720" s="96"/>
      <c r="AM720" s="96"/>
      <c r="AN720" s="96"/>
      <c r="AO720" s="96"/>
      <c r="AP720" s="96"/>
      <c r="AQ720" s="96"/>
      <c r="AR720" s="96"/>
      <c r="AY720" s="19" t="s">
        <v>185</v>
      </c>
      <c r="AZ720" s="19" t="s">
        <v>186</v>
      </c>
      <c r="BA720" s="19" t="s">
        <v>187</v>
      </c>
      <c r="BB720" s="12" t="s">
        <v>188</v>
      </c>
      <c r="BD720" s="12" t="s">
        <v>189</v>
      </c>
      <c r="BN720" s="12" t="s">
        <v>190</v>
      </c>
      <c r="BO720" s="12" t="s">
        <v>191</v>
      </c>
      <c r="BP720" s="12" t="s">
        <v>192</v>
      </c>
      <c r="BQ720" s="12" t="s">
        <v>193</v>
      </c>
    </row>
    <row r="721" spans="1:69" x14ac:dyDescent="0.25">
      <c r="A721" s="99" t="s">
        <v>158</v>
      </c>
      <c r="B721" s="12" t="s">
        <v>159</v>
      </c>
      <c r="C721" s="12" t="s">
        <v>183</v>
      </c>
      <c r="D721" s="12" t="s">
        <v>34</v>
      </c>
      <c r="E721" s="12">
        <v>1</v>
      </c>
      <c r="F721" s="12" t="s">
        <v>184</v>
      </c>
      <c r="G721" s="12">
        <v>1</v>
      </c>
      <c r="H721" s="102"/>
      <c r="I721" s="12">
        <v>1.3149999999999999</v>
      </c>
      <c r="J721" s="12">
        <v>1.284</v>
      </c>
      <c r="K721" s="12">
        <v>1.33</v>
      </c>
      <c r="N721" s="22">
        <v>160</v>
      </c>
      <c r="O721" s="92">
        <v>0.25</v>
      </c>
      <c r="Q721" s="91"/>
      <c r="R721" s="91">
        <v>0.219</v>
      </c>
      <c r="S721" s="93" t="s">
        <v>172</v>
      </c>
      <c r="T721" s="91"/>
      <c r="X721" s="92">
        <f t="shared" si="364"/>
        <v>0.81499999999999995</v>
      </c>
      <c r="Y721" s="94">
        <f t="shared" si="361"/>
        <v>0.52168109508267002</v>
      </c>
      <c r="Z721" s="94">
        <f t="shared" si="362"/>
        <v>6.7916666666666667E-2</v>
      </c>
      <c r="AA721" s="95">
        <f t="shared" si="363"/>
        <v>3.6227853825185419E-3</v>
      </c>
      <c r="AB721" s="96">
        <f t="shared" si="365"/>
        <v>1.0012269938650307E-4</v>
      </c>
      <c r="AC721" s="96">
        <v>6.8000000000000001E-6</v>
      </c>
      <c r="AD721" s="96"/>
      <c r="AE721" s="96"/>
      <c r="AF721" s="96"/>
      <c r="AG721" s="96"/>
      <c r="AH721" s="96"/>
      <c r="AI721" s="12">
        <v>0.98399999999999999</v>
      </c>
      <c r="AJ721" s="12">
        <v>1.0620000000000001</v>
      </c>
      <c r="AL721" s="96"/>
      <c r="AM721" s="96"/>
      <c r="AN721" s="96"/>
      <c r="AO721" s="96"/>
      <c r="AP721" s="96"/>
      <c r="AQ721" s="96"/>
      <c r="AR721" s="96"/>
      <c r="AY721" s="19" t="s">
        <v>185</v>
      </c>
      <c r="AZ721" s="19" t="s">
        <v>186</v>
      </c>
      <c r="BA721" s="19" t="s">
        <v>187</v>
      </c>
      <c r="BB721" s="12" t="s">
        <v>188</v>
      </c>
      <c r="BD721" s="12" t="s">
        <v>189</v>
      </c>
      <c r="BN721" s="12" t="s">
        <v>190</v>
      </c>
      <c r="BO721" s="12" t="s">
        <v>191</v>
      </c>
      <c r="BP721" s="12" t="s">
        <v>192</v>
      </c>
      <c r="BQ721" s="12" t="s">
        <v>193</v>
      </c>
    </row>
    <row r="722" spans="1:69" x14ac:dyDescent="0.25">
      <c r="A722" s="99" t="s">
        <v>158</v>
      </c>
      <c r="B722" s="12" t="s">
        <v>159</v>
      </c>
      <c r="C722" s="12" t="s">
        <v>183</v>
      </c>
      <c r="D722" s="12" t="s">
        <v>34</v>
      </c>
      <c r="E722" s="12">
        <v>1</v>
      </c>
      <c r="F722" s="12" t="s">
        <v>184</v>
      </c>
      <c r="G722" s="12">
        <v>1.25</v>
      </c>
      <c r="H722" s="102"/>
      <c r="I722" s="12">
        <v>1.66</v>
      </c>
      <c r="J722" s="12">
        <v>1.629</v>
      </c>
      <c r="K722" s="12">
        <v>1.675</v>
      </c>
      <c r="N722" s="22">
        <v>5</v>
      </c>
      <c r="O722" s="92">
        <v>6.5000000000000002E-2</v>
      </c>
      <c r="Q722" s="91"/>
      <c r="R722" s="91">
        <v>5.2999999999999999E-2</v>
      </c>
      <c r="S722" s="91">
        <v>7.6999999999999999E-2</v>
      </c>
      <c r="T722" s="91"/>
      <c r="X722" s="92">
        <f t="shared" si="364"/>
        <v>1.5299999999999998</v>
      </c>
      <c r="Y722" s="94">
        <f t="shared" si="361"/>
        <v>1.8385385606970863</v>
      </c>
      <c r="Z722" s="94">
        <f t="shared" si="362"/>
        <v>0.12749999999999997</v>
      </c>
      <c r="AA722" s="95">
        <f t="shared" si="363"/>
        <v>1.2767628893729763E-2</v>
      </c>
      <c r="AB722" s="96">
        <f t="shared" si="365"/>
        <v>5.3333333333333347E-5</v>
      </c>
      <c r="AC722" s="96">
        <v>6.8000000000000001E-6</v>
      </c>
      <c r="AD722" s="96"/>
      <c r="AE722" s="96"/>
      <c r="AF722" s="96"/>
      <c r="AG722" s="96"/>
      <c r="AH722" s="96"/>
      <c r="AI722" s="12">
        <v>0.38300000000000001</v>
      </c>
      <c r="AJ722" s="97" t="s">
        <v>172</v>
      </c>
      <c r="AK722" s="97"/>
      <c r="AL722" s="96"/>
      <c r="AM722" s="96"/>
      <c r="AN722" s="96"/>
      <c r="AO722" s="96"/>
      <c r="AP722" s="96"/>
      <c r="AQ722" s="96"/>
      <c r="AR722" s="96"/>
      <c r="AY722" s="19" t="s">
        <v>185</v>
      </c>
      <c r="AZ722" s="19" t="s">
        <v>186</v>
      </c>
      <c r="BA722" s="19" t="s">
        <v>187</v>
      </c>
      <c r="BB722" s="12" t="s">
        <v>188</v>
      </c>
      <c r="BD722" s="12" t="s">
        <v>189</v>
      </c>
      <c r="BN722" s="12" t="s">
        <v>190</v>
      </c>
      <c r="BO722" s="12" t="s">
        <v>191</v>
      </c>
      <c r="BP722" s="12" t="s">
        <v>192</v>
      </c>
      <c r="BQ722" s="12" t="s">
        <v>193</v>
      </c>
    </row>
    <row r="723" spans="1:69" x14ac:dyDescent="0.25">
      <c r="A723" s="99" t="s">
        <v>158</v>
      </c>
      <c r="B723" s="12" t="s">
        <v>159</v>
      </c>
      <c r="C723" s="12" t="s">
        <v>183</v>
      </c>
      <c r="D723" s="12" t="s">
        <v>34</v>
      </c>
      <c r="E723" s="12">
        <v>1</v>
      </c>
      <c r="F723" s="12" t="s">
        <v>184</v>
      </c>
      <c r="G723" s="12">
        <v>1.25</v>
      </c>
      <c r="H723" s="102"/>
      <c r="I723" s="12">
        <v>1.66</v>
      </c>
      <c r="J723" s="12">
        <v>1.629</v>
      </c>
      <c r="K723" s="12">
        <v>1.675</v>
      </c>
      <c r="N723" s="22">
        <v>10</v>
      </c>
      <c r="O723" s="92">
        <v>0.109</v>
      </c>
      <c r="Q723" s="91"/>
      <c r="R723" s="91">
        <v>9.5000000000000001E-2</v>
      </c>
      <c r="S723" s="91">
        <v>0.123</v>
      </c>
      <c r="T723" s="91"/>
      <c r="X723" s="92">
        <f t="shared" si="364"/>
        <v>1.4419999999999999</v>
      </c>
      <c r="Y723" s="94">
        <f t="shared" si="361"/>
        <v>1.6331286666347717</v>
      </c>
      <c r="Z723" s="94">
        <f t="shared" si="362"/>
        <v>0.12016666666666666</v>
      </c>
      <c r="AA723" s="95">
        <f t="shared" si="363"/>
        <v>1.1341171296074801E-2</v>
      </c>
      <c r="AB723" s="96">
        <f t="shared" si="365"/>
        <v>5.6588072122052709E-5</v>
      </c>
      <c r="AC723" s="96">
        <v>6.8000000000000001E-6</v>
      </c>
      <c r="AD723" s="96"/>
      <c r="AE723" s="96"/>
      <c r="AF723" s="96"/>
      <c r="AG723" s="96"/>
      <c r="AH723" s="96"/>
      <c r="AI723" s="96">
        <v>0.625</v>
      </c>
      <c r="AJ723" s="97" t="s">
        <v>172</v>
      </c>
      <c r="AK723" s="97"/>
      <c r="AL723" s="96"/>
      <c r="AM723" s="96"/>
      <c r="AN723" s="96"/>
      <c r="AO723" s="96"/>
      <c r="AP723" s="96"/>
      <c r="AQ723" s="96"/>
      <c r="AR723" s="96"/>
      <c r="AY723" s="19" t="s">
        <v>185</v>
      </c>
      <c r="AZ723" s="19" t="s">
        <v>186</v>
      </c>
      <c r="BA723" s="19" t="s">
        <v>187</v>
      </c>
      <c r="BB723" s="12" t="s">
        <v>188</v>
      </c>
      <c r="BD723" s="12" t="s">
        <v>189</v>
      </c>
      <c r="BN723" s="12" t="s">
        <v>190</v>
      </c>
      <c r="BO723" s="12" t="s">
        <v>191</v>
      </c>
      <c r="BP723" s="12" t="s">
        <v>192</v>
      </c>
      <c r="BQ723" s="12" t="s">
        <v>193</v>
      </c>
    </row>
    <row r="724" spans="1:69" x14ac:dyDescent="0.25">
      <c r="A724" s="99" t="s">
        <v>158</v>
      </c>
      <c r="B724" s="12" t="s">
        <v>159</v>
      </c>
      <c r="C724" s="12" t="s">
        <v>183</v>
      </c>
      <c r="D724" s="12" t="s">
        <v>34</v>
      </c>
      <c r="E724" s="12">
        <v>1</v>
      </c>
      <c r="F724" s="12" t="s">
        <v>184</v>
      </c>
      <c r="G724" s="12">
        <v>1.25</v>
      </c>
      <c r="H724" s="102"/>
      <c r="I724" s="12">
        <v>1.66</v>
      </c>
      <c r="J724" s="12">
        <v>1.629</v>
      </c>
      <c r="K724" s="12">
        <v>1.675</v>
      </c>
      <c r="N724" s="22">
        <v>40</v>
      </c>
      <c r="O724" s="92">
        <v>0.14000000000000001</v>
      </c>
      <c r="Q724" s="91"/>
      <c r="R724" s="91">
        <v>0.122</v>
      </c>
      <c r="S724" s="93" t="s">
        <v>172</v>
      </c>
      <c r="T724" s="91"/>
      <c r="X724" s="92">
        <f t="shared" si="364"/>
        <v>1.38</v>
      </c>
      <c r="Y724" s="94">
        <f t="shared" si="361"/>
        <v>1.4957122623741002</v>
      </c>
      <c r="Z724" s="94">
        <f t="shared" si="362"/>
        <v>0.11499999999999999</v>
      </c>
      <c r="AA724" s="95">
        <f t="shared" si="363"/>
        <v>1.0386890710931251E-2</v>
      </c>
      <c r="AB724" s="96">
        <f t="shared" si="365"/>
        <v>5.9130434782608704E-5</v>
      </c>
      <c r="AC724" s="96">
        <v>6.8000000000000001E-6</v>
      </c>
      <c r="AD724" s="96"/>
      <c r="AE724" s="96"/>
      <c r="AF724" s="96"/>
      <c r="AG724" s="96"/>
      <c r="AH724" s="96"/>
      <c r="AI724" s="96">
        <v>0.78600000000000003</v>
      </c>
      <c r="AJ724" s="97">
        <v>0.84899999999999998</v>
      </c>
      <c r="AK724" s="97"/>
      <c r="AL724" s="96"/>
      <c r="AM724" s="96"/>
      <c r="AN724" s="96"/>
      <c r="AO724" s="96"/>
      <c r="AP724" s="96"/>
      <c r="AQ724" s="96"/>
      <c r="AR724" s="96"/>
      <c r="AY724" s="19" t="s">
        <v>185</v>
      </c>
      <c r="AZ724" s="19" t="s">
        <v>186</v>
      </c>
      <c r="BA724" s="19" t="s">
        <v>187</v>
      </c>
      <c r="BB724" s="12" t="s">
        <v>188</v>
      </c>
      <c r="BD724" s="12" t="s">
        <v>189</v>
      </c>
      <c r="BN724" s="12" t="s">
        <v>190</v>
      </c>
      <c r="BO724" s="12" t="s">
        <v>191</v>
      </c>
      <c r="BP724" s="12" t="s">
        <v>192</v>
      </c>
      <c r="BQ724" s="12" t="s">
        <v>193</v>
      </c>
    </row>
    <row r="725" spans="1:69" x14ac:dyDescent="0.25">
      <c r="A725" s="99" t="s">
        <v>158</v>
      </c>
      <c r="B725" s="12" t="s">
        <v>159</v>
      </c>
      <c r="C725" s="12" t="s">
        <v>183</v>
      </c>
      <c r="D725" s="12" t="s">
        <v>34</v>
      </c>
      <c r="E725" s="12">
        <v>1</v>
      </c>
      <c r="F725" s="12" t="s">
        <v>184</v>
      </c>
      <c r="G725" s="12">
        <v>1.25</v>
      </c>
      <c r="H725" s="102"/>
      <c r="I725" s="12">
        <v>1.66</v>
      </c>
      <c r="J725" s="12">
        <v>1.629</v>
      </c>
      <c r="K725" s="12">
        <v>1.675</v>
      </c>
      <c r="N725" s="22">
        <v>80</v>
      </c>
      <c r="O725" s="92">
        <v>0.191</v>
      </c>
      <c r="Q725" s="91"/>
      <c r="R725" s="91">
        <v>0.16700000000000001</v>
      </c>
      <c r="S725" s="93" t="s">
        <v>172</v>
      </c>
      <c r="T725" s="91"/>
      <c r="X725" s="92">
        <f t="shared" si="364"/>
        <v>1.278</v>
      </c>
      <c r="Y725" s="94">
        <f t="shared" si="361"/>
        <v>1.2827782539064378</v>
      </c>
      <c r="Z725" s="94">
        <f t="shared" si="362"/>
        <v>0.1065</v>
      </c>
      <c r="AA725" s="95">
        <f t="shared" si="363"/>
        <v>8.9081823187947082E-3</v>
      </c>
      <c r="AB725" s="96">
        <f t="shared" si="365"/>
        <v>6.3849765258215958E-5</v>
      </c>
      <c r="AC725" s="96">
        <v>6.8000000000000001E-6</v>
      </c>
      <c r="AD725" s="96"/>
      <c r="AE725" s="96"/>
      <c r="AF725" s="96"/>
      <c r="AG725" s="96"/>
      <c r="AH725" s="96"/>
      <c r="AI725" s="96">
        <v>1.0369999999999999</v>
      </c>
      <c r="AJ725" s="96">
        <v>1.1200000000000001</v>
      </c>
      <c r="AK725" s="96"/>
      <c r="AL725" s="96"/>
      <c r="AM725" s="96"/>
      <c r="AN725" s="96"/>
      <c r="AO725" s="96"/>
      <c r="AP725" s="96"/>
      <c r="AQ725" s="96"/>
      <c r="AR725" s="96"/>
      <c r="AY725" s="19" t="s">
        <v>185</v>
      </c>
      <c r="AZ725" s="19" t="s">
        <v>186</v>
      </c>
      <c r="BA725" s="19" t="s">
        <v>187</v>
      </c>
      <c r="BB725" s="12" t="s">
        <v>188</v>
      </c>
      <c r="BD725" s="12" t="s">
        <v>189</v>
      </c>
      <c r="BN725" s="12" t="s">
        <v>190</v>
      </c>
      <c r="BO725" s="12" t="s">
        <v>191</v>
      </c>
      <c r="BP725" s="12" t="s">
        <v>192</v>
      </c>
      <c r="BQ725" s="12" t="s">
        <v>193</v>
      </c>
    </row>
    <row r="726" spans="1:69" x14ac:dyDescent="0.25">
      <c r="A726" s="99" t="s">
        <v>158</v>
      </c>
      <c r="B726" s="12" t="s">
        <v>159</v>
      </c>
      <c r="C726" s="12" t="s">
        <v>183</v>
      </c>
      <c r="D726" s="12" t="s">
        <v>34</v>
      </c>
      <c r="E726" s="12">
        <v>1</v>
      </c>
      <c r="F726" s="12" t="s">
        <v>184</v>
      </c>
      <c r="G726" s="12">
        <v>1.25</v>
      </c>
      <c r="H726" s="102"/>
      <c r="I726" s="12">
        <v>1.66</v>
      </c>
      <c r="J726" s="12">
        <v>1.629</v>
      </c>
      <c r="K726" s="12">
        <v>1.675</v>
      </c>
      <c r="N726" s="22">
        <v>160</v>
      </c>
      <c r="O726" s="92">
        <v>0.25</v>
      </c>
      <c r="Q726" s="91"/>
      <c r="R726" s="91">
        <v>0.219</v>
      </c>
      <c r="S726" s="93" t="s">
        <v>172</v>
      </c>
      <c r="T726" s="91"/>
      <c r="X726" s="92">
        <f t="shared" si="364"/>
        <v>1.1599999999999999</v>
      </c>
      <c r="Y726" s="94">
        <f t="shared" si="361"/>
        <v>1.0568317686676063</v>
      </c>
      <c r="Z726" s="94">
        <f t="shared" si="362"/>
        <v>9.6666666666666665E-2</v>
      </c>
      <c r="AA726" s="95">
        <f t="shared" si="363"/>
        <v>7.3391095046361548E-3</v>
      </c>
      <c r="AB726" s="96">
        <f t="shared" si="365"/>
        <v>7.0344827586206896E-5</v>
      </c>
      <c r="AC726" s="96">
        <v>6.8000000000000001E-6</v>
      </c>
      <c r="AD726" s="96"/>
      <c r="AE726" s="96"/>
      <c r="AF726" s="96"/>
      <c r="AG726" s="96"/>
      <c r="AH726" s="96"/>
      <c r="AI726" s="96">
        <v>1.302</v>
      </c>
      <c r="AJ726" s="96">
        <v>1.407</v>
      </c>
      <c r="AK726" s="96"/>
      <c r="AL726" s="96"/>
      <c r="AM726" s="96"/>
      <c r="AN726" s="96"/>
      <c r="AO726" s="96"/>
      <c r="AP726" s="96"/>
      <c r="AQ726" s="96"/>
      <c r="AR726" s="96"/>
      <c r="AY726" s="19" t="s">
        <v>185</v>
      </c>
      <c r="AZ726" s="19" t="s">
        <v>186</v>
      </c>
      <c r="BA726" s="19" t="s">
        <v>187</v>
      </c>
      <c r="BB726" s="12" t="s">
        <v>188</v>
      </c>
      <c r="BD726" s="12" t="s">
        <v>189</v>
      </c>
      <c r="BN726" s="12" t="s">
        <v>190</v>
      </c>
      <c r="BO726" s="12" t="s">
        <v>191</v>
      </c>
      <c r="BP726" s="12" t="s">
        <v>192</v>
      </c>
      <c r="BQ726" s="12" t="s">
        <v>193</v>
      </c>
    </row>
    <row r="727" spans="1:69" x14ac:dyDescent="0.25">
      <c r="A727" s="99" t="s">
        <v>158</v>
      </c>
      <c r="B727" s="12" t="s">
        <v>159</v>
      </c>
      <c r="C727" s="12" t="s">
        <v>183</v>
      </c>
      <c r="D727" s="12" t="s">
        <v>34</v>
      </c>
      <c r="E727" s="12">
        <v>1</v>
      </c>
      <c r="F727" s="12" t="s">
        <v>184</v>
      </c>
      <c r="G727" s="12">
        <v>1.5</v>
      </c>
      <c r="H727" s="102"/>
      <c r="I727" s="12">
        <v>1.9</v>
      </c>
      <c r="J727" s="12">
        <v>1.869</v>
      </c>
      <c r="K727" s="12">
        <v>1.915</v>
      </c>
      <c r="N727" s="22">
        <v>5</v>
      </c>
      <c r="O727" s="92">
        <v>6.5000000000000002E-2</v>
      </c>
      <c r="Q727" s="91"/>
      <c r="R727" s="91">
        <v>5.2999999999999999E-2</v>
      </c>
      <c r="S727" s="91">
        <v>7.6999999999999999E-2</v>
      </c>
      <c r="T727" s="91"/>
      <c r="X727" s="92">
        <f t="shared" si="364"/>
        <v>1.77</v>
      </c>
      <c r="Y727" s="94">
        <f t="shared" si="361"/>
        <v>2.4605739061078657</v>
      </c>
      <c r="Z727" s="94">
        <f t="shared" si="362"/>
        <v>0.14749999999999999</v>
      </c>
      <c r="AA727" s="95">
        <f t="shared" si="363"/>
        <v>1.7087318792415731E-2</v>
      </c>
      <c r="AB727" s="96">
        <f t="shared" si="365"/>
        <v>4.6101694915254237E-5</v>
      </c>
      <c r="AC727" s="96">
        <v>6.8000000000000001E-6</v>
      </c>
      <c r="AD727" s="96"/>
      <c r="AE727" s="96"/>
      <c r="AF727" s="96"/>
      <c r="AG727" s="96"/>
      <c r="AH727" s="96"/>
      <c r="AI727" s="96">
        <v>0.41</v>
      </c>
      <c r="AJ727" s="97" t="s">
        <v>172</v>
      </c>
      <c r="AK727" s="97"/>
      <c r="AL727" s="96"/>
      <c r="AM727" s="96"/>
      <c r="AN727" s="96"/>
      <c r="AO727" s="96"/>
      <c r="AP727" s="96"/>
      <c r="AQ727" s="96"/>
      <c r="AR727" s="96"/>
      <c r="AY727" s="19" t="s">
        <v>185</v>
      </c>
      <c r="AZ727" s="19" t="s">
        <v>186</v>
      </c>
      <c r="BA727" s="19" t="s">
        <v>187</v>
      </c>
      <c r="BB727" s="12" t="s">
        <v>188</v>
      </c>
      <c r="BD727" s="12" t="s">
        <v>189</v>
      </c>
      <c r="BN727" s="12" t="s">
        <v>190</v>
      </c>
      <c r="BO727" s="12" t="s">
        <v>191</v>
      </c>
      <c r="BP727" s="12" t="s">
        <v>192</v>
      </c>
      <c r="BQ727" s="12" t="s">
        <v>193</v>
      </c>
    </row>
    <row r="728" spans="1:69" x14ac:dyDescent="0.25">
      <c r="A728" s="99" t="s">
        <v>158</v>
      </c>
      <c r="B728" s="12" t="s">
        <v>159</v>
      </c>
      <c r="C728" s="12" t="s">
        <v>183</v>
      </c>
      <c r="D728" s="12" t="s">
        <v>34</v>
      </c>
      <c r="E728" s="12">
        <v>1</v>
      </c>
      <c r="F728" s="12" t="s">
        <v>184</v>
      </c>
      <c r="G728" s="12">
        <v>1.5</v>
      </c>
      <c r="H728" s="102"/>
      <c r="I728" s="12">
        <v>1.9</v>
      </c>
      <c r="J728" s="12">
        <v>1.869</v>
      </c>
      <c r="K728" s="12">
        <v>1.915</v>
      </c>
      <c r="N728" s="22">
        <v>10</v>
      </c>
      <c r="O728" s="92">
        <v>0.109</v>
      </c>
      <c r="Q728" s="91"/>
      <c r="R728" s="91">
        <v>9.5000000000000001E-2</v>
      </c>
      <c r="S728" s="91">
        <v>0.123</v>
      </c>
      <c r="T728" s="91"/>
      <c r="X728" s="92">
        <f t="shared" si="364"/>
        <v>1.6819999999999999</v>
      </c>
      <c r="Y728" s="94">
        <f t="shared" si="361"/>
        <v>2.2219887936236424</v>
      </c>
      <c r="Z728" s="94">
        <f t="shared" si="362"/>
        <v>0.14016666666666666</v>
      </c>
      <c r="AA728" s="95">
        <f t="shared" si="363"/>
        <v>1.5430477733497516E-2</v>
      </c>
      <c r="AB728" s="96">
        <f t="shared" si="365"/>
        <v>4.8513674197384072E-5</v>
      </c>
      <c r="AC728" s="96">
        <v>6.8000000000000001E-6</v>
      </c>
      <c r="AD728" s="96"/>
      <c r="AE728" s="96"/>
      <c r="AF728" s="96"/>
      <c r="AG728" s="96"/>
      <c r="AH728" s="96"/>
      <c r="AI728" s="96">
        <v>0.72099999999999997</v>
      </c>
      <c r="AJ728" s="97" t="s">
        <v>172</v>
      </c>
      <c r="AK728" s="97"/>
      <c r="AL728" s="96"/>
      <c r="AM728" s="96"/>
      <c r="AN728" s="96"/>
      <c r="AO728" s="96"/>
      <c r="AP728" s="96"/>
      <c r="AQ728" s="96"/>
      <c r="AR728" s="96"/>
      <c r="AY728" s="19" t="s">
        <v>185</v>
      </c>
      <c r="AZ728" s="19" t="s">
        <v>186</v>
      </c>
      <c r="BA728" s="19" t="s">
        <v>187</v>
      </c>
      <c r="BB728" s="12" t="s">
        <v>188</v>
      </c>
      <c r="BD728" s="12" t="s">
        <v>189</v>
      </c>
      <c r="BN728" s="12" t="s">
        <v>190</v>
      </c>
      <c r="BO728" s="12" t="s">
        <v>191</v>
      </c>
      <c r="BP728" s="12" t="s">
        <v>192</v>
      </c>
      <c r="BQ728" s="12" t="s">
        <v>193</v>
      </c>
    </row>
    <row r="729" spans="1:69" x14ac:dyDescent="0.25">
      <c r="A729" s="99" t="s">
        <v>158</v>
      </c>
      <c r="B729" s="12" t="s">
        <v>159</v>
      </c>
      <c r="C729" s="12" t="s">
        <v>183</v>
      </c>
      <c r="D729" s="12" t="s">
        <v>34</v>
      </c>
      <c r="E729" s="12">
        <v>1</v>
      </c>
      <c r="F729" s="12" t="s">
        <v>184</v>
      </c>
      <c r="G729" s="12">
        <v>1.5</v>
      </c>
      <c r="H729" s="102"/>
      <c r="I729" s="12">
        <v>1.9</v>
      </c>
      <c r="J729" s="12">
        <v>1.869</v>
      </c>
      <c r="K729" s="12">
        <v>1.915</v>
      </c>
      <c r="N729" s="22">
        <v>40</v>
      </c>
      <c r="O729" s="92">
        <v>0.14499999999999999</v>
      </c>
      <c r="Q729" s="91"/>
      <c r="R729" s="91">
        <v>0.127</v>
      </c>
      <c r="S729" s="93" t="s">
        <v>172</v>
      </c>
      <c r="T729" s="91"/>
      <c r="X729" s="92">
        <f t="shared" si="364"/>
        <v>1.6099999999999999</v>
      </c>
      <c r="Y729" s="94">
        <f t="shared" si="361"/>
        <v>2.0358305793425253</v>
      </c>
      <c r="Z729" s="94">
        <f t="shared" si="362"/>
        <v>0.13416666666666666</v>
      </c>
      <c r="AA729" s="95">
        <f t="shared" si="363"/>
        <v>1.4137712356545314E-2</v>
      </c>
      <c r="AB729" s="96">
        <f t="shared" si="365"/>
        <v>5.0683229813664602E-5</v>
      </c>
      <c r="AC729" s="96">
        <v>6.8000000000000001E-6</v>
      </c>
      <c r="AD729" s="96"/>
      <c r="AE729" s="96"/>
      <c r="AF729" s="96"/>
      <c r="AG729" s="96"/>
      <c r="AH729" s="96"/>
      <c r="AI729" s="96">
        <v>0.94</v>
      </c>
      <c r="AJ729" s="96">
        <v>1.0149999999999999</v>
      </c>
      <c r="AK729" s="96"/>
      <c r="AL729" s="96"/>
      <c r="AM729" s="96"/>
      <c r="AN729" s="96"/>
      <c r="AO729" s="96"/>
      <c r="AP729" s="96"/>
      <c r="AQ729" s="96"/>
      <c r="AR729" s="96"/>
      <c r="AY729" s="19" t="s">
        <v>185</v>
      </c>
      <c r="AZ729" s="19" t="s">
        <v>186</v>
      </c>
      <c r="BA729" s="19" t="s">
        <v>187</v>
      </c>
      <c r="BB729" s="12" t="s">
        <v>188</v>
      </c>
      <c r="BD729" s="12" t="s">
        <v>189</v>
      </c>
      <c r="BN729" s="12" t="s">
        <v>190</v>
      </c>
      <c r="BO729" s="12" t="s">
        <v>191</v>
      </c>
      <c r="BP729" s="12" t="s">
        <v>192</v>
      </c>
      <c r="BQ729" s="12" t="s">
        <v>193</v>
      </c>
    </row>
    <row r="730" spans="1:69" x14ac:dyDescent="0.25">
      <c r="A730" s="99" t="s">
        <v>158</v>
      </c>
      <c r="B730" s="12" t="s">
        <v>159</v>
      </c>
      <c r="C730" s="12" t="s">
        <v>183</v>
      </c>
      <c r="D730" s="12" t="s">
        <v>34</v>
      </c>
      <c r="E730" s="12">
        <v>1</v>
      </c>
      <c r="F730" s="12" t="s">
        <v>184</v>
      </c>
      <c r="G730" s="12">
        <v>1.5</v>
      </c>
      <c r="H730" s="102"/>
      <c r="I730" s="12">
        <v>1.9</v>
      </c>
      <c r="J730" s="12">
        <v>1.869</v>
      </c>
      <c r="K730" s="12">
        <v>1.915</v>
      </c>
      <c r="N730" s="22">
        <v>80</v>
      </c>
      <c r="O730" s="92">
        <v>0.2</v>
      </c>
      <c r="Q730" s="91"/>
      <c r="R730" s="91">
        <v>0.17499999999999999</v>
      </c>
      <c r="S730" s="93" t="s">
        <v>172</v>
      </c>
      <c r="T730" s="91"/>
      <c r="X730" s="92">
        <f t="shared" si="364"/>
        <v>1.5</v>
      </c>
      <c r="Y730" s="94">
        <f t="shared" si="361"/>
        <v>1.7671458676442586</v>
      </c>
      <c r="Z730" s="94">
        <f t="shared" si="362"/>
        <v>0.125</v>
      </c>
      <c r="AA730" s="95">
        <f t="shared" si="363"/>
        <v>1.2271846303085129E-2</v>
      </c>
      <c r="AB730" s="96">
        <f t="shared" si="365"/>
        <v>5.4400000000000001E-5</v>
      </c>
      <c r="AC730" s="96">
        <v>6.8000000000000001E-6</v>
      </c>
      <c r="AD730" s="96"/>
      <c r="AE730" s="96"/>
      <c r="AF730" s="96"/>
      <c r="AG730" s="96"/>
      <c r="AH730" s="96"/>
      <c r="AI730" s="96">
        <v>1.256</v>
      </c>
      <c r="AJ730" s="96">
        <v>1.357</v>
      </c>
      <c r="AK730" s="96"/>
      <c r="AL730" s="96"/>
      <c r="AM730" s="96"/>
      <c r="AN730" s="96"/>
      <c r="AO730" s="96"/>
      <c r="AP730" s="96"/>
      <c r="AQ730" s="96"/>
      <c r="AR730" s="96"/>
      <c r="AY730" s="19" t="s">
        <v>185</v>
      </c>
      <c r="AZ730" s="19" t="s">
        <v>186</v>
      </c>
      <c r="BA730" s="19" t="s">
        <v>187</v>
      </c>
      <c r="BB730" s="12" t="s">
        <v>188</v>
      </c>
      <c r="BD730" s="12" t="s">
        <v>189</v>
      </c>
      <c r="BN730" s="12" t="s">
        <v>190</v>
      </c>
      <c r="BO730" s="12" t="s">
        <v>191</v>
      </c>
      <c r="BP730" s="12" t="s">
        <v>192</v>
      </c>
      <c r="BQ730" s="12" t="s">
        <v>193</v>
      </c>
    </row>
    <row r="731" spans="1:69" x14ac:dyDescent="0.25">
      <c r="A731" s="99" t="s">
        <v>158</v>
      </c>
      <c r="B731" s="12" t="s">
        <v>159</v>
      </c>
      <c r="C731" s="12" t="s">
        <v>183</v>
      </c>
      <c r="D731" s="12" t="s">
        <v>34</v>
      </c>
      <c r="E731" s="12">
        <v>1</v>
      </c>
      <c r="F731" s="12" t="s">
        <v>184</v>
      </c>
      <c r="G731" s="12">
        <v>1.5</v>
      </c>
      <c r="H731" s="102"/>
      <c r="I731" s="12">
        <v>1.9</v>
      </c>
      <c r="J731" s="12">
        <v>1.869</v>
      </c>
      <c r="K731" s="12">
        <v>1.915</v>
      </c>
      <c r="N731" s="22">
        <v>160</v>
      </c>
      <c r="O731" s="92">
        <v>0.28100000000000003</v>
      </c>
      <c r="Q731" s="91"/>
      <c r="R731" s="91">
        <v>0.246</v>
      </c>
      <c r="S731" s="93" t="s">
        <v>172</v>
      </c>
      <c r="T731" s="91"/>
      <c r="X731" s="92">
        <f t="shared" si="364"/>
        <v>1.3379999999999999</v>
      </c>
      <c r="Y731" s="94">
        <f t="shared" si="361"/>
        <v>1.4060543496333011</v>
      </c>
      <c r="Z731" s="94">
        <f t="shared" si="362"/>
        <v>0.11149999999999999</v>
      </c>
      <c r="AA731" s="95">
        <f t="shared" si="363"/>
        <v>9.7642663168979234E-3</v>
      </c>
      <c r="AB731" s="96">
        <f t="shared" si="365"/>
        <v>6.0986547085201802E-5</v>
      </c>
      <c r="AC731" s="96">
        <v>6.8000000000000001E-6</v>
      </c>
      <c r="AD731" s="96"/>
      <c r="AE731" s="96"/>
      <c r="AF731" s="96"/>
      <c r="AG731" s="96"/>
      <c r="AH731" s="96"/>
      <c r="AI731" s="96">
        <v>1.681</v>
      </c>
      <c r="AJ731" s="96">
        <v>1.8149999999999999</v>
      </c>
      <c r="AK731" s="96"/>
      <c r="AL731" s="96"/>
      <c r="AM731" s="96"/>
      <c r="AN731" s="96"/>
      <c r="AO731" s="96"/>
      <c r="AP731" s="96"/>
      <c r="AQ731" s="96"/>
      <c r="AR731" s="96"/>
      <c r="AY731" s="19" t="s">
        <v>185</v>
      </c>
      <c r="AZ731" s="19" t="s">
        <v>186</v>
      </c>
      <c r="BA731" s="19" t="s">
        <v>187</v>
      </c>
      <c r="BB731" s="12" t="s">
        <v>188</v>
      </c>
      <c r="BD731" s="12" t="s">
        <v>189</v>
      </c>
      <c r="BN731" s="12" t="s">
        <v>190</v>
      </c>
      <c r="BO731" s="12" t="s">
        <v>191</v>
      </c>
      <c r="BP731" s="12" t="s">
        <v>192</v>
      </c>
      <c r="BQ731" s="12" t="s">
        <v>193</v>
      </c>
    </row>
    <row r="732" spans="1:69" x14ac:dyDescent="0.25">
      <c r="A732" s="99" t="s">
        <v>158</v>
      </c>
      <c r="B732" s="12" t="s">
        <v>159</v>
      </c>
      <c r="C732" s="12" t="s">
        <v>183</v>
      </c>
      <c r="D732" s="12" t="s">
        <v>34</v>
      </c>
      <c r="E732" s="12">
        <v>1</v>
      </c>
      <c r="F732" s="12" t="s">
        <v>184</v>
      </c>
      <c r="G732" s="12">
        <v>2</v>
      </c>
      <c r="H732" s="102"/>
      <c r="I732" s="12">
        <v>2.375</v>
      </c>
      <c r="J732" s="12">
        <v>2.3439999999999999</v>
      </c>
      <c r="K732" s="12">
        <v>2.4060000000000001</v>
      </c>
      <c r="N732" s="22">
        <v>5</v>
      </c>
      <c r="O732" s="92">
        <v>6.5000000000000002E-2</v>
      </c>
      <c r="Q732" s="91"/>
      <c r="R732" s="91">
        <v>5.2999999999999999E-2</v>
      </c>
      <c r="S732" s="91">
        <v>7.6999999999999999E-2</v>
      </c>
      <c r="T732" s="91"/>
      <c r="X732" s="92">
        <f t="shared" si="364"/>
        <v>2.2450000000000001</v>
      </c>
      <c r="Y732" s="94">
        <f t="shared" si="361"/>
        <v>3.9584263784772249</v>
      </c>
      <c r="Z732" s="94">
        <f t="shared" si="362"/>
        <v>0.18708333333333335</v>
      </c>
      <c r="AA732" s="95">
        <f t="shared" si="363"/>
        <v>2.7489072072758504E-2</v>
      </c>
      <c r="AB732" s="96">
        <f t="shared" si="365"/>
        <v>3.6347438752783958E-5</v>
      </c>
      <c r="AC732" s="96">
        <v>6.8000000000000001E-6</v>
      </c>
      <c r="AD732" s="96"/>
      <c r="AE732" s="96"/>
      <c r="AF732" s="96"/>
      <c r="AG732" s="96"/>
      <c r="AH732" s="96"/>
      <c r="AI732" s="96">
        <v>0.55500000000000005</v>
      </c>
      <c r="AJ732" s="97" t="s">
        <v>172</v>
      </c>
      <c r="AK732" s="97"/>
      <c r="AL732" s="96"/>
      <c r="AM732" s="96"/>
      <c r="AN732" s="96"/>
      <c r="AO732" s="96"/>
      <c r="AP732" s="96"/>
      <c r="AQ732" s="96"/>
      <c r="AR732" s="96"/>
      <c r="AY732" s="19" t="s">
        <v>185</v>
      </c>
      <c r="AZ732" s="19" t="s">
        <v>186</v>
      </c>
      <c r="BA732" s="19" t="s">
        <v>187</v>
      </c>
      <c r="BB732" s="12" t="s">
        <v>188</v>
      </c>
      <c r="BD732" s="12" t="s">
        <v>189</v>
      </c>
      <c r="BN732" s="12" t="s">
        <v>190</v>
      </c>
      <c r="BO732" s="12" t="s">
        <v>191</v>
      </c>
      <c r="BP732" s="12" t="s">
        <v>192</v>
      </c>
      <c r="BQ732" s="12" t="s">
        <v>193</v>
      </c>
    </row>
    <row r="733" spans="1:69" x14ac:dyDescent="0.25">
      <c r="A733" s="99" t="s">
        <v>158</v>
      </c>
      <c r="B733" s="12" t="s">
        <v>159</v>
      </c>
      <c r="C733" s="12" t="s">
        <v>183</v>
      </c>
      <c r="D733" s="12" t="s">
        <v>34</v>
      </c>
      <c r="E733" s="12">
        <v>1</v>
      </c>
      <c r="F733" s="12" t="s">
        <v>184</v>
      </c>
      <c r="G733" s="12">
        <v>2</v>
      </c>
      <c r="H733" s="102"/>
      <c r="I733" s="12">
        <v>2.375</v>
      </c>
      <c r="J733" s="12">
        <v>2.3439999999999999</v>
      </c>
      <c r="K733" s="12">
        <v>2.4060000000000001</v>
      </c>
      <c r="N733" s="22">
        <v>10</v>
      </c>
      <c r="O733" s="92">
        <v>0.109</v>
      </c>
      <c r="Q733" s="91"/>
      <c r="R733" s="91">
        <v>9.5000000000000001E-2</v>
      </c>
      <c r="S733" s="91">
        <v>0.123</v>
      </c>
      <c r="T733" s="91"/>
      <c r="X733" s="92">
        <f t="shared" si="364"/>
        <v>2.157</v>
      </c>
      <c r="Y733" s="94">
        <f t="shared" si="361"/>
        <v>3.6541819795329746</v>
      </c>
      <c r="Z733" s="94">
        <f t="shared" si="362"/>
        <v>0.17974999999999999</v>
      </c>
      <c r="AA733" s="95">
        <f t="shared" si="363"/>
        <v>2.5376263746756767E-2</v>
      </c>
      <c r="AB733" s="96">
        <f t="shared" si="365"/>
        <v>3.7830319888734352E-5</v>
      </c>
      <c r="AC733" s="96">
        <v>6.8000000000000001E-6</v>
      </c>
      <c r="AD733" s="96"/>
      <c r="AE733" s="96"/>
      <c r="AF733" s="96"/>
      <c r="AG733" s="96"/>
      <c r="AH733" s="96"/>
      <c r="AI733" s="96">
        <v>0.91300000000000003</v>
      </c>
      <c r="AJ733" s="97" t="s">
        <v>172</v>
      </c>
      <c r="AK733" s="97"/>
      <c r="AL733" s="96"/>
      <c r="AM733" s="96"/>
      <c r="AN733" s="96"/>
      <c r="AO733" s="96"/>
      <c r="AP733" s="96"/>
      <c r="AQ733" s="96"/>
      <c r="AR733" s="96"/>
      <c r="AY733" s="19" t="s">
        <v>185</v>
      </c>
      <c r="AZ733" s="19" t="s">
        <v>186</v>
      </c>
      <c r="BA733" s="19" t="s">
        <v>187</v>
      </c>
      <c r="BB733" s="12" t="s">
        <v>188</v>
      </c>
      <c r="BD733" s="12" t="s">
        <v>189</v>
      </c>
      <c r="BN733" s="12" t="s">
        <v>190</v>
      </c>
      <c r="BO733" s="12" t="s">
        <v>191</v>
      </c>
      <c r="BP733" s="12" t="s">
        <v>192</v>
      </c>
      <c r="BQ733" s="12" t="s">
        <v>193</v>
      </c>
    </row>
    <row r="734" spans="1:69" x14ac:dyDescent="0.25">
      <c r="A734" s="99" t="s">
        <v>158</v>
      </c>
      <c r="B734" s="12" t="s">
        <v>159</v>
      </c>
      <c r="C734" s="12" t="s">
        <v>183</v>
      </c>
      <c r="D734" s="12" t="s">
        <v>34</v>
      </c>
      <c r="E734" s="12">
        <v>1</v>
      </c>
      <c r="F734" s="12" t="s">
        <v>184</v>
      </c>
      <c r="G734" s="12">
        <v>2</v>
      </c>
      <c r="H734" s="102"/>
      <c r="I734" s="12">
        <v>2.375</v>
      </c>
      <c r="J734" s="12">
        <v>2.351</v>
      </c>
      <c r="K734" s="12">
        <v>2.399</v>
      </c>
      <c r="N734" s="22">
        <v>40</v>
      </c>
      <c r="O734" s="92">
        <v>0.154</v>
      </c>
      <c r="Q734" s="91"/>
      <c r="R734" s="91">
        <v>0.13500000000000001</v>
      </c>
      <c r="S734" s="93" t="s">
        <v>172</v>
      </c>
      <c r="T734" s="91"/>
      <c r="X734" s="92">
        <f t="shared" si="364"/>
        <v>2.0670000000000002</v>
      </c>
      <c r="Y734" s="94">
        <f t="shared" ref="Y734:Y770" si="366">PI()*X734^2/4</f>
        <v>3.3556050137358011</v>
      </c>
      <c r="Z734" s="94">
        <f t="shared" ref="Z734:Z770" si="367">X734/12</f>
        <v>0.17225000000000001</v>
      </c>
      <c r="AA734" s="95">
        <f t="shared" ref="AA734:AA770" si="368">PI()*Z734^2/4</f>
        <v>2.3302812595387506E-2</v>
      </c>
      <c r="AB734" s="96">
        <f t="shared" si="365"/>
        <v>3.9477503628447019E-5</v>
      </c>
      <c r="AC734" s="96">
        <v>6.8000000000000001E-6</v>
      </c>
      <c r="AD734" s="96"/>
      <c r="AE734" s="96"/>
      <c r="AF734" s="96"/>
      <c r="AG734" s="96"/>
      <c r="AH734" s="96"/>
      <c r="AI734" s="12">
        <v>1.264</v>
      </c>
      <c r="AJ734" s="96">
        <v>1.365</v>
      </c>
      <c r="AK734" s="96"/>
      <c r="AL734" s="96"/>
      <c r="AM734" s="96"/>
      <c r="AN734" s="96"/>
      <c r="AO734" s="96"/>
      <c r="AP734" s="96"/>
      <c r="AQ734" s="96"/>
      <c r="AR734" s="96"/>
      <c r="AY734" s="19" t="s">
        <v>185</v>
      </c>
      <c r="AZ734" s="19" t="s">
        <v>186</v>
      </c>
      <c r="BA734" s="19" t="s">
        <v>187</v>
      </c>
      <c r="BB734" s="12" t="s">
        <v>188</v>
      </c>
      <c r="BD734" s="12" t="s">
        <v>189</v>
      </c>
      <c r="BN734" s="12" t="s">
        <v>190</v>
      </c>
      <c r="BO734" s="12" t="s">
        <v>191</v>
      </c>
      <c r="BP734" s="12" t="s">
        <v>192</v>
      </c>
      <c r="BQ734" s="12" t="s">
        <v>193</v>
      </c>
    </row>
    <row r="735" spans="1:69" x14ac:dyDescent="0.25">
      <c r="A735" s="99" t="s">
        <v>158</v>
      </c>
      <c r="B735" s="12" t="s">
        <v>159</v>
      </c>
      <c r="C735" s="12" t="s">
        <v>183</v>
      </c>
      <c r="D735" s="12" t="s">
        <v>34</v>
      </c>
      <c r="E735" s="12">
        <v>1</v>
      </c>
      <c r="F735" s="12" t="s">
        <v>184</v>
      </c>
      <c r="G735" s="12">
        <v>2</v>
      </c>
      <c r="H735" s="102"/>
      <c r="I735" s="12">
        <v>2.375</v>
      </c>
      <c r="J735" s="12">
        <v>2.351</v>
      </c>
      <c r="K735" s="12">
        <v>2.399</v>
      </c>
      <c r="N735" s="22">
        <v>80</v>
      </c>
      <c r="O735" s="92">
        <v>0.218</v>
      </c>
      <c r="Q735" s="91"/>
      <c r="R735" s="91">
        <v>0.191</v>
      </c>
      <c r="S735" s="93" t="s">
        <v>172</v>
      </c>
      <c r="T735" s="91"/>
      <c r="X735" s="92">
        <f t="shared" ref="X735:X770" si="369">I735-2*O735</f>
        <v>1.9390000000000001</v>
      </c>
      <c r="Y735" s="94">
        <f t="shared" si="366"/>
        <v>2.9528779682868178</v>
      </c>
      <c r="Z735" s="94">
        <f t="shared" si="367"/>
        <v>0.16158333333333333</v>
      </c>
      <c r="AA735" s="95">
        <f t="shared" si="368"/>
        <v>2.0506097001991786E-2</v>
      </c>
      <c r="AB735" s="96">
        <f t="shared" si="365"/>
        <v>4.2083548220732337E-5</v>
      </c>
      <c r="AC735" s="96">
        <v>6.8000000000000001E-6</v>
      </c>
      <c r="AD735" s="96"/>
      <c r="AE735" s="96"/>
      <c r="AF735" s="96"/>
      <c r="AG735" s="96"/>
      <c r="AH735" s="96"/>
      <c r="AI735" s="12">
        <v>1.7370000000000001</v>
      </c>
      <c r="AJ735" s="96">
        <v>1.8759999999999999</v>
      </c>
      <c r="AK735" s="96"/>
      <c r="AL735" s="96"/>
      <c r="AM735" s="96"/>
      <c r="AN735" s="96"/>
      <c r="AO735" s="96"/>
      <c r="AP735" s="96"/>
      <c r="AQ735" s="96"/>
      <c r="AR735" s="96"/>
      <c r="AY735" s="19" t="s">
        <v>185</v>
      </c>
      <c r="AZ735" s="19" t="s">
        <v>186</v>
      </c>
      <c r="BA735" s="19" t="s">
        <v>187</v>
      </c>
      <c r="BB735" s="12" t="s">
        <v>188</v>
      </c>
      <c r="BD735" s="12" t="s">
        <v>189</v>
      </c>
      <c r="BN735" s="12" t="s">
        <v>190</v>
      </c>
      <c r="BO735" s="12" t="s">
        <v>191</v>
      </c>
      <c r="BP735" s="12" t="s">
        <v>192</v>
      </c>
      <c r="BQ735" s="12" t="s">
        <v>193</v>
      </c>
    </row>
    <row r="736" spans="1:69" x14ac:dyDescent="0.25">
      <c r="A736" s="99" t="s">
        <v>158</v>
      </c>
      <c r="B736" s="12" t="s">
        <v>159</v>
      </c>
      <c r="C736" s="12" t="s">
        <v>183</v>
      </c>
      <c r="D736" s="12" t="s">
        <v>34</v>
      </c>
      <c r="E736" s="12">
        <v>1</v>
      </c>
      <c r="F736" s="12" t="s">
        <v>184</v>
      </c>
      <c r="G736" s="12">
        <v>2</v>
      </c>
      <c r="H736" s="102"/>
      <c r="I736" s="12">
        <v>2.375</v>
      </c>
      <c r="J736" s="12">
        <v>2.351</v>
      </c>
      <c r="K736" s="12">
        <v>2.399</v>
      </c>
      <c r="N736" s="22">
        <v>160</v>
      </c>
      <c r="O736" s="92">
        <v>0.34399999999999997</v>
      </c>
      <c r="Q736" s="91"/>
      <c r="R736" s="91">
        <v>0.30099999999999999</v>
      </c>
      <c r="S736" s="93" t="s">
        <v>172</v>
      </c>
      <c r="T736" s="91"/>
      <c r="X736" s="92">
        <f t="shared" si="369"/>
        <v>1.6870000000000001</v>
      </c>
      <c r="Y736" s="94">
        <f t="shared" si="366"/>
        <v>2.2352188256860726</v>
      </c>
      <c r="Z736" s="94">
        <f t="shared" si="367"/>
        <v>0.14058333333333334</v>
      </c>
      <c r="AA736" s="95">
        <f t="shared" si="368"/>
        <v>1.5522352956153281E-2</v>
      </c>
      <c r="AB736" s="96">
        <f t="shared" si="365"/>
        <v>4.836988737403675E-5</v>
      </c>
      <c r="AC736" s="96">
        <v>6.8000000000000001E-6</v>
      </c>
      <c r="AD736" s="96"/>
      <c r="AE736" s="96"/>
      <c r="AF736" s="96"/>
      <c r="AG736" s="96"/>
      <c r="AH736" s="96"/>
      <c r="AI736" s="12">
        <v>2.581</v>
      </c>
      <c r="AJ736" s="12">
        <v>2.7879999999999998</v>
      </c>
      <c r="AL736" s="96"/>
      <c r="AM736" s="96"/>
      <c r="AN736" s="96"/>
      <c r="AO736" s="96"/>
      <c r="AP736" s="96"/>
      <c r="AQ736" s="96"/>
      <c r="AR736" s="96"/>
      <c r="AY736" s="19" t="s">
        <v>185</v>
      </c>
      <c r="AZ736" s="19" t="s">
        <v>186</v>
      </c>
      <c r="BA736" s="19" t="s">
        <v>187</v>
      </c>
      <c r="BB736" s="12" t="s">
        <v>188</v>
      </c>
      <c r="BD736" s="12" t="s">
        <v>189</v>
      </c>
      <c r="BN736" s="12" t="s">
        <v>190</v>
      </c>
      <c r="BO736" s="12" t="s">
        <v>191</v>
      </c>
      <c r="BP736" s="12" t="s">
        <v>192</v>
      </c>
      <c r="BQ736" s="12" t="s">
        <v>193</v>
      </c>
    </row>
    <row r="737" spans="1:69" x14ac:dyDescent="0.25">
      <c r="A737" s="99" t="s">
        <v>158</v>
      </c>
      <c r="B737" s="12" t="s">
        <v>159</v>
      </c>
      <c r="C737" s="12" t="s">
        <v>183</v>
      </c>
      <c r="D737" s="12" t="s">
        <v>34</v>
      </c>
      <c r="E737" s="12">
        <v>1</v>
      </c>
      <c r="F737" s="12" t="s">
        <v>184</v>
      </c>
      <c r="G737" s="12">
        <v>2.5</v>
      </c>
      <c r="H737" s="102"/>
      <c r="I737" s="12">
        <v>2.375</v>
      </c>
      <c r="J737" s="12">
        <v>2.8439999999999999</v>
      </c>
      <c r="K737" s="12">
        <v>2.9060000000000001</v>
      </c>
      <c r="N737" s="22">
        <v>5</v>
      </c>
      <c r="O737" s="92">
        <v>8.3000000000000004E-2</v>
      </c>
      <c r="Q737" s="91"/>
      <c r="R737" s="91">
        <v>7.0999999999999994E-2</v>
      </c>
      <c r="S737" s="91">
        <v>9.5000000000000001E-2</v>
      </c>
      <c r="T737" s="91"/>
      <c r="X737" s="92">
        <f t="shared" si="369"/>
        <v>2.2090000000000001</v>
      </c>
      <c r="Y737" s="94">
        <f t="shared" si="366"/>
        <v>3.8324924953654245</v>
      </c>
      <c r="Z737" s="94">
        <f t="shared" si="367"/>
        <v>0.18408333333333335</v>
      </c>
      <c r="AA737" s="95">
        <f t="shared" si="368"/>
        <v>2.661453121781545E-2</v>
      </c>
      <c r="AB737" s="96">
        <f t="shared" si="365"/>
        <v>3.6939791760977819E-5</v>
      </c>
      <c r="AC737" s="96">
        <v>6.8000000000000001E-6</v>
      </c>
      <c r="AD737" s="96"/>
      <c r="AE737" s="96"/>
      <c r="AF737" s="96"/>
      <c r="AG737" s="96"/>
      <c r="AH737" s="96"/>
      <c r="AI737" s="12">
        <v>0.85599999999999998</v>
      </c>
      <c r="AJ737" s="97" t="s">
        <v>172</v>
      </c>
      <c r="AK737" s="97"/>
      <c r="AL737" s="96"/>
      <c r="AM737" s="96"/>
      <c r="AN737" s="96"/>
      <c r="AO737" s="96"/>
      <c r="AP737" s="96"/>
      <c r="AQ737" s="96"/>
      <c r="AR737" s="96"/>
      <c r="AY737" s="19" t="s">
        <v>185</v>
      </c>
      <c r="AZ737" s="19" t="s">
        <v>186</v>
      </c>
      <c r="BA737" s="19" t="s">
        <v>187</v>
      </c>
      <c r="BB737" s="12" t="s">
        <v>188</v>
      </c>
      <c r="BD737" s="12" t="s">
        <v>189</v>
      </c>
      <c r="BN737" s="12" t="s">
        <v>190</v>
      </c>
      <c r="BO737" s="12" t="s">
        <v>191</v>
      </c>
      <c r="BP737" s="12" t="s">
        <v>192</v>
      </c>
      <c r="BQ737" s="12" t="s">
        <v>193</v>
      </c>
    </row>
    <row r="738" spans="1:69" x14ac:dyDescent="0.25">
      <c r="A738" s="99" t="s">
        <v>158</v>
      </c>
      <c r="B738" s="12" t="s">
        <v>159</v>
      </c>
      <c r="C738" s="12" t="s">
        <v>183</v>
      </c>
      <c r="D738" s="12" t="s">
        <v>34</v>
      </c>
      <c r="E738" s="12">
        <v>1</v>
      </c>
      <c r="F738" s="12" t="s">
        <v>184</v>
      </c>
      <c r="G738" s="12">
        <v>2.5</v>
      </c>
      <c r="H738" s="102"/>
      <c r="I738" s="12">
        <v>2.375</v>
      </c>
      <c r="J738" s="12">
        <v>2.8439999999999999</v>
      </c>
      <c r="K738" s="12">
        <v>2.9060000000000001</v>
      </c>
      <c r="N738" s="22">
        <v>10</v>
      </c>
      <c r="O738" s="92">
        <v>0.12</v>
      </c>
      <c r="Q738" s="91"/>
      <c r="R738" s="91">
        <v>0.105</v>
      </c>
      <c r="S738" s="91">
        <v>0.13500000000000001</v>
      </c>
      <c r="T738" s="91"/>
      <c r="X738" s="92">
        <f t="shared" si="369"/>
        <v>2.1349999999999998</v>
      </c>
      <c r="Y738" s="94">
        <f t="shared" si="366"/>
        <v>3.5800215433523332</v>
      </c>
      <c r="Z738" s="94">
        <f t="shared" si="367"/>
        <v>0.17791666666666664</v>
      </c>
      <c r="AA738" s="95">
        <f t="shared" si="368"/>
        <v>2.4861260717724532E-2</v>
      </c>
      <c r="AB738" s="96">
        <f t="shared" si="365"/>
        <v>3.8220140515222487E-5</v>
      </c>
      <c r="AC738" s="96">
        <v>6.8000000000000001E-6</v>
      </c>
      <c r="AD738" s="96"/>
      <c r="AE738" s="96"/>
      <c r="AF738" s="96"/>
      <c r="AG738" s="96"/>
      <c r="AH738" s="96"/>
      <c r="AI738" s="12">
        <v>1.2210000000000001</v>
      </c>
      <c r="AJ738" s="97" t="s">
        <v>172</v>
      </c>
      <c r="AK738" s="97"/>
      <c r="AL738" s="96"/>
      <c r="AM738" s="96"/>
      <c r="AN738" s="96"/>
      <c r="AO738" s="96"/>
      <c r="AP738" s="96"/>
      <c r="AQ738" s="96"/>
      <c r="AR738" s="96"/>
      <c r="AY738" s="19" t="s">
        <v>185</v>
      </c>
      <c r="AZ738" s="19" t="s">
        <v>186</v>
      </c>
      <c r="BA738" s="19" t="s">
        <v>187</v>
      </c>
      <c r="BB738" s="12" t="s">
        <v>188</v>
      </c>
      <c r="BD738" s="12" t="s">
        <v>189</v>
      </c>
      <c r="BN738" s="12" t="s">
        <v>190</v>
      </c>
      <c r="BO738" s="12" t="s">
        <v>191</v>
      </c>
      <c r="BP738" s="12" t="s">
        <v>192</v>
      </c>
      <c r="BQ738" s="12" t="s">
        <v>193</v>
      </c>
    </row>
    <row r="739" spans="1:69" x14ac:dyDescent="0.25">
      <c r="A739" s="99" t="s">
        <v>158</v>
      </c>
      <c r="B739" s="12" t="s">
        <v>159</v>
      </c>
      <c r="C739" s="12" t="s">
        <v>183</v>
      </c>
      <c r="D739" s="12" t="s">
        <v>34</v>
      </c>
      <c r="E739" s="12">
        <v>1</v>
      </c>
      <c r="F739" s="12" t="s">
        <v>184</v>
      </c>
      <c r="G739" s="12">
        <v>2.5</v>
      </c>
      <c r="H739" s="102"/>
      <c r="I739" s="12">
        <v>2.375</v>
      </c>
      <c r="J739" s="12">
        <v>2.8460000000000001</v>
      </c>
      <c r="K739" s="12">
        <v>2.9039999999999999</v>
      </c>
      <c r="N739" s="22">
        <v>40</v>
      </c>
      <c r="O739" s="92">
        <v>0.20300000000000001</v>
      </c>
      <c r="Q739" s="91"/>
      <c r="R739" s="91">
        <v>0.17799999999999999</v>
      </c>
      <c r="S739" s="93" t="s">
        <v>172</v>
      </c>
      <c r="T739" s="91"/>
      <c r="X739" s="92">
        <f t="shared" si="369"/>
        <v>1.9689999999999999</v>
      </c>
      <c r="Y739" s="94">
        <f t="shared" si="366"/>
        <v>3.0449580489635344</v>
      </c>
      <c r="Z739" s="94">
        <f t="shared" si="367"/>
        <v>0.16408333333333333</v>
      </c>
      <c r="AA739" s="95">
        <f t="shared" si="368"/>
        <v>2.114554200669121E-2</v>
      </c>
      <c r="AB739" s="96">
        <f t="shared" si="365"/>
        <v>4.1442356526155408E-5</v>
      </c>
      <c r="AC739" s="96">
        <v>6.8000000000000001E-6</v>
      </c>
      <c r="AD739" s="96"/>
      <c r="AE739" s="96"/>
      <c r="AF739" s="96"/>
      <c r="AG739" s="96"/>
      <c r="AH739" s="96"/>
      <c r="AI739" s="12">
        <v>2.004</v>
      </c>
      <c r="AJ739" s="12">
        <v>2.1640000000000001</v>
      </c>
      <c r="AL739" s="96"/>
      <c r="AM739" s="96"/>
      <c r="AN739" s="96"/>
      <c r="AO739" s="96"/>
      <c r="AP739" s="96"/>
      <c r="AQ739" s="96"/>
      <c r="AR739" s="96"/>
      <c r="AY739" s="19" t="s">
        <v>185</v>
      </c>
      <c r="AZ739" s="19" t="s">
        <v>186</v>
      </c>
      <c r="BA739" s="19" t="s">
        <v>187</v>
      </c>
      <c r="BB739" s="12" t="s">
        <v>188</v>
      </c>
      <c r="BD739" s="12" t="s">
        <v>189</v>
      </c>
      <c r="BN739" s="12" t="s">
        <v>190</v>
      </c>
      <c r="BO739" s="12" t="s">
        <v>191</v>
      </c>
      <c r="BP739" s="12" t="s">
        <v>192</v>
      </c>
      <c r="BQ739" s="12" t="s">
        <v>193</v>
      </c>
    </row>
    <row r="740" spans="1:69" x14ac:dyDescent="0.25">
      <c r="A740" s="99" t="s">
        <v>158</v>
      </c>
      <c r="B740" s="12" t="s">
        <v>159</v>
      </c>
      <c r="C740" s="12" t="s">
        <v>183</v>
      </c>
      <c r="D740" s="12" t="s">
        <v>34</v>
      </c>
      <c r="E740" s="12">
        <v>1</v>
      </c>
      <c r="F740" s="12" t="s">
        <v>184</v>
      </c>
      <c r="G740" s="12">
        <v>2.5</v>
      </c>
      <c r="H740" s="102"/>
      <c r="I740" s="12">
        <v>2.375</v>
      </c>
      <c r="J740" s="12">
        <v>2.8460000000000001</v>
      </c>
      <c r="K740" s="12">
        <v>2.9039999999999999</v>
      </c>
      <c r="N740" s="22">
        <v>80</v>
      </c>
      <c r="O740" s="92">
        <v>0.27600000000000002</v>
      </c>
      <c r="Q740" s="91"/>
      <c r="R740" s="91">
        <v>0.24199999999999999</v>
      </c>
      <c r="S740" s="93" t="s">
        <v>172</v>
      </c>
      <c r="T740" s="91"/>
      <c r="X740" s="92">
        <f t="shared" si="369"/>
        <v>1.823</v>
      </c>
      <c r="Y740" s="94">
        <f t="shared" si="366"/>
        <v>2.610136492965478</v>
      </c>
      <c r="Z740" s="94">
        <f t="shared" si="367"/>
        <v>0.15191666666666667</v>
      </c>
      <c r="AA740" s="95">
        <f t="shared" si="368"/>
        <v>1.8125947867815826E-2</v>
      </c>
      <c r="AB740" s="96">
        <f t="shared" si="365"/>
        <v>4.4761382336807458E-5</v>
      </c>
      <c r="AC740" s="96">
        <v>6.8000000000000001E-6</v>
      </c>
      <c r="AD740" s="96"/>
      <c r="AE740" s="96"/>
      <c r="AF740" s="96"/>
      <c r="AG740" s="96"/>
      <c r="AH740" s="96"/>
      <c r="AI740" s="12">
        <v>2.65</v>
      </c>
      <c r="AJ740" s="12">
        <v>2.8620000000000001</v>
      </c>
      <c r="AL740" s="96"/>
      <c r="AM740" s="96"/>
      <c r="AN740" s="96"/>
      <c r="AO740" s="96"/>
      <c r="AP740" s="96"/>
      <c r="AQ740" s="96"/>
      <c r="AR740" s="96"/>
      <c r="AY740" s="19" t="s">
        <v>185</v>
      </c>
      <c r="AZ740" s="19" t="s">
        <v>186</v>
      </c>
      <c r="BA740" s="19" t="s">
        <v>187</v>
      </c>
      <c r="BB740" s="12" t="s">
        <v>188</v>
      </c>
      <c r="BD740" s="12" t="s">
        <v>189</v>
      </c>
      <c r="BN740" s="12" t="s">
        <v>190</v>
      </c>
      <c r="BO740" s="12" t="s">
        <v>191</v>
      </c>
      <c r="BP740" s="12" t="s">
        <v>192</v>
      </c>
      <c r="BQ740" s="12" t="s">
        <v>193</v>
      </c>
    </row>
    <row r="741" spans="1:69" x14ac:dyDescent="0.25">
      <c r="A741" s="99" t="s">
        <v>158</v>
      </c>
      <c r="B741" s="12" t="s">
        <v>159</v>
      </c>
      <c r="C741" s="12" t="s">
        <v>183</v>
      </c>
      <c r="D741" s="12" t="s">
        <v>34</v>
      </c>
      <c r="E741" s="12">
        <v>1</v>
      </c>
      <c r="F741" s="12" t="s">
        <v>184</v>
      </c>
      <c r="G741" s="12">
        <v>2.5</v>
      </c>
      <c r="H741" s="102"/>
      <c r="I741" s="12">
        <v>2.375</v>
      </c>
      <c r="J741" s="12">
        <v>2.8460000000000001</v>
      </c>
      <c r="K741" s="12">
        <v>2.9039999999999999</v>
      </c>
      <c r="N741" s="22">
        <v>160</v>
      </c>
      <c r="O741" s="92">
        <v>0.375</v>
      </c>
      <c r="Q741" s="91"/>
      <c r="R741" s="91">
        <v>0.32800000000000001</v>
      </c>
      <c r="S741" s="93" t="s">
        <v>172</v>
      </c>
      <c r="T741" s="91"/>
      <c r="X741" s="92">
        <f t="shared" si="369"/>
        <v>1.625</v>
      </c>
      <c r="Y741" s="94">
        <f t="shared" si="366"/>
        <v>2.0739420252213869</v>
      </c>
      <c r="Z741" s="94">
        <f t="shared" si="367"/>
        <v>0.13541666666666666</v>
      </c>
      <c r="AA741" s="95">
        <f t="shared" si="368"/>
        <v>1.4402375175148517E-2</v>
      </c>
      <c r="AB741" s="96">
        <f t="shared" si="365"/>
        <v>5.0215384615384618E-5</v>
      </c>
      <c r="AC741" s="96">
        <v>6.8000000000000001E-6</v>
      </c>
      <c r="AD741" s="96"/>
      <c r="AE741" s="96"/>
      <c r="AF741" s="96"/>
      <c r="AG741" s="96"/>
      <c r="AH741" s="96"/>
      <c r="AI741" s="12">
        <v>3.464</v>
      </c>
      <c r="AJ741" s="12">
        <v>3.7410000000000001</v>
      </c>
      <c r="AL741" s="96"/>
      <c r="AM741" s="96"/>
      <c r="AN741" s="96"/>
      <c r="AO741" s="96"/>
      <c r="AP741" s="96"/>
      <c r="AQ741" s="96"/>
      <c r="AR741" s="96"/>
      <c r="AY741" s="19" t="s">
        <v>185</v>
      </c>
      <c r="AZ741" s="19" t="s">
        <v>186</v>
      </c>
      <c r="BA741" s="19" t="s">
        <v>187</v>
      </c>
      <c r="BB741" s="12" t="s">
        <v>188</v>
      </c>
      <c r="BD741" s="12" t="s">
        <v>189</v>
      </c>
      <c r="BN741" s="12" t="s">
        <v>190</v>
      </c>
      <c r="BO741" s="12" t="s">
        <v>191</v>
      </c>
      <c r="BP741" s="12" t="s">
        <v>192</v>
      </c>
      <c r="BQ741" s="12" t="s">
        <v>193</v>
      </c>
    </row>
    <row r="742" spans="1:69" x14ac:dyDescent="0.25">
      <c r="A742" s="99" t="s">
        <v>158</v>
      </c>
      <c r="B742" s="12" t="s">
        <v>159</v>
      </c>
      <c r="C742" s="12" t="s">
        <v>183</v>
      </c>
      <c r="D742" s="12" t="s">
        <v>34</v>
      </c>
      <c r="E742" s="12">
        <v>1</v>
      </c>
      <c r="F742" s="12" t="s">
        <v>184</v>
      </c>
      <c r="G742" s="12">
        <v>3</v>
      </c>
      <c r="H742" s="102"/>
      <c r="I742" s="12">
        <v>3.5</v>
      </c>
      <c r="J742" s="12">
        <v>3.4689999999999999</v>
      </c>
      <c r="K742" s="12">
        <v>3.5310000000000001</v>
      </c>
      <c r="N742" s="22">
        <v>5</v>
      </c>
      <c r="O742" s="92">
        <v>8.3000000000000004E-2</v>
      </c>
      <c r="Q742" s="91"/>
      <c r="R742" s="91">
        <v>7.0999999999999994E-2</v>
      </c>
      <c r="S742" s="91">
        <v>9.5000000000000001E-2</v>
      </c>
      <c r="T742" s="91"/>
      <c r="X742" s="92">
        <f t="shared" si="369"/>
        <v>3.3340000000000001</v>
      </c>
      <c r="Y742" s="94">
        <f t="shared" si="366"/>
        <v>8.7301372675414868</v>
      </c>
      <c r="Z742" s="94">
        <f t="shared" si="367"/>
        <v>0.27783333333333332</v>
      </c>
      <c r="AA742" s="95">
        <f t="shared" si="368"/>
        <v>6.0625953246815877E-2</v>
      </c>
      <c r="AB742" s="96">
        <f t="shared" si="365"/>
        <v>2.44751049790042E-5</v>
      </c>
      <c r="AC742" s="96">
        <v>6.8000000000000001E-6</v>
      </c>
      <c r="AD742" s="96"/>
      <c r="AE742" s="96"/>
      <c r="AF742" s="96"/>
      <c r="AG742" s="96"/>
      <c r="AH742" s="96"/>
      <c r="AI742" s="96">
        <v>1.048</v>
      </c>
      <c r="AJ742" s="97" t="s">
        <v>172</v>
      </c>
      <c r="AK742" s="97"/>
      <c r="AL742" s="96"/>
      <c r="AM742" s="96"/>
      <c r="AN742" s="96"/>
      <c r="AO742" s="96"/>
      <c r="AP742" s="96"/>
      <c r="AQ742" s="96"/>
      <c r="AR742" s="96"/>
      <c r="AY742" s="19" t="s">
        <v>185</v>
      </c>
      <c r="AZ742" s="19" t="s">
        <v>186</v>
      </c>
      <c r="BA742" s="19" t="s">
        <v>187</v>
      </c>
      <c r="BB742" s="12" t="s">
        <v>188</v>
      </c>
      <c r="BD742" s="12" t="s">
        <v>189</v>
      </c>
      <c r="BN742" s="12" t="s">
        <v>190</v>
      </c>
      <c r="BO742" s="12" t="s">
        <v>191</v>
      </c>
      <c r="BP742" s="12" t="s">
        <v>192</v>
      </c>
      <c r="BQ742" s="12" t="s">
        <v>193</v>
      </c>
    </row>
    <row r="743" spans="1:69" x14ac:dyDescent="0.25">
      <c r="A743" s="99" t="s">
        <v>158</v>
      </c>
      <c r="B743" s="12" t="s">
        <v>159</v>
      </c>
      <c r="C743" s="12" t="s">
        <v>183</v>
      </c>
      <c r="D743" s="12" t="s">
        <v>34</v>
      </c>
      <c r="E743" s="12">
        <v>1</v>
      </c>
      <c r="F743" s="12" t="s">
        <v>184</v>
      </c>
      <c r="G743" s="12">
        <v>3</v>
      </c>
      <c r="H743" s="102"/>
      <c r="I743" s="12">
        <v>3.5</v>
      </c>
      <c r="J743" s="12">
        <v>3.4689999999999999</v>
      </c>
      <c r="K743" s="12">
        <v>3.5310000000000001</v>
      </c>
      <c r="N743" s="22">
        <v>10</v>
      </c>
      <c r="O743" s="92">
        <v>0.12</v>
      </c>
      <c r="Q743" s="91"/>
      <c r="R743" s="91">
        <v>0.105</v>
      </c>
      <c r="S743" s="91">
        <v>0.13500000000000001</v>
      </c>
      <c r="T743" s="91"/>
      <c r="X743" s="92">
        <f t="shared" si="369"/>
        <v>3.26</v>
      </c>
      <c r="Y743" s="94">
        <f t="shared" si="366"/>
        <v>8.3468975213227203</v>
      </c>
      <c r="Z743" s="94">
        <f t="shared" si="367"/>
        <v>0.27166666666666667</v>
      </c>
      <c r="AA743" s="95">
        <f t="shared" si="368"/>
        <v>5.7964566120296671E-2</v>
      </c>
      <c r="AB743" s="96">
        <f t="shared" si="365"/>
        <v>2.5030674846625768E-5</v>
      </c>
      <c r="AC743" s="96">
        <v>6.8000000000000001E-6</v>
      </c>
      <c r="AD743" s="96"/>
      <c r="AE743" s="96"/>
      <c r="AF743" s="96"/>
      <c r="AG743" s="96"/>
      <c r="AH743" s="96"/>
      <c r="AI743" s="96">
        <v>1.498</v>
      </c>
      <c r="AJ743" s="97" t="s">
        <v>172</v>
      </c>
      <c r="AK743" s="97"/>
      <c r="AL743" s="96"/>
      <c r="AM743" s="96"/>
      <c r="AN743" s="96"/>
      <c r="AO743" s="96"/>
      <c r="AP743" s="96"/>
      <c r="AQ743" s="96"/>
      <c r="AR743" s="96"/>
      <c r="AY743" s="19" t="s">
        <v>185</v>
      </c>
      <c r="AZ743" s="19" t="s">
        <v>186</v>
      </c>
      <c r="BA743" s="19" t="s">
        <v>187</v>
      </c>
      <c r="BB743" s="12" t="s">
        <v>188</v>
      </c>
      <c r="BD743" s="12" t="s">
        <v>189</v>
      </c>
      <c r="BN743" s="12" t="s">
        <v>190</v>
      </c>
      <c r="BO743" s="12" t="s">
        <v>191</v>
      </c>
      <c r="BP743" s="12" t="s">
        <v>192</v>
      </c>
      <c r="BQ743" s="12" t="s">
        <v>193</v>
      </c>
    </row>
    <row r="744" spans="1:69" x14ac:dyDescent="0.25">
      <c r="A744" s="99" t="s">
        <v>158</v>
      </c>
      <c r="B744" s="12" t="s">
        <v>159</v>
      </c>
      <c r="C744" s="12" t="s">
        <v>183</v>
      </c>
      <c r="D744" s="12" t="s">
        <v>34</v>
      </c>
      <c r="E744" s="12">
        <v>1</v>
      </c>
      <c r="F744" s="12" t="s">
        <v>184</v>
      </c>
      <c r="G744" s="12">
        <v>3</v>
      </c>
      <c r="H744" s="102"/>
      <c r="I744" s="12">
        <v>3.5</v>
      </c>
      <c r="J744" s="12">
        <v>3.4649999999999999</v>
      </c>
      <c r="K744" s="12">
        <v>3.5350000000000001</v>
      </c>
      <c r="N744" s="22">
        <v>40</v>
      </c>
      <c r="O744" s="92">
        <v>0.216</v>
      </c>
      <c r="Q744" s="91"/>
      <c r="R744" s="91">
        <v>0.189</v>
      </c>
      <c r="S744" s="93" t="s">
        <v>172</v>
      </c>
      <c r="T744" s="91"/>
      <c r="X744" s="92">
        <f t="shared" si="369"/>
        <v>3.0680000000000001</v>
      </c>
      <c r="Y744" s="94">
        <f t="shared" si="366"/>
        <v>7.3926576023507442</v>
      </c>
      <c r="Z744" s="94">
        <f t="shared" si="367"/>
        <v>0.25566666666666665</v>
      </c>
      <c r="AA744" s="95">
        <f t="shared" si="368"/>
        <v>5.13379000163246E-2</v>
      </c>
      <c r="AB744" s="96">
        <f t="shared" si="365"/>
        <v>2.6597131681877448E-5</v>
      </c>
      <c r="AC744" s="96">
        <v>6.8000000000000001E-6</v>
      </c>
      <c r="AD744" s="96"/>
      <c r="AE744" s="96"/>
      <c r="AF744" s="96"/>
      <c r="AG744" s="96"/>
      <c r="AH744" s="96"/>
      <c r="AI744" s="96">
        <v>2.621</v>
      </c>
      <c r="AJ744" s="97">
        <v>0.28299999999999997</v>
      </c>
      <c r="AK744" s="97"/>
      <c r="AL744" s="96"/>
      <c r="AM744" s="96"/>
      <c r="AN744" s="96"/>
      <c r="AO744" s="96"/>
      <c r="AP744" s="96"/>
      <c r="AQ744" s="96"/>
      <c r="AR744" s="96"/>
      <c r="AY744" s="19" t="s">
        <v>185</v>
      </c>
      <c r="AZ744" s="19" t="s">
        <v>186</v>
      </c>
      <c r="BA744" s="19" t="s">
        <v>187</v>
      </c>
      <c r="BB744" s="12" t="s">
        <v>188</v>
      </c>
      <c r="BD744" s="12" t="s">
        <v>189</v>
      </c>
      <c r="BN744" s="12" t="s">
        <v>190</v>
      </c>
      <c r="BO744" s="12" t="s">
        <v>191</v>
      </c>
      <c r="BP744" s="12" t="s">
        <v>192</v>
      </c>
      <c r="BQ744" s="12" t="s">
        <v>193</v>
      </c>
    </row>
    <row r="745" spans="1:69" x14ac:dyDescent="0.25">
      <c r="A745" s="99" t="s">
        <v>158</v>
      </c>
      <c r="B745" s="12" t="s">
        <v>159</v>
      </c>
      <c r="C745" s="12" t="s">
        <v>183</v>
      </c>
      <c r="D745" s="12" t="s">
        <v>34</v>
      </c>
      <c r="E745" s="12">
        <v>1</v>
      </c>
      <c r="F745" s="12" t="s">
        <v>184</v>
      </c>
      <c r="G745" s="12">
        <v>3</v>
      </c>
      <c r="H745" s="102"/>
      <c r="I745" s="12">
        <v>3.5</v>
      </c>
      <c r="J745" s="12">
        <v>3.4649999999999999</v>
      </c>
      <c r="K745" s="12">
        <v>3.5350000000000001</v>
      </c>
      <c r="N745" s="22">
        <v>80</v>
      </c>
      <c r="O745" s="92">
        <v>0.3</v>
      </c>
      <c r="Q745" s="91"/>
      <c r="R745" s="91">
        <v>0.26200000000000001</v>
      </c>
      <c r="S745" s="93" t="s">
        <v>172</v>
      </c>
      <c r="T745" s="91"/>
      <c r="X745" s="92">
        <f t="shared" si="369"/>
        <v>2.9</v>
      </c>
      <c r="Y745" s="94">
        <f t="shared" si="366"/>
        <v>6.6051985541725404</v>
      </c>
      <c r="Z745" s="94">
        <f t="shared" si="367"/>
        <v>0.24166666666666667</v>
      </c>
      <c r="AA745" s="95">
        <f t="shared" si="368"/>
        <v>4.5869434403975971E-2</v>
      </c>
      <c r="AB745" s="96">
        <f t="shared" si="365"/>
        <v>2.8137931034482757E-5</v>
      </c>
      <c r="AC745" s="96">
        <v>6.8000000000000001E-6</v>
      </c>
      <c r="AD745" s="96"/>
      <c r="AE745" s="96"/>
      <c r="AF745" s="96"/>
      <c r="AG745" s="96"/>
      <c r="AH745" s="96"/>
      <c r="AI745" s="96">
        <v>3.5470000000000002</v>
      </c>
      <c r="AJ745" s="97">
        <v>3.83</v>
      </c>
      <c r="AK745" s="97"/>
      <c r="AL745" s="96"/>
      <c r="AM745" s="96"/>
      <c r="AN745" s="96"/>
      <c r="AO745" s="96"/>
      <c r="AP745" s="96"/>
      <c r="AQ745" s="96"/>
      <c r="AR745" s="96"/>
      <c r="AY745" s="19" t="s">
        <v>185</v>
      </c>
      <c r="AZ745" s="19" t="s">
        <v>186</v>
      </c>
      <c r="BA745" s="19" t="s">
        <v>187</v>
      </c>
      <c r="BB745" s="12" t="s">
        <v>188</v>
      </c>
      <c r="BD745" s="12" t="s">
        <v>189</v>
      </c>
      <c r="BN745" s="12" t="s">
        <v>190</v>
      </c>
      <c r="BO745" s="12" t="s">
        <v>191</v>
      </c>
      <c r="BP745" s="12" t="s">
        <v>192</v>
      </c>
      <c r="BQ745" s="12" t="s">
        <v>193</v>
      </c>
    </row>
    <row r="746" spans="1:69" x14ac:dyDescent="0.25">
      <c r="A746" s="99" t="s">
        <v>158</v>
      </c>
      <c r="B746" s="12" t="s">
        <v>159</v>
      </c>
      <c r="C746" s="12" t="s">
        <v>183</v>
      </c>
      <c r="D746" s="12" t="s">
        <v>34</v>
      </c>
      <c r="E746" s="12">
        <v>1</v>
      </c>
      <c r="F746" s="12" t="s">
        <v>184</v>
      </c>
      <c r="G746" s="12">
        <v>3</v>
      </c>
      <c r="H746" s="102"/>
      <c r="I746" s="12">
        <v>3.5</v>
      </c>
      <c r="J746" s="12">
        <v>3.4649999999999999</v>
      </c>
      <c r="K746" s="12">
        <v>3.5350000000000001</v>
      </c>
      <c r="N746" s="22">
        <v>160</v>
      </c>
      <c r="O746" s="92">
        <v>0.438</v>
      </c>
      <c r="Q746" s="91"/>
      <c r="R746" s="91">
        <v>0.38300000000000001</v>
      </c>
      <c r="S746" s="93" t="s">
        <v>172</v>
      </c>
      <c r="T746" s="91"/>
      <c r="X746" s="92">
        <f t="shared" si="369"/>
        <v>2.6240000000000001</v>
      </c>
      <c r="Y746" s="94">
        <f t="shared" si="366"/>
        <v>5.4077616647008693</v>
      </c>
      <c r="Z746" s="94">
        <f t="shared" si="367"/>
        <v>0.21866666666666668</v>
      </c>
      <c r="AA746" s="95">
        <f t="shared" si="368"/>
        <v>3.7553900449311589E-2</v>
      </c>
      <c r="AB746" s="96">
        <f t="shared" si="365"/>
        <v>3.1097560975609753E-5</v>
      </c>
      <c r="AC746" s="96">
        <v>6.8000000000000001E-6</v>
      </c>
      <c r="AD746" s="96"/>
      <c r="AE746" s="96"/>
      <c r="AF746" s="96"/>
      <c r="AG746" s="96"/>
      <c r="AH746" s="96"/>
      <c r="AI746" s="96">
        <v>4.9550000000000001</v>
      </c>
      <c r="AJ746" s="96">
        <v>5.351</v>
      </c>
      <c r="AK746" s="96"/>
      <c r="AL746" s="96"/>
      <c r="AM746" s="96"/>
      <c r="AN746" s="96"/>
      <c r="AO746" s="96"/>
      <c r="AP746" s="96"/>
      <c r="AQ746" s="96"/>
      <c r="AR746" s="96"/>
      <c r="AY746" s="19" t="s">
        <v>185</v>
      </c>
      <c r="AZ746" s="19" t="s">
        <v>186</v>
      </c>
      <c r="BA746" s="19" t="s">
        <v>187</v>
      </c>
      <c r="BB746" s="12" t="s">
        <v>188</v>
      </c>
      <c r="BD746" s="12" t="s">
        <v>189</v>
      </c>
      <c r="BN746" s="12" t="s">
        <v>190</v>
      </c>
      <c r="BO746" s="12" t="s">
        <v>191</v>
      </c>
      <c r="BP746" s="12" t="s">
        <v>192</v>
      </c>
      <c r="BQ746" s="12" t="s">
        <v>193</v>
      </c>
    </row>
    <row r="747" spans="1:69" x14ac:dyDescent="0.25">
      <c r="A747" s="99" t="s">
        <v>158</v>
      </c>
      <c r="B747" s="12" t="s">
        <v>159</v>
      </c>
      <c r="C747" s="12" t="s">
        <v>183</v>
      </c>
      <c r="D747" s="12" t="s">
        <v>34</v>
      </c>
      <c r="E747" s="12">
        <v>1</v>
      </c>
      <c r="F747" s="12" t="s">
        <v>184</v>
      </c>
      <c r="G747" s="12">
        <v>3.5</v>
      </c>
      <c r="H747" s="102"/>
      <c r="I747" s="12">
        <v>4</v>
      </c>
      <c r="J747" s="12">
        <v>3.9689999999999999</v>
      </c>
      <c r="K747" s="12">
        <v>4.0309999999999997</v>
      </c>
      <c r="N747" s="22">
        <v>5</v>
      </c>
      <c r="O747" s="92">
        <v>8.3000000000000004E-2</v>
      </c>
      <c r="Q747" s="91"/>
      <c r="R747" s="91">
        <v>7.0999999999999994E-2</v>
      </c>
      <c r="S747" s="91">
        <v>9.5000000000000001E-2</v>
      </c>
      <c r="T747" s="91"/>
      <c r="X747" s="92">
        <f t="shared" si="369"/>
        <v>3.8340000000000001</v>
      </c>
      <c r="Y747" s="94">
        <f t="shared" si="366"/>
        <v>11.545004285157942</v>
      </c>
      <c r="Z747" s="94">
        <f t="shared" si="367"/>
        <v>0.31950000000000001</v>
      </c>
      <c r="AA747" s="95">
        <f t="shared" si="368"/>
        <v>8.0173640869152366E-2</v>
      </c>
      <c r="AB747" s="96">
        <f t="shared" si="365"/>
        <v>2.1283255086071988E-5</v>
      </c>
      <c r="AC747" s="96">
        <v>6.8000000000000001E-6</v>
      </c>
      <c r="AD747" s="96"/>
      <c r="AE747" s="96"/>
      <c r="AF747" s="96"/>
      <c r="AG747" s="96"/>
      <c r="AH747" s="96"/>
      <c r="AI747" s="96">
        <v>1.2010000000000001</v>
      </c>
      <c r="AJ747" s="97" t="s">
        <v>172</v>
      </c>
      <c r="AK747" s="97"/>
      <c r="AL747" s="96"/>
      <c r="AM747" s="96"/>
      <c r="AN747" s="96"/>
      <c r="AO747" s="96"/>
      <c r="AP747" s="96"/>
      <c r="AQ747" s="96"/>
      <c r="AR747" s="96"/>
      <c r="AY747" s="19" t="s">
        <v>185</v>
      </c>
      <c r="AZ747" s="19" t="s">
        <v>186</v>
      </c>
      <c r="BA747" s="19" t="s">
        <v>187</v>
      </c>
      <c r="BB747" s="12" t="s">
        <v>188</v>
      </c>
      <c r="BD747" s="12" t="s">
        <v>189</v>
      </c>
      <c r="BN747" s="12" t="s">
        <v>190</v>
      </c>
      <c r="BO747" s="12" t="s">
        <v>191</v>
      </c>
      <c r="BP747" s="12" t="s">
        <v>192</v>
      </c>
      <c r="BQ747" s="12" t="s">
        <v>193</v>
      </c>
    </row>
    <row r="748" spans="1:69" x14ac:dyDescent="0.25">
      <c r="A748" s="99" t="s">
        <v>158</v>
      </c>
      <c r="B748" s="12" t="s">
        <v>159</v>
      </c>
      <c r="C748" s="12" t="s">
        <v>183</v>
      </c>
      <c r="D748" s="12" t="s">
        <v>34</v>
      </c>
      <c r="E748" s="12">
        <v>1</v>
      </c>
      <c r="F748" s="12" t="s">
        <v>184</v>
      </c>
      <c r="G748" s="12">
        <v>3.5</v>
      </c>
      <c r="H748" s="102"/>
      <c r="I748" s="12">
        <v>4</v>
      </c>
      <c r="J748" s="12">
        <v>3.9689999999999999</v>
      </c>
      <c r="K748" s="12">
        <v>4.0309999999999997</v>
      </c>
      <c r="N748" s="22">
        <v>10</v>
      </c>
      <c r="O748" s="92">
        <v>0.12</v>
      </c>
      <c r="Q748" s="91"/>
      <c r="R748" s="91">
        <v>0.105</v>
      </c>
      <c r="S748" s="91">
        <v>0.13500000000000001</v>
      </c>
      <c r="T748" s="91"/>
      <c r="X748" s="92">
        <f t="shared" si="369"/>
        <v>3.76</v>
      </c>
      <c r="Y748" s="94">
        <f t="shared" si="366"/>
        <v>11.103645074847764</v>
      </c>
      <c r="Z748" s="94">
        <f t="shared" si="367"/>
        <v>0.3133333333333333</v>
      </c>
      <c r="AA748" s="95">
        <f t="shared" si="368"/>
        <v>7.7108646353109461E-2</v>
      </c>
      <c r="AB748" s="96">
        <f t="shared" si="365"/>
        <v>2.170212765957447E-5</v>
      </c>
      <c r="AC748" s="96">
        <v>6.8000000000000001E-6</v>
      </c>
      <c r="AD748" s="96"/>
      <c r="AE748" s="96"/>
      <c r="AF748" s="96"/>
      <c r="AG748" s="96"/>
      <c r="AH748" s="96"/>
      <c r="AI748" s="96">
        <v>1.72</v>
      </c>
      <c r="AJ748" s="97" t="s">
        <v>172</v>
      </c>
      <c r="AK748" s="97"/>
      <c r="AL748" s="96"/>
      <c r="AM748" s="96"/>
      <c r="AN748" s="96"/>
      <c r="AO748" s="96"/>
      <c r="AP748" s="96"/>
      <c r="AQ748" s="96"/>
      <c r="AR748" s="96"/>
      <c r="AY748" s="19" t="s">
        <v>185</v>
      </c>
      <c r="AZ748" s="19" t="s">
        <v>186</v>
      </c>
      <c r="BA748" s="19" t="s">
        <v>187</v>
      </c>
      <c r="BB748" s="12" t="s">
        <v>188</v>
      </c>
      <c r="BD748" s="12" t="s">
        <v>189</v>
      </c>
      <c r="BN748" s="12" t="s">
        <v>190</v>
      </c>
      <c r="BO748" s="12" t="s">
        <v>191</v>
      </c>
      <c r="BP748" s="12" t="s">
        <v>192</v>
      </c>
      <c r="BQ748" s="12" t="s">
        <v>193</v>
      </c>
    </row>
    <row r="749" spans="1:69" x14ac:dyDescent="0.25">
      <c r="A749" s="99" t="s">
        <v>158</v>
      </c>
      <c r="B749" s="12" t="s">
        <v>159</v>
      </c>
      <c r="C749" s="12" t="s">
        <v>183</v>
      </c>
      <c r="D749" s="12" t="s">
        <v>34</v>
      </c>
      <c r="E749" s="12">
        <v>1</v>
      </c>
      <c r="F749" s="12" t="s">
        <v>184</v>
      </c>
      <c r="G749" s="12">
        <v>3.5</v>
      </c>
      <c r="H749" s="102"/>
      <c r="I749" s="12">
        <v>4</v>
      </c>
      <c r="J749" s="12">
        <v>3.96</v>
      </c>
      <c r="K749" s="12">
        <v>4.04</v>
      </c>
      <c r="N749" s="22">
        <v>40</v>
      </c>
      <c r="O749" s="92">
        <v>0.22600000000000001</v>
      </c>
      <c r="Q749" s="91"/>
      <c r="R749" s="91">
        <v>0.19800000000000001</v>
      </c>
      <c r="S749" s="93" t="s">
        <v>172</v>
      </c>
      <c r="T749" s="91"/>
      <c r="X749" s="92">
        <f t="shared" si="369"/>
        <v>3.548</v>
      </c>
      <c r="Y749" s="94">
        <f t="shared" si="366"/>
        <v>9.8868308418887523</v>
      </c>
      <c r="Z749" s="94">
        <f t="shared" si="367"/>
        <v>0.29566666666666669</v>
      </c>
      <c r="AA749" s="95">
        <f t="shared" si="368"/>
        <v>6.8658547513116341E-2</v>
      </c>
      <c r="AB749" s="96">
        <f t="shared" si="365"/>
        <v>2.2998872604284104E-5</v>
      </c>
      <c r="AC749" s="96">
        <v>6.8000000000000001E-6</v>
      </c>
      <c r="AD749" s="96"/>
      <c r="AE749" s="96"/>
      <c r="AF749" s="96"/>
      <c r="AG749" s="96"/>
      <c r="AH749" s="96"/>
      <c r="AI749" s="96">
        <v>3.1509999999999998</v>
      </c>
      <c r="AJ749" s="96">
        <v>3.403</v>
      </c>
      <c r="AK749" s="96"/>
      <c r="AL749" s="96"/>
      <c r="AM749" s="96"/>
      <c r="AN749" s="96"/>
      <c r="AO749" s="96"/>
      <c r="AP749" s="96"/>
      <c r="AQ749" s="96"/>
      <c r="AR749" s="96"/>
      <c r="AY749" s="19" t="s">
        <v>185</v>
      </c>
      <c r="AZ749" s="19" t="s">
        <v>186</v>
      </c>
      <c r="BA749" s="19" t="s">
        <v>187</v>
      </c>
      <c r="BB749" s="12" t="s">
        <v>188</v>
      </c>
      <c r="BD749" s="12" t="s">
        <v>189</v>
      </c>
      <c r="BN749" s="12" t="s">
        <v>190</v>
      </c>
      <c r="BO749" s="12" t="s">
        <v>191</v>
      </c>
      <c r="BP749" s="12" t="s">
        <v>192</v>
      </c>
      <c r="BQ749" s="12" t="s">
        <v>193</v>
      </c>
    </row>
    <row r="750" spans="1:69" x14ac:dyDescent="0.25">
      <c r="A750" s="99" t="s">
        <v>158</v>
      </c>
      <c r="B750" s="12" t="s">
        <v>159</v>
      </c>
      <c r="C750" s="12" t="s">
        <v>183</v>
      </c>
      <c r="D750" s="12" t="s">
        <v>34</v>
      </c>
      <c r="E750" s="12">
        <v>1</v>
      </c>
      <c r="F750" s="12" t="s">
        <v>184</v>
      </c>
      <c r="G750" s="12">
        <v>3.5</v>
      </c>
      <c r="H750" s="102"/>
      <c r="I750" s="12">
        <v>4</v>
      </c>
      <c r="J750" s="12">
        <v>3.96</v>
      </c>
      <c r="K750" s="12">
        <v>4.04</v>
      </c>
      <c r="N750" s="22">
        <v>80</v>
      </c>
      <c r="O750" s="92">
        <v>0.318</v>
      </c>
      <c r="Q750" s="91"/>
      <c r="R750" s="91">
        <v>0.27800000000000002</v>
      </c>
      <c r="S750" s="93" t="s">
        <v>172</v>
      </c>
      <c r="T750" s="91"/>
      <c r="X750" s="92">
        <f t="shared" si="369"/>
        <v>3.3639999999999999</v>
      </c>
      <c r="Y750" s="94">
        <f t="shared" si="366"/>
        <v>8.8879551744945697</v>
      </c>
      <c r="Z750" s="94">
        <f t="shared" si="367"/>
        <v>0.28033333333333332</v>
      </c>
      <c r="AA750" s="95">
        <f t="shared" si="368"/>
        <v>6.1721910933990064E-2</v>
      </c>
      <c r="AB750" s="96">
        <f t="shared" si="365"/>
        <v>2.4256837098692036E-5</v>
      </c>
      <c r="AC750" s="96">
        <v>6.8000000000000001E-6</v>
      </c>
      <c r="AD750" s="96"/>
      <c r="AE750" s="96"/>
      <c r="AF750" s="96"/>
      <c r="AG750" s="96"/>
      <c r="AH750" s="96"/>
      <c r="AI750" s="96">
        <v>4.3259999999999996</v>
      </c>
      <c r="AJ750" s="96">
        <v>4.6719999999999997</v>
      </c>
      <c r="AK750" s="96"/>
      <c r="AL750" s="96"/>
      <c r="AM750" s="96"/>
      <c r="AN750" s="96"/>
      <c r="AO750" s="96"/>
      <c r="AP750" s="96"/>
      <c r="AQ750" s="96"/>
      <c r="AR750" s="96"/>
      <c r="AY750" s="19" t="s">
        <v>185</v>
      </c>
      <c r="AZ750" s="19" t="s">
        <v>186</v>
      </c>
      <c r="BA750" s="19" t="s">
        <v>187</v>
      </c>
      <c r="BB750" s="12" t="s">
        <v>188</v>
      </c>
      <c r="BD750" s="12" t="s">
        <v>189</v>
      </c>
      <c r="BN750" s="12" t="s">
        <v>190</v>
      </c>
      <c r="BO750" s="12" t="s">
        <v>191</v>
      </c>
      <c r="BP750" s="12" t="s">
        <v>192</v>
      </c>
      <c r="BQ750" s="12" t="s">
        <v>193</v>
      </c>
    </row>
    <row r="751" spans="1:69" s="25" customFormat="1" x14ac:dyDescent="0.25">
      <c r="A751" s="25" t="s">
        <v>158</v>
      </c>
      <c r="B751" s="25" t="s">
        <v>159</v>
      </c>
      <c r="C751" s="25" t="s">
        <v>183</v>
      </c>
      <c r="D751" s="25" t="s">
        <v>34</v>
      </c>
      <c r="E751" s="25">
        <v>1</v>
      </c>
      <c r="F751" s="47" t="s">
        <v>184</v>
      </c>
      <c r="G751" s="72">
        <v>4</v>
      </c>
      <c r="H751" s="72">
        <v>100</v>
      </c>
      <c r="I751" s="72">
        <v>4.5</v>
      </c>
      <c r="M751" s="72"/>
      <c r="N751" s="72">
        <v>5</v>
      </c>
      <c r="O751" s="78">
        <v>8.3000000000000004E-2</v>
      </c>
      <c r="P751" s="72"/>
      <c r="Q751" s="24"/>
      <c r="R751" s="24"/>
      <c r="S751" s="24"/>
      <c r="T751" s="24"/>
      <c r="X751" s="78">
        <f t="shared" si="369"/>
        <v>4.3339999999999996</v>
      </c>
      <c r="Y751" s="26">
        <f t="shared" si="366"/>
        <v>14.752570384473119</v>
      </c>
      <c r="Z751" s="63">
        <f t="shared" si="367"/>
        <v>0.36116666666666664</v>
      </c>
      <c r="AA751" s="64">
        <f t="shared" si="368"/>
        <v>0.10244840544772998</v>
      </c>
      <c r="AB751" s="65">
        <f t="shared" si="365"/>
        <v>1.8827872634979235E-5</v>
      </c>
      <c r="AC751" s="65">
        <v>6.8000000000000001E-6</v>
      </c>
      <c r="AD751" s="27"/>
      <c r="AE751" s="27"/>
      <c r="AF751" s="27"/>
      <c r="AG751" s="27"/>
      <c r="AH751" s="27"/>
      <c r="AI751" s="27">
        <v>1.3540000000000001</v>
      </c>
      <c r="AJ751" s="57" t="s">
        <v>172</v>
      </c>
      <c r="AK751" s="57"/>
      <c r="AL751" s="27"/>
      <c r="AM751" s="27"/>
      <c r="AN751" s="27"/>
      <c r="AO751" s="27"/>
      <c r="AP751" s="27"/>
      <c r="AQ751" s="27"/>
      <c r="AR751" s="27"/>
      <c r="AY751" s="25" t="s">
        <v>185</v>
      </c>
      <c r="AZ751" s="25" t="s">
        <v>186</v>
      </c>
      <c r="BA751" s="25" t="s">
        <v>187</v>
      </c>
      <c r="BB751" s="25" t="s">
        <v>188</v>
      </c>
      <c r="BD751" s="25" t="s">
        <v>189</v>
      </c>
      <c r="BN751" s="25" t="s">
        <v>190</v>
      </c>
      <c r="BO751" s="25" t="s">
        <v>191</v>
      </c>
      <c r="BP751" s="25" t="s">
        <v>192</v>
      </c>
      <c r="BQ751" s="25" t="s">
        <v>193</v>
      </c>
    </row>
    <row r="752" spans="1:69" s="25" customFormat="1" x14ac:dyDescent="0.25">
      <c r="A752" s="25" t="s">
        <v>158</v>
      </c>
      <c r="B752" s="25" t="s">
        <v>159</v>
      </c>
      <c r="C752" s="25" t="s">
        <v>183</v>
      </c>
      <c r="D752" s="25" t="s">
        <v>34</v>
      </c>
      <c r="E752" s="25">
        <v>1</v>
      </c>
      <c r="F752" s="47" t="s">
        <v>184</v>
      </c>
      <c r="G752" s="72">
        <v>4</v>
      </c>
      <c r="H752" s="72">
        <v>100</v>
      </c>
      <c r="I752" s="72">
        <v>4.5</v>
      </c>
      <c r="M752" s="72"/>
      <c r="N752" s="72">
        <v>10</v>
      </c>
      <c r="O752" s="78">
        <v>0.12</v>
      </c>
      <c r="P752" s="72"/>
      <c r="Q752" s="24"/>
      <c r="R752" s="24"/>
      <c r="S752" s="58"/>
      <c r="T752" s="24"/>
      <c r="X752" s="78">
        <f t="shared" si="369"/>
        <v>4.26</v>
      </c>
      <c r="Y752" s="26">
        <f t="shared" si="366"/>
        <v>14.25309171007153</v>
      </c>
      <c r="Z752" s="63">
        <f t="shared" si="367"/>
        <v>0.35499999999999998</v>
      </c>
      <c r="AA752" s="64">
        <f t="shared" si="368"/>
        <v>9.8979803542163416E-2</v>
      </c>
      <c r="AB752" s="65">
        <f t="shared" si="365"/>
        <v>1.9154929577464791E-5</v>
      </c>
      <c r="AC752" s="65">
        <v>6.8000000000000001E-6</v>
      </c>
      <c r="AD752" s="27"/>
      <c r="AE752" s="27"/>
      <c r="AF752" s="27"/>
      <c r="AG752" s="27"/>
      <c r="AH752" s="27"/>
      <c r="AI752" s="27">
        <v>3.7330000000000001</v>
      </c>
      <c r="AJ752" s="27">
        <v>4.0309999999999997</v>
      </c>
      <c r="AK752" s="27"/>
      <c r="AL752" s="27"/>
      <c r="AM752" s="27"/>
      <c r="AN752" s="27"/>
      <c r="AO752" s="27"/>
      <c r="AP752" s="27"/>
      <c r="AQ752" s="27"/>
      <c r="AR752" s="27"/>
      <c r="AY752" s="25" t="s">
        <v>185</v>
      </c>
      <c r="AZ752" s="25" t="s">
        <v>186</v>
      </c>
      <c r="BA752" s="25" t="s">
        <v>187</v>
      </c>
      <c r="BB752" s="25" t="s">
        <v>188</v>
      </c>
      <c r="BD752" s="25" t="s">
        <v>189</v>
      </c>
      <c r="BN752" s="25" t="s">
        <v>190</v>
      </c>
      <c r="BO752" s="25" t="s">
        <v>191</v>
      </c>
      <c r="BP752" s="25" t="s">
        <v>192</v>
      </c>
      <c r="BQ752" s="25" t="s">
        <v>193</v>
      </c>
    </row>
    <row r="753" spans="1:69" s="25" customFormat="1" x14ac:dyDescent="0.25">
      <c r="A753" s="25" t="s">
        <v>158</v>
      </c>
      <c r="B753" s="25" t="s">
        <v>159</v>
      </c>
      <c r="C753" s="25" t="s">
        <v>183</v>
      </c>
      <c r="D753" s="25" t="s">
        <v>34</v>
      </c>
      <c r="E753" s="25">
        <v>1</v>
      </c>
      <c r="F753" s="47" t="s">
        <v>184</v>
      </c>
      <c r="G753" s="72">
        <v>4</v>
      </c>
      <c r="H753" s="72">
        <v>100</v>
      </c>
      <c r="I753" s="72">
        <v>4.5</v>
      </c>
      <c r="M753" s="72"/>
      <c r="N753" s="72">
        <v>40</v>
      </c>
      <c r="O753" s="78">
        <v>0.23699999999999999</v>
      </c>
      <c r="P753" s="72"/>
      <c r="Q753" s="24"/>
      <c r="R753" s="24"/>
      <c r="S753" s="58"/>
      <c r="T753" s="24"/>
      <c r="X753" s="78">
        <f t="shared" si="369"/>
        <v>4.0259999999999998</v>
      </c>
      <c r="Y753" s="26">
        <f t="shared" si="366"/>
        <v>12.730264361504297</v>
      </c>
      <c r="Z753" s="63">
        <f t="shared" si="367"/>
        <v>0.33549999999999996</v>
      </c>
      <c r="AA753" s="64">
        <f t="shared" si="368"/>
        <v>8.8404613621557604E-2</v>
      </c>
      <c r="AB753" s="65">
        <f t="shared" si="365"/>
        <v>2.0268256333830108E-5</v>
      </c>
      <c r="AC753" s="65">
        <v>6.8000000000000001E-6</v>
      </c>
      <c r="AD753" s="27"/>
      <c r="AE753" s="27"/>
      <c r="AF753" s="27"/>
      <c r="AG753" s="27"/>
      <c r="AH753" s="27"/>
      <c r="AI753" s="27">
        <v>9.3529999999999998</v>
      </c>
      <c r="AJ753" s="27">
        <v>10.1</v>
      </c>
      <c r="AK753" s="27"/>
      <c r="AL753" s="27"/>
      <c r="AM753" s="27"/>
      <c r="AN753" s="27"/>
      <c r="AO753" s="27"/>
      <c r="AP753" s="27"/>
      <c r="AQ753" s="27"/>
      <c r="AR753" s="27"/>
      <c r="AY753" s="25" t="s">
        <v>185</v>
      </c>
      <c r="AZ753" s="25" t="s">
        <v>186</v>
      </c>
      <c r="BA753" s="25" t="s">
        <v>187</v>
      </c>
      <c r="BB753" s="25" t="s">
        <v>188</v>
      </c>
      <c r="BD753" s="25" t="s">
        <v>189</v>
      </c>
      <c r="BN753" s="25" t="s">
        <v>190</v>
      </c>
      <c r="BO753" s="25" t="s">
        <v>191</v>
      </c>
      <c r="BP753" s="25" t="s">
        <v>192</v>
      </c>
      <c r="BQ753" s="25" t="s">
        <v>193</v>
      </c>
    </row>
    <row r="754" spans="1:69" s="25" customFormat="1" x14ac:dyDescent="0.25">
      <c r="A754" s="25" t="s">
        <v>158</v>
      </c>
      <c r="B754" s="25" t="s">
        <v>159</v>
      </c>
      <c r="C754" s="25" t="s">
        <v>183</v>
      </c>
      <c r="D754" s="25" t="s">
        <v>34</v>
      </c>
      <c r="E754" s="25">
        <v>1</v>
      </c>
      <c r="F754" s="47" t="s">
        <v>184</v>
      </c>
      <c r="G754" s="72">
        <v>4</v>
      </c>
      <c r="H754" s="72">
        <v>100</v>
      </c>
      <c r="I754" s="72">
        <v>4.5</v>
      </c>
      <c r="M754" s="72"/>
      <c r="N754" s="72">
        <v>80</v>
      </c>
      <c r="O754" s="78">
        <v>0.33700000000000002</v>
      </c>
      <c r="P754" s="72"/>
      <c r="Q754" s="24"/>
      <c r="R754" s="24"/>
      <c r="S754" s="58"/>
      <c r="T754" s="24"/>
      <c r="X754" s="78">
        <f t="shared" si="369"/>
        <v>3.8260000000000001</v>
      </c>
      <c r="Y754" s="26">
        <f t="shared" si="366"/>
        <v>11.496875085704946</v>
      </c>
      <c r="Z754" s="63">
        <f t="shared" si="367"/>
        <v>0.31883333333333336</v>
      </c>
      <c r="AA754" s="64">
        <f t="shared" si="368"/>
        <v>7.9839410317395471E-2</v>
      </c>
      <c r="AB754" s="65">
        <f t="shared" si="365"/>
        <v>2.1327757449032933E-5</v>
      </c>
      <c r="AC754" s="65">
        <v>6.8000000000000001E-6</v>
      </c>
      <c r="AD754" s="27"/>
      <c r="AE754" s="27"/>
      <c r="AF754" s="27"/>
      <c r="AG754" s="27"/>
      <c r="AH754" s="27"/>
      <c r="AI754" s="27">
        <v>6.5640000000000001</v>
      </c>
      <c r="AJ754" s="27">
        <v>7.0890000000000004</v>
      </c>
      <c r="AK754" s="27"/>
      <c r="AL754" s="27"/>
      <c r="AM754" s="27"/>
      <c r="AN754" s="27"/>
      <c r="AO754" s="27"/>
      <c r="AP754" s="27"/>
      <c r="AQ754" s="27"/>
      <c r="AR754" s="27"/>
      <c r="AY754" s="25" t="s">
        <v>185</v>
      </c>
      <c r="AZ754" s="25" t="s">
        <v>186</v>
      </c>
      <c r="BA754" s="25" t="s">
        <v>187</v>
      </c>
      <c r="BB754" s="25" t="s">
        <v>188</v>
      </c>
      <c r="BD754" s="25" t="s">
        <v>189</v>
      </c>
      <c r="BN754" s="25" t="s">
        <v>190</v>
      </c>
      <c r="BO754" s="25" t="s">
        <v>191</v>
      </c>
      <c r="BP754" s="25" t="s">
        <v>192</v>
      </c>
      <c r="BQ754" s="25" t="s">
        <v>193</v>
      </c>
    </row>
    <row r="755" spans="1:69" s="25" customFormat="1" x14ac:dyDescent="0.25">
      <c r="A755" s="25" t="s">
        <v>158</v>
      </c>
      <c r="B755" s="25" t="s">
        <v>159</v>
      </c>
      <c r="C755" s="25" t="s">
        <v>183</v>
      </c>
      <c r="D755" s="25" t="s">
        <v>34</v>
      </c>
      <c r="E755" s="25">
        <v>1</v>
      </c>
      <c r="F755" s="47" t="s">
        <v>184</v>
      </c>
      <c r="G755" s="72">
        <v>4</v>
      </c>
      <c r="H755" s="72">
        <v>100</v>
      </c>
      <c r="I755" s="72">
        <v>4.5</v>
      </c>
      <c r="M755" s="72"/>
      <c r="N755" s="72">
        <v>120</v>
      </c>
      <c r="O755" s="78">
        <v>0.438</v>
      </c>
      <c r="P755" s="72"/>
      <c r="Q755" s="24"/>
      <c r="R755" s="24"/>
      <c r="S755" s="58"/>
      <c r="T755" s="24"/>
      <c r="X755" s="78">
        <f t="shared" si="369"/>
        <v>3.6240000000000001</v>
      </c>
      <c r="Y755" s="26">
        <f t="shared" si="366"/>
        <v>10.314929389608126</v>
      </c>
      <c r="Z755" s="63">
        <f t="shared" si="367"/>
        <v>0.30199999999999999</v>
      </c>
      <c r="AA755" s="64">
        <f t="shared" si="368"/>
        <v>7.1631454094500863E-2</v>
      </c>
      <c r="AB755" s="65">
        <f t="shared" si="365"/>
        <v>2.2516556291390728E-5</v>
      </c>
      <c r="AC755" s="65">
        <v>6.8000000000000001E-6</v>
      </c>
      <c r="AD755" s="27"/>
      <c r="AE755" s="27"/>
      <c r="AF755" s="27"/>
      <c r="AG755" s="27"/>
      <c r="AH755" s="27"/>
      <c r="AI755" s="27">
        <v>9.8840000000000003</v>
      </c>
      <c r="AJ755" s="27">
        <v>10.67</v>
      </c>
      <c r="AK755" s="27"/>
      <c r="AL755" s="27"/>
      <c r="AM755" s="27"/>
      <c r="AN755" s="27"/>
      <c r="AO755" s="27"/>
      <c r="AP755" s="27"/>
      <c r="AQ755" s="27"/>
      <c r="AR755" s="27"/>
      <c r="AY755" s="25" t="s">
        <v>185</v>
      </c>
      <c r="AZ755" s="25" t="s">
        <v>186</v>
      </c>
      <c r="BA755" s="25" t="s">
        <v>187</v>
      </c>
      <c r="BB755" s="25" t="s">
        <v>188</v>
      </c>
      <c r="BD755" s="25" t="s">
        <v>189</v>
      </c>
      <c r="BN755" s="25" t="s">
        <v>190</v>
      </c>
      <c r="BO755" s="25" t="s">
        <v>191</v>
      </c>
      <c r="BP755" s="25" t="s">
        <v>192</v>
      </c>
      <c r="BQ755" s="25" t="s">
        <v>193</v>
      </c>
    </row>
    <row r="756" spans="1:69" s="25" customFormat="1" x14ac:dyDescent="0.25">
      <c r="A756" s="25" t="s">
        <v>158</v>
      </c>
      <c r="B756" s="25" t="s">
        <v>159</v>
      </c>
      <c r="C756" s="25" t="s">
        <v>183</v>
      </c>
      <c r="D756" s="25" t="s">
        <v>34</v>
      </c>
      <c r="E756" s="25">
        <v>1</v>
      </c>
      <c r="F756" s="47" t="s">
        <v>184</v>
      </c>
      <c r="G756" s="72">
        <v>4</v>
      </c>
      <c r="H756" s="72">
        <v>100</v>
      </c>
      <c r="I756" s="72">
        <v>4.5</v>
      </c>
      <c r="M756" s="72"/>
      <c r="N756" s="72">
        <v>160</v>
      </c>
      <c r="O756" s="78">
        <v>0.53100000000000003</v>
      </c>
      <c r="P756" s="72"/>
      <c r="Q756" s="24"/>
      <c r="R756" s="24"/>
      <c r="S756" s="58"/>
      <c r="T756" s="24"/>
      <c r="X756" s="78">
        <f t="shared" si="369"/>
        <v>3.4379999999999997</v>
      </c>
      <c r="Y756" s="26">
        <f t="shared" si="366"/>
        <v>9.2832837692443473</v>
      </c>
      <c r="Z756" s="63">
        <f t="shared" si="367"/>
        <v>0.28649999999999998</v>
      </c>
      <c r="AA756" s="64">
        <f t="shared" si="368"/>
        <v>6.446724839753018E-2</v>
      </c>
      <c r="AB756" s="65">
        <f t="shared" si="365"/>
        <v>2.37347294938918E-5</v>
      </c>
      <c r="AC756" s="65">
        <v>6.8000000000000001E-6</v>
      </c>
      <c r="AD756" s="27"/>
      <c r="AE756" s="27"/>
      <c r="AF756" s="27"/>
      <c r="AG756" s="27"/>
      <c r="AH756" s="27"/>
      <c r="AI756" s="27">
        <v>12.59</v>
      </c>
      <c r="AJ756" s="27">
        <v>13.6</v>
      </c>
      <c r="AK756" s="27"/>
      <c r="AL756" s="27"/>
      <c r="AM756" s="27"/>
      <c r="AN756" s="27"/>
      <c r="AO756" s="27"/>
      <c r="AP756" s="27"/>
      <c r="AQ756" s="27"/>
      <c r="AR756" s="27"/>
      <c r="AY756" s="25" t="s">
        <v>185</v>
      </c>
      <c r="AZ756" s="25" t="s">
        <v>186</v>
      </c>
      <c r="BA756" s="25" t="s">
        <v>187</v>
      </c>
      <c r="BB756" s="25" t="s">
        <v>188</v>
      </c>
      <c r="BD756" s="25" t="s">
        <v>189</v>
      </c>
      <c r="BN756" s="25" t="s">
        <v>190</v>
      </c>
      <c r="BO756" s="25" t="s">
        <v>191</v>
      </c>
      <c r="BP756" s="25" t="s">
        <v>192</v>
      </c>
      <c r="BQ756" s="25" t="s">
        <v>193</v>
      </c>
    </row>
    <row r="757" spans="1:69" s="36" customFormat="1" x14ac:dyDescent="0.25">
      <c r="A757" s="36" t="s">
        <v>158</v>
      </c>
      <c r="B757" s="36" t="s">
        <v>159</v>
      </c>
      <c r="C757" s="36" t="s">
        <v>183</v>
      </c>
      <c r="D757" s="36" t="s">
        <v>34</v>
      </c>
      <c r="E757" s="36">
        <v>1</v>
      </c>
      <c r="F757" s="36" t="s">
        <v>184</v>
      </c>
      <c r="G757" s="73">
        <v>5</v>
      </c>
      <c r="H757" s="82">
        <v>125</v>
      </c>
      <c r="I757" s="73">
        <v>5.5629999999999997</v>
      </c>
      <c r="M757" s="73"/>
      <c r="N757" s="73">
        <v>5</v>
      </c>
      <c r="O757" s="85">
        <v>0.109</v>
      </c>
      <c r="P757" s="73"/>
      <c r="Q757" s="35"/>
      <c r="R757" s="35"/>
      <c r="S757" s="35"/>
      <c r="T757" s="35"/>
      <c r="X757" s="85">
        <f t="shared" si="369"/>
        <v>5.3449999999999998</v>
      </c>
      <c r="Y757" s="42">
        <f t="shared" si="366"/>
        <v>22.438059765055783</v>
      </c>
      <c r="Z757" s="69">
        <f t="shared" si="367"/>
        <v>0.44541666666666663</v>
      </c>
      <c r="AA757" s="70">
        <f t="shared" si="368"/>
        <v>0.15581985947955401</v>
      </c>
      <c r="AB757" s="71">
        <f t="shared" si="365"/>
        <v>1.5266604303086998E-5</v>
      </c>
      <c r="AC757" s="71">
        <v>6.8000000000000001E-6</v>
      </c>
      <c r="AD757" s="43"/>
      <c r="AE757" s="43"/>
      <c r="AF757" s="43"/>
      <c r="AG757" s="43"/>
      <c r="AH757" s="43"/>
      <c r="AI757" s="43">
        <v>4.6349999999999998</v>
      </c>
      <c r="AJ757" s="59" t="s">
        <v>172</v>
      </c>
      <c r="AK757" s="59"/>
      <c r="AL757" s="43"/>
      <c r="AM757" s="43"/>
      <c r="AN757" s="43"/>
      <c r="AO757" s="43"/>
      <c r="AP757" s="43"/>
      <c r="AQ757" s="43"/>
      <c r="AR757" s="43"/>
      <c r="AY757" s="41" t="s">
        <v>185</v>
      </c>
      <c r="AZ757" s="41" t="s">
        <v>186</v>
      </c>
      <c r="BA757" s="41" t="s">
        <v>187</v>
      </c>
      <c r="BB757" s="36" t="s">
        <v>188</v>
      </c>
      <c r="BD757" s="36" t="s">
        <v>189</v>
      </c>
      <c r="BN757" s="36" t="s">
        <v>190</v>
      </c>
      <c r="BO757" s="36" t="s">
        <v>191</v>
      </c>
      <c r="BP757" s="36" t="s">
        <v>192</v>
      </c>
      <c r="BQ757" s="36" t="s">
        <v>193</v>
      </c>
    </row>
    <row r="758" spans="1:69" s="36" customFormat="1" x14ac:dyDescent="0.25">
      <c r="A758" s="36" t="s">
        <v>158</v>
      </c>
      <c r="B758" s="36" t="s">
        <v>159</v>
      </c>
      <c r="C758" s="36" t="s">
        <v>183</v>
      </c>
      <c r="D758" s="36" t="s">
        <v>34</v>
      </c>
      <c r="E758" s="36">
        <v>1</v>
      </c>
      <c r="F758" s="36" t="s">
        <v>184</v>
      </c>
      <c r="G758" s="73">
        <v>5</v>
      </c>
      <c r="H758" s="82">
        <v>125</v>
      </c>
      <c r="I758" s="73">
        <v>5.5629999999999997</v>
      </c>
      <c r="M758" s="73"/>
      <c r="N758" s="73">
        <v>10</v>
      </c>
      <c r="O758" s="85">
        <v>0.13400000000000001</v>
      </c>
      <c r="P758" s="73"/>
      <c r="Q758" s="35"/>
      <c r="R758" s="35"/>
      <c r="S758" s="60"/>
      <c r="T758" s="35"/>
      <c r="X758" s="85">
        <f t="shared" si="369"/>
        <v>5.2949999999999999</v>
      </c>
      <c r="Y758" s="42">
        <f t="shared" si="366"/>
        <v>22.020227942128344</v>
      </c>
      <c r="Z758" s="69">
        <f t="shared" si="367"/>
        <v>0.44124999999999998</v>
      </c>
      <c r="AA758" s="70">
        <f t="shared" si="368"/>
        <v>0.15291824959811348</v>
      </c>
      <c r="AB758" s="71">
        <f t="shared" si="365"/>
        <v>1.5410764872521249E-5</v>
      </c>
      <c r="AC758" s="71">
        <v>6.8000000000000001E-6</v>
      </c>
      <c r="AD758" s="43"/>
      <c r="AE758" s="43"/>
      <c r="AF758" s="43"/>
      <c r="AG758" s="43"/>
      <c r="AH758" s="43"/>
      <c r="AI758" s="43">
        <v>8.5429999999999993</v>
      </c>
      <c r="AJ758" s="43">
        <v>9.2270000000000003</v>
      </c>
      <c r="AK758" s="43"/>
      <c r="AL758" s="43"/>
      <c r="AM758" s="43"/>
      <c r="AN758" s="43"/>
      <c r="AO758" s="43"/>
      <c r="AP758" s="43"/>
      <c r="AQ758" s="43"/>
      <c r="AR758" s="43"/>
      <c r="AY758" s="41" t="s">
        <v>185</v>
      </c>
      <c r="AZ758" s="41" t="s">
        <v>186</v>
      </c>
      <c r="BA758" s="41" t="s">
        <v>187</v>
      </c>
      <c r="BB758" s="36" t="s">
        <v>188</v>
      </c>
      <c r="BD758" s="36" t="s">
        <v>189</v>
      </c>
      <c r="BN758" s="36" t="s">
        <v>190</v>
      </c>
      <c r="BO758" s="36" t="s">
        <v>191</v>
      </c>
      <c r="BP758" s="36" t="s">
        <v>192</v>
      </c>
      <c r="BQ758" s="36" t="s">
        <v>193</v>
      </c>
    </row>
    <row r="759" spans="1:69" s="36" customFormat="1" x14ac:dyDescent="0.25">
      <c r="A759" s="36" t="s">
        <v>158</v>
      </c>
      <c r="B759" s="36" t="s">
        <v>159</v>
      </c>
      <c r="C759" s="36" t="s">
        <v>183</v>
      </c>
      <c r="D759" s="36" t="s">
        <v>34</v>
      </c>
      <c r="E759" s="36">
        <v>1</v>
      </c>
      <c r="F759" s="36" t="s">
        <v>184</v>
      </c>
      <c r="G759" s="73">
        <v>5</v>
      </c>
      <c r="H759" s="82">
        <v>125</v>
      </c>
      <c r="I759" s="73">
        <v>5.5629999999999997</v>
      </c>
      <c r="M759" s="73" t="s">
        <v>165</v>
      </c>
      <c r="N759" s="73">
        <v>40</v>
      </c>
      <c r="O759" s="85">
        <v>0.25800000000000001</v>
      </c>
      <c r="P759" s="73"/>
      <c r="Q759" s="35"/>
      <c r="R759" s="35"/>
      <c r="S759" s="60"/>
      <c r="T759" s="35"/>
      <c r="X759" s="85">
        <f t="shared" si="369"/>
        <v>5.0469999999999997</v>
      </c>
      <c r="Y759" s="42">
        <f t="shared" si="366"/>
        <v>20.005826166275948</v>
      </c>
      <c r="Z759" s="69">
        <f t="shared" si="367"/>
        <v>0.42058333333333331</v>
      </c>
      <c r="AA759" s="70">
        <f t="shared" si="368"/>
        <v>0.13892934837691631</v>
      </c>
      <c r="AB759" s="71">
        <f t="shared" si="365"/>
        <v>1.6168020606300773E-5</v>
      </c>
      <c r="AC759" s="71">
        <v>6.8000000000000001E-6</v>
      </c>
      <c r="AD759" s="43"/>
      <c r="AE759" s="43"/>
      <c r="AF759" s="43"/>
      <c r="AG759" s="43"/>
      <c r="AH759" s="43"/>
      <c r="AI759" s="43">
        <v>17.62</v>
      </c>
      <c r="AJ759" s="43">
        <v>19.03</v>
      </c>
      <c r="AK759" s="43"/>
      <c r="AL759" s="43"/>
      <c r="AM759" s="43"/>
      <c r="AN759" s="43"/>
      <c r="AO759" s="43"/>
      <c r="AP759" s="43"/>
      <c r="AQ759" s="43"/>
      <c r="AR759" s="43"/>
      <c r="AY759" s="41" t="s">
        <v>185</v>
      </c>
      <c r="AZ759" s="41" t="s">
        <v>186</v>
      </c>
      <c r="BA759" s="41" t="s">
        <v>187</v>
      </c>
      <c r="BB759" s="36" t="s">
        <v>188</v>
      </c>
      <c r="BD759" s="36" t="s">
        <v>189</v>
      </c>
      <c r="BN759" s="36" t="s">
        <v>190</v>
      </c>
      <c r="BO759" s="36" t="s">
        <v>191</v>
      </c>
      <c r="BP759" s="36" t="s">
        <v>192</v>
      </c>
      <c r="BQ759" s="36" t="s">
        <v>193</v>
      </c>
    </row>
    <row r="760" spans="1:69" s="36" customFormat="1" x14ac:dyDescent="0.25">
      <c r="A760" s="36" t="s">
        <v>158</v>
      </c>
      <c r="B760" s="36" t="s">
        <v>159</v>
      </c>
      <c r="C760" s="36" t="s">
        <v>183</v>
      </c>
      <c r="D760" s="36" t="s">
        <v>34</v>
      </c>
      <c r="E760" s="36">
        <v>1</v>
      </c>
      <c r="F760" s="36" t="s">
        <v>184</v>
      </c>
      <c r="G760" s="73">
        <v>5</v>
      </c>
      <c r="H760" s="82">
        <v>125</v>
      </c>
      <c r="I760" s="73">
        <v>5.5629999999999997</v>
      </c>
      <c r="M760" s="73" t="s">
        <v>166</v>
      </c>
      <c r="N760" s="73">
        <v>80</v>
      </c>
      <c r="O760" s="85">
        <v>0.375</v>
      </c>
      <c r="P760" s="73"/>
      <c r="Q760" s="35"/>
      <c r="R760" s="35"/>
      <c r="S760" s="35"/>
      <c r="T760" s="35"/>
      <c r="X760" s="73">
        <f t="shared" si="369"/>
        <v>4.8129999999999997</v>
      </c>
      <c r="Y760" s="42">
        <f t="shared" si="366"/>
        <v>18.193724107758822</v>
      </c>
      <c r="Z760" s="69">
        <f t="shared" si="367"/>
        <v>0.40108333333333329</v>
      </c>
      <c r="AA760" s="70">
        <f t="shared" si="368"/>
        <v>0.12634530630388072</v>
      </c>
      <c r="AB760" s="71">
        <f t="shared" si="365"/>
        <v>1.6954082692707253E-5</v>
      </c>
      <c r="AC760" s="71">
        <v>6.8000000000000001E-6</v>
      </c>
      <c r="AD760" s="43"/>
      <c r="AE760" s="43"/>
      <c r="AF760" s="43"/>
      <c r="AG760" s="43"/>
      <c r="AH760" s="43"/>
      <c r="AI760" s="43">
        <v>5.2560000000000002</v>
      </c>
      <c r="AJ760" s="59" t="s">
        <v>172</v>
      </c>
      <c r="AK760" s="59"/>
      <c r="AL760" s="43"/>
      <c r="AM760" s="43"/>
      <c r="AN760" s="43"/>
      <c r="AO760" s="43"/>
      <c r="AP760" s="43"/>
      <c r="AQ760" s="43"/>
      <c r="AR760" s="43"/>
      <c r="AY760" s="41" t="s">
        <v>185</v>
      </c>
      <c r="AZ760" s="41" t="s">
        <v>186</v>
      </c>
      <c r="BA760" s="41" t="s">
        <v>187</v>
      </c>
      <c r="BB760" s="36" t="s">
        <v>188</v>
      </c>
      <c r="BD760" s="36" t="s">
        <v>189</v>
      </c>
      <c r="BN760" s="36" t="s">
        <v>190</v>
      </c>
      <c r="BO760" s="36" t="s">
        <v>191</v>
      </c>
      <c r="BP760" s="36" t="s">
        <v>192</v>
      </c>
      <c r="BQ760" s="36" t="s">
        <v>193</v>
      </c>
    </row>
    <row r="761" spans="1:69" s="36" customFormat="1" x14ac:dyDescent="0.25">
      <c r="A761" s="36" t="s">
        <v>158</v>
      </c>
      <c r="B761" s="36" t="s">
        <v>159</v>
      </c>
      <c r="C761" s="36" t="s">
        <v>183</v>
      </c>
      <c r="D761" s="36" t="s">
        <v>34</v>
      </c>
      <c r="E761" s="36">
        <v>1</v>
      </c>
      <c r="F761" s="36" t="s">
        <v>184</v>
      </c>
      <c r="G761" s="73">
        <v>5</v>
      </c>
      <c r="H761" s="82">
        <v>125</v>
      </c>
      <c r="I761" s="73">
        <v>5.5629999999999997</v>
      </c>
      <c r="M761" s="73"/>
      <c r="N761" s="73">
        <v>120</v>
      </c>
      <c r="O761" s="85">
        <v>0.5</v>
      </c>
      <c r="P761" s="73"/>
      <c r="Q761" s="35"/>
      <c r="R761" s="35"/>
      <c r="S761" s="35"/>
      <c r="T761" s="35"/>
      <c r="X761" s="85">
        <f t="shared" si="369"/>
        <v>4.5629999999999997</v>
      </c>
      <c r="Y761" s="42">
        <f t="shared" si="366"/>
        <v>16.352750812755204</v>
      </c>
      <c r="Z761" s="69">
        <f t="shared" si="367"/>
        <v>0.38024999999999998</v>
      </c>
      <c r="AA761" s="70">
        <f t="shared" si="368"/>
        <v>0.11356076953302224</v>
      </c>
      <c r="AB761" s="71">
        <f t="shared" si="365"/>
        <v>1.7882971729125577E-5</v>
      </c>
      <c r="AC761" s="71">
        <v>6.8000000000000001E-6</v>
      </c>
      <c r="AD761" s="43"/>
      <c r="AE761" s="43"/>
      <c r="AF761" s="43"/>
      <c r="AG761" s="43"/>
      <c r="AH761" s="43"/>
      <c r="AI761" s="43">
        <v>6.4530000000000003</v>
      </c>
      <c r="AJ761" s="59" t="s">
        <v>172</v>
      </c>
      <c r="AK761" s="59"/>
      <c r="AL761" s="43"/>
      <c r="AM761" s="43"/>
      <c r="AN761" s="43"/>
      <c r="AO761" s="43"/>
      <c r="AP761" s="43"/>
      <c r="AQ761" s="43"/>
      <c r="AR761" s="43"/>
      <c r="AY761" s="41" t="s">
        <v>185</v>
      </c>
      <c r="AZ761" s="41" t="s">
        <v>186</v>
      </c>
      <c r="BA761" s="41" t="s">
        <v>187</v>
      </c>
      <c r="BB761" s="36" t="s">
        <v>188</v>
      </c>
      <c r="BD761" s="36" t="s">
        <v>189</v>
      </c>
      <c r="BN761" s="36" t="s">
        <v>190</v>
      </c>
      <c r="BO761" s="36" t="s">
        <v>191</v>
      </c>
      <c r="BP761" s="36" t="s">
        <v>192</v>
      </c>
      <c r="BQ761" s="36" t="s">
        <v>193</v>
      </c>
    </row>
    <row r="762" spans="1:69" s="36" customFormat="1" x14ac:dyDescent="0.25">
      <c r="A762" s="36" t="s">
        <v>158</v>
      </c>
      <c r="B762" s="36" t="s">
        <v>159</v>
      </c>
      <c r="C762" s="36" t="s">
        <v>183</v>
      </c>
      <c r="D762" s="36" t="s">
        <v>34</v>
      </c>
      <c r="E762" s="36">
        <v>1</v>
      </c>
      <c r="F762" s="36" t="s">
        <v>184</v>
      </c>
      <c r="G762" s="73">
        <v>5</v>
      </c>
      <c r="H762" s="82">
        <v>125</v>
      </c>
      <c r="I762" s="73">
        <v>5.5629999999999997</v>
      </c>
      <c r="M762" s="73"/>
      <c r="N762" s="73">
        <v>160</v>
      </c>
      <c r="O762" s="85">
        <v>0.625</v>
      </c>
      <c r="P762" s="73"/>
      <c r="Q762" s="35"/>
      <c r="R762" s="35"/>
      <c r="S762" s="60"/>
      <c r="T762" s="35"/>
      <c r="X762" s="85">
        <f t="shared" si="369"/>
        <v>4.3129999999999997</v>
      </c>
      <c r="Y762" s="42">
        <f t="shared" si="366"/>
        <v>14.609952288176265</v>
      </c>
      <c r="Z762" s="69">
        <f t="shared" si="367"/>
        <v>0.35941666666666666</v>
      </c>
      <c r="AA762" s="70">
        <f t="shared" si="368"/>
        <v>0.10145800200122408</v>
      </c>
      <c r="AB762" s="71">
        <f t="shared" si="365"/>
        <v>1.8919545559935081E-5</v>
      </c>
      <c r="AC762" s="71">
        <v>6.8000000000000001E-6</v>
      </c>
      <c r="AD762" s="43"/>
      <c r="AE762" s="43"/>
      <c r="AF762" s="43"/>
      <c r="AG762" s="43"/>
      <c r="AH762" s="43"/>
      <c r="AI762" s="43">
        <v>9.6980000000000004</v>
      </c>
      <c r="AJ762" s="43">
        <v>10.47</v>
      </c>
      <c r="AK762" s="43"/>
      <c r="AL762" s="43"/>
      <c r="AM762" s="43"/>
      <c r="AN762" s="43"/>
      <c r="AO762" s="43"/>
      <c r="AP762" s="43"/>
      <c r="AQ762" s="43"/>
      <c r="AR762" s="43"/>
      <c r="AY762" s="41" t="s">
        <v>185</v>
      </c>
      <c r="AZ762" s="41" t="s">
        <v>186</v>
      </c>
      <c r="BA762" s="41" t="s">
        <v>187</v>
      </c>
      <c r="BB762" s="36" t="s">
        <v>188</v>
      </c>
      <c r="BD762" s="36" t="s">
        <v>189</v>
      </c>
      <c r="BN762" s="36" t="s">
        <v>190</v>
      </c>
      <c r="BO762" s="36" t="s">
        <v>191</v>
      </c>
      <c r="BP762" s="36" t="s">
        <v>192</v>
      </c>
      <c r="BQ762" s="36" t="s">
        <v>193</v>
      </c>
    </row>
    <row r="763" spans="1:69" s="25" customFormat="1" x14ac:dyDescent="0.25">
      <c r="A763" s="25" t="s">
        <v>158</v>
      </c>
      <c r="B763" s="25" t="s">
        <v>159</v>
      </c>
      <c r="C763" s="25" t="s">
        <v>183</v>
      </c>
      <c r="D763" s="25" t="s">
        <v>34</v>
      </c>
      <c r="E763" s="25">
        <v>1</v>
      </c>
      <c r="F763" s="47" t="s">
        <v>184</v>
      </c>
      <c r="G763" s="72">
        <v>6</v>
      </c>
      <c r="H763" s="72">
        <v>150</v>
      </c>
      <c r="I763" s="72">
        <v>6.625</v>
      </c>
      <c r="M763" s="72"/>
      <c r="N763" s="72">
        <v>5</v>
      </c>
      <c r="O763" s="78">
        <v>0.109</v>
      </c>
      <c r="P763" s="72"/>
      <c r="Q763" s="24"/>
      <c r="R763" s="24"/>
      <c r="S763" s="58"/>
      <c r="T763" s="24"/>
      <c r="X763" s="78">
        <f t="shared" si="369"/>
        <v>6.407</v>
      </c>
      <c r="Y763" s="26">
        <f t="shared" si="366"/>
        <v>32.240318932709904</v>
      </c>
      <c r="Z763" s="63">
        <f t="shared" si="367"/>
        <v>0.53391666666666671</v>
      </c>
      <c r="AA763" s="64">
        <f t="shared" si="368"/>
        <v>0.22389110369937432</v>
      </c>
      <c r="AB763" s="65">
        <f t="shared" si="365"/>
        <v>1.2736069923521147E-5</v>
      </c>
      <c r="AC763" s="65">
        <v>6.8000000000000001E-6</v>
      </c>
      <c r="AD763" s="27"/>
      <c r="AE763" s="27"/>
      <c r="AF763" s="27"/>
      <c r="AG763" s="27"/>
      <c r="AH763" s="27"/>
      <c r="AI763" s="27">
        <v>18.93</v>
      </c>
      <c r="AJ763" s="27">
        <v>20.45</v>
      </c>
      <c r="AK763" s="27"/>
      <c r="AL763" s="27"/>
      <c r="AM763" s="27"/>
      <c r="AN763" s="27"/>
      <c r="AO763" s="27"/>
      <c r="AP763" s="27"/>
      <c r="AQ763" s="27"/>
      <c r="AR763" s="27"/>
      <c r="AY763" s="25" t="s">
        <v>185</v>
      </c>
      <c r="AZ763" s="25" t="s">
        <v>186</v>
      </c>
      <c r="BA763" s="25" t="s">
        <v>187</v>
      </c>
      <c r="BB763" s="25" t="s">
        <v>188</v>
      </c>
      <c r="BD763" s="25" t="s">
        <v>189</v>
      </c>
      <c r="BN763" s="25" t="s">
        <v>190</v>
      </c>
      <c r="BO763" s="25" t="s">
        <v>191</v>
      </c>
      <c r="BP763" s="25" t="s">
        <v>192</v>
      </c>
      <c r="BQ763" s="25" t="s">
        <v>193</v>
      </c>
    </row>
    <row r="764" spans="1:69" s="25" customFormat="1" x14ac:dyDescent="0.25">
      <c r="A764" s="25" t="s">
        <v>158</v>
      </c>
      <c r="B764" s="25" t="s">
        <v>159</v>
      </c>
      <c r="C764" s="25" t="s">
        <v>183</v>
      </c>
      <c r="D764" s="25" t="s">
        <v>34</v>
      </c>
      <c r="E764" s="25">
        <v>1</v>
      </c>
      <c r="F764" s="47" t="s">
        <v>184</v>
      </c>
      <c r="G764" s="72">
        <v>6</v>
      </c>
      <c r="H764" s="72">
        <v>150</v>
      </c>
      <c r="I764" s="72">
        <v>6.625</v>
      </c>
      <c r="M764" s="72"/>
      <c r="N764" s="72">
        <v>10</v>
      </c>
      <c r="O764" s="78">
        <v>0.13400000000000001</v>
      </c>
      <c r="P764" s="72"/>
      <c r="Q764" s="24"/>
      <c r="R764" s="24"/>
      <c r="S764" s="58"/>
      <c r="T764" s="24"/>
      <c r="X764" s="78">
        <f t="shared" si="369"/>
        <v>6.3570000000000002</v>
      </c>
      <c r="Y764" s="26">
        <f t="shared" si="366"/>
        <v>31.73907782482965</v>
      </c>
      <c r="Z764" s="63">
        <f t="shared" si="367"/>
        <v>0.52975000000000005</v>
      </c>
      <c r="AA764" s="64">
        <f t="shared" si="368"/>
        <v>0.22041026267242814</v>
      </c>
      <c r="AB764" s="65">
        <f t="shared" si="365"/>
        <v>1.2836243511090136E-5</v>
      </c>
      <c r="AC764" s="65">
        <v>6.8000000000000001E-6</v>
      </c>
      <c r="AD764" s="27"/>
      <c r="AE764" s="27"/>
      <c r="AF764" s="27"/>
      <c r="AG764" s="27"/>
      <c r="AH764" s="27"/>
      <c r="AI764" s="27">
        <v>26.65</v>
      </c>
      <c r="AJ764" s="27">
        <v>28.78</v>
      </c>
      <c r="AK764" s="27"/>
      <c r="AL764" s="27"/>
      <c r="AM764" s="27"/>
      <c r="AN764" s="27"/>
      <c r="AO764" s="27"/>
      <c r="AP764" s="27"/>
      <c r="AQ764" s="27"/>
      <c r="AR764" s="27"/>
      <c r="AY764" s="25" t="s">
        <v>185</v>
      </c>
      <c r="AZ764" s="25" t="s">
        <v>186</v>
      </c>
      <c r="BA764" s="41" t="s">
        <v>187</v>
      </c>
      <c r="BB764" s="25" t="s">
        <v>188</v>
      </c>
      <c r="BD764" s="25" t="s">
        <v>189</v>
      </c>
      <c r="BN764" s="25" t="s">
        <v>190</v>
      </c>
      <c r="BO764" s="25" t="s">
        <v>191</v>
      </c>
      <c r="BP764" s="25" t="s">
        <v>192</v>
      </c>
      <c r="BQ764" s="25" t="s">
        <v>193</v>
      </c>
    </row>
    <row r="765" spans="1:69" s="25" customFormat="1" x14ac:dyDescent="0.25">
      <c r="A765" s="25" t="s">
        <v>158</v>
      </c>
      <c r="B765" s="25" t="s">
        <v>159</v>
      </c>
      <c r="C765" s="25" t="s">
        <v>183</v>
      </c>
      <c r="D765" s="25" t="s">
        <v>34</v>
      </c>
      <c r="E765" s="25">
        <v>1</v>
      </c>
      <c r="F765" s="47" t="s">
        <v>184</v>
      </c>
      <c r="G765" s="72">
        <v>6</v>
      </c>
      <c r="H765" s="72">
        <v>150</v>
      </c>
      <c r="I765" s="72">
        <v>6.625</v>
      </c>
      <c r="M765" s="72" t="s">
        <v>165</v>
      </c>
      <c r="N765" s="72">
        <v>40</v>
      </c>
      <c r="O765" s="78">
        <v>0.28000000000000003</v>
      </c>
      <c r="P765" s="72"/>
      <c r="Q765" s="24"/>
      <c r="R765" s="24"/>
      <c r="S765" s="24"/>
      <c r="T765" s="24"/>
      <c r="U765" s="24">
        <v>4.0000000000000001E-3</v>
      </c>
      <c r="V765" s="24"/>
      <c r="W765" s="24"/>
      <c r="X765" s="78">
        <f t="shared" si="369"/>
        <v>6.0649999999999995</v>
      </c>
      <c r="Y765" s="26">
        <f t="shared" si="366"/>
        <v>28.890262756998496</v>
      </c>
      <c r="Z765" s="63">
        <f t="shared" si="367"/>
        <v>0.50541666666666663</v>
      </c>
      <c r="AA765" s="64">
        <f t="shared" si="368"/>
        <v>0.20062682470137846</v>
      </c>
      <c r="AB765" s="65">
        <f t="shared" ref="AB765:AB770" si="370">AC765/Z765</f>
        <v>3.9571310799670243E-3</v>
      </c>
      <c r="AC765" s="65">
        <v>2E-3</v>
      </c>
      <c r="AD765" s="27"/>
      <c r="AE765" s="27"/>
      <c r="AF765" s="27"/>
      <c r="AG765" s="27"/>
      <c r="AH765" s="27"/>
      <c r="AI765" s="27">
        <v>0.25900000000000001</v>
      </c>
      <c r="AJ765" s="27"/>
      <c r="AK765" s="27"/>
      <c r="AL765" s="27"/>
      <c r="AM765" s="27"/>
      <c r="AN765" s="27"/>
      <c r="AO765" s="27"/>
      <c r="AP765" s="27"/>
      <c r="AQ765" s="27"/>
      <c r="AR765" s="27"/>
      <c r="AY765" s="29" t="s">
        <v>194</v>
      </c>
      <c r="AZ765" s="29" t="s">
        <v>195</v>
      </c>
      <c r="BA765" s="25" t="s">
        <v>187</v>
      </c>
    </row>
    <row r="766" spans="1:69" s="25" customFormat="1" x14ac:dyDescent="0.25">
      <c r="A766" s="25" t="s">
        <v>158</v>
      </c>
      <c r="B766" s="25" t="s">
        <v>159</v>
      </c>
      <c r="C766" s="25" t="s">
        <v>183</v>
      </c>
      <c r="D766" s="25" t="s">
        <v>34</v>
      </c>
      <c r="E766" s="25">
        <v>1</v>
      </c>
      <c r="F766" s="47" t="s">
        <v>184</v>
      </c>
      <c r="G766" s="72">
        <v>6</v>
      </c>
      <c r="H766" s="72">
        <v>150</v>
      </c>
      <c r="I766" s="78">
        <v>6.625</v>
      </c>
      <c r="J766" s="24"/>
      <c r="M766" s="72" t="s">
        <v>166</v>
      </c>
      <c r="N766" s="72">
        <v>80</v>
      </c>
      <c r="O766" s="78">
        <v>0.432</v>
      </c>
      <c r="P766" s="72"/>
      <c r="Q766" s="24"/>
      <c r="R766" s="24"/>
      <c r="S766" s="24"/>
      <c r="T766" s="24"/>
      <c r="U766" s="24">
        <v>6.0000000000000001E-3</v>
      </c>
      <c r="V766" s="24"/>
      <c r="W766" s="24"/>
      <c r="X766" s="78">
        <f t="shared" si="369"/>
        <v>5.7610000000000001</v>
      </c>
      <c r="Y766" s="26">
        <f t="shared" si="366"/>
        <v>26.066674678175684</v>
      </c>
      <c r="Z766" s="63">
        <f t="shared" si="367"/>
        <v>0.48008333333333336</v>
      </c>
      <c r="AA766" s="64">
        <f t="shared" si="368"/>
        <v>0.18101857415399783</v>
      </c>
      <c r="AB766" s="65">
        <f t="shared" si="370"/>
        <v>4.1659434126019787E-3</v>
      </c>
      <c r="AC766" s="65">
        <v>2E-3</v>
      </c>
      <c r="AD766" s="27"/>
      <c r="AE766" s="27"/>
      <c r="AF766" s="27"/>
      <c r="AG766" s="27"/>
      <c r="AH766" s="27"/>
      <c r="AI766" s="27">
        <v>1.3</v>
      </c>
      <c r="AJ766" s="27"/>
      <c r="AK766" s="27"/>
      <c r="AL766" s="27"/>
      <c r="AM766" s="27"/>
      <c r="AN766" s="27"/>
      <c r="AO766" s="27"/>
      <c r="AP766" s="27"/>
      <c r="AQ766" s="27"/>
      <c r="AR766" s="27"/>
      <c r="AY766" s="29" t="s">
        <v>194</v>
      </c>
      <c r="AZ766" s="29" t="s">
        <v>195</v>
      </c>
      <c r="BA766" s="41" t="s">
        <v>187</v>
      </c>
      <c r="BF766" s="25" t="s">
        <v>196</v>
      </c>
    </row>
    <row r="767" spans="1:69" s="25" customFormat="1" x14ac:dyDescent="0.25">
      <c r="A767" s="25" t="s">
        <v>158</v>
      </c>
      <c r="B767" s="25" t="s">
        <v>159</v>
      </c>
      <c r="C767" s="25" t="s">
        <v>183</v>
      </c>
      <c r="D767" s="25" t="s">
        <v>34</v>
      </c>
      <c r="E767" s="25">
        <v>1</v>
      </c>
      <c r="F767" s="47" t="s">
        <v>184</v>
      </c>
      <c r="G767" s="72">
        <v>6</v>
      </c>
      <c r="H767" s="72">
        <v>150</v>
      </c>
      <c r="I767" s="78">
        <v>6.625</v>
      </c>
      <c r="J767" s="24"/>
      <c r="M767" s="72"/>
      <c r="N767" s="72">
        <v>120</v>
      </c>
      <c r="O767" s="78">
        <v>0.56200000000000006</v>
      </c>
      <c r="P767" s="72"/>
      <c r="Q767" s="24"/>
      <c r="R767" s="24"/>
      <c r="S767" s="24"/>
      <c r="T767" s="24"/>
      <c r="U767" s="24">
        <v>8.0000000000000002E-3</v>
      </c>
      <c r="V767" s="24"/>
      <c r="W767" s="24"/>
      <c r="X767" s="78">
        <f t="shared" si="369"/>
        <v>5.5009999999999994</v>
      </c>
      <c r="Y767" s="26">
        <f t="shared" si="366"/>
        <v>23.766934607968341</v>
      </c>
      <c r="Z767" s="63">
        <f t="shared" si="367"/>
        <v>0.45841666666666664</v>
      </c>
      <c r="AA767" s="64">
        <f t="shared" si="368"/>
        <v>0.16504815699978015</v>
      </c>
      <c r="AB767" s="65">
        <f t="shared" si="370"/>
        <v>4.3628431194328307E-3</v>
      </c>
      <c r="AC767" s="65">
        <v>2E-3</v>
      </c>
      <c r="AD767" s="27"/>
      <c r="AE767" s="27"/>
      <c r="AF767" s="27"/>
      <c r="AG767" s="27"/>
      <c r="AH767" s="27"/>
      <c r="AI767" s="27">
        <v>2.69</v>
      </c>
      <c r="AJ767" s="27"/>
      <c r="AK767" s="27"/>
      <c r="AL767" s="27"/>
      <c r="AM767" s="27"/>
      <c r="AN767" s="27"/>
      <c r="AO767" s="27"/>
      <c r="AP767" s="27"/>
      <c r="AQ767" s="27"/>
      <c r="AR767" s="27"/>
      <c r="AY767" s="29" t="s">
        <v>194</v>
      </c>
      <c r="AZ767" s="29" t="s">
        <v>195</v>
      </c>
      <c r="BA767" s="25" t="s">
        <v>187</v>
      </c>
      <c r="BF767" s="25" t="s">
        <v>196</v>
      </c>
    </row>
    <row r="768" spans="1:69" s="25" customFormat="1" x14ac:dyDescent="0.25">
      <c r="A768" s="25" t="s">
        <v>158</v>
      </c>
      <c r="B768" s="25" t="s">
        <v>159</v>
      </c>
      <c r="C768" s="25" t="s">
        <v>183</v>
      </c>
      <c r="D768" s="25" t="s">
        <v>34</v>
      </c>
      <c r="E768" s="25">
        <v>1</v>
      </c>
      <c r="F768" s="47" t="s">
        <v>184</v>
      </c>
      <c r="G768" s="72">
        <v>6</v>
      </c>
      <c r="H768" s="72">
        <v>150</v>
      </c>
      <c r="I768" s="78">
        <v>6.625</v>
      </c>
      <c r="J768" s="24"/>
      <c r="M768" s="72"/>
      <c r="N768" s="72">
        <v>160</v>
      </c>
      <c r="O768" s="78">
        <v>0.71899999999999997</v>
      </c>
      <c r="P768" s="72"/>
      <c r="Q768" s="24"/>
      <c r="R768" s="24"/>
      <c r="S768" s="24"/>
      <c r="T768" s="24"/>
      <c r="U768" s="24">
        <v>8.9999999999999993E-3</v>
      </c>
      <c r="V768" s="24"/>
      <c r="W768" s="24"/>
      <c r="X768" s="78">
        <f t="shared" si="369"/>
        <v>5.1870000000000003</v>
      </c>
      <c r="Y768" s="26">
        <f t="shared" si="366"/>
        <v>21.131113238865282</v>
      </c>
      <c r="Z768" s="63">
        <f t="shared" si="367"/>
        <v>0.43225000000000002</v>
      </c>
      <c r="AA768" s="64">
        <f t="shared" si="368"/>
        <v>0.14674384193656445</v>
      </c>
      <c r="AB768" s="65">
        <f t="shared" si="370"/>
        <v>4.6269519953730477E-3</v>
      </c>
      <c r="AC768" s="65">
        <v>2E-3</v>
      </c>
      <c r="AD768" s="27"/>
      <c r="AE768" s="27"/>
      <c r="AF768" s="27"/>
      <c r="AG768" s="27"/>
      <c r="AH768" s="27"/>
      <c r="AI768" s="27">
        <v>4.22</v>
      </c>
      <c r="AJ768" s="27"/>
      <c r="AK768" s="27"/>
      <c r="AL768" s="27"/>
      <c r="AM768" s="27"/>
      <c r="AN768" s="27"/>
      <c r="AO768" s="27"/>
      <c r="AP768" s="27"/>
      <c r="AQ768" s="27"/>
      <c r="AR768" s="27"/>
      <c r="AY768" s="29" t="s">
        <v>194</v>
      </c>
      <c r="AZ768" s="29" t="s">
        <v>195</v>
      </c>
      <c r="BA768" s="41" t="s">
        <v>187</v>
      </c>
      <c r="BF768" s="25" t="s">
        <v>196</v>
      </c>
    </row>
    <row r="769" spans="1:58" s="36" customFormat="1" x14ac:dyDescent="0.25">
      <c r="A769" s="36" t="s">
        <v>158</v>
      </c>
      <c r="B769" s="36" t="s">
        <v>159</v>
      </c>
      <c r="C769" s="36" t="s">
        <v>183</v>
      </c>
      <c r="D769" s="36" t="s">
        <v>34</v>
      </c>
      <c r="E769" s="36">
        <v>1</v>
      </c>
      <c r="F769" s="47" t="s">
        <v>184</v>
      </c>
      <c r="G769" s="73">
        <v>8</v>
      </c>
      <c r="H769" s="82">
        <v>200</v>
      </c>
      <c r="I769" s="85">
        <v>8.625</v>
      </c>
      <c r="J769" s="35"/>
      <c r="M769" s="73"/>
      <c r="N769" s="73">
        <v>5</v>
      </c>
      <c r="O769" s="85">
        <v>0.109</v>
      </c>
      <c r="P769" s="73"/>
      <c r="Q769" s="35"/>
      <c r="R769" s="35"/>
      <c r="S769" s="35"/>
      <c r="T769" s="35"/>
      <c r="U769" s="35">
        <v>1.4E-2</v>
      </c>
      <c r="V769" s="35"/>
      <c r="W769" s="35"/>
      <c r="X769" s="85">
        <f t="shared" si="369"/>
        <v>8.407</v>
      </c>
      <c r="Y769" s="42">
        <f t="shared" si="366"/>
        <v>55.510095717849502</v>
      </c>
      <c r="Z769" s="69">
        <f t="shared" si="367"/>
        <v>0.70058333333333334</v>
      </c>
      <c r="AA769" s="70">
        <f t="shared" si="368"/>
        <v>0.3854867758183993</v>
      </c>
      <c r="AB769" s="71">
        <f t="shared" si="370"/>
        <v>2.8547638872368263E-3</v>
      </c>
      <c r="AC769" s="71">
        <v>2E-3</v>
      </c>
      <c r="AD769" s="43"/>
      <c r="AE769" s="43"/>
      <c r="AF769" s="43"/>
      <c r="AG769" s="43"/>
      <c r="AH769" s="43"/>
      <c r="AI769" s="43">
        <v>12.9</v>
      </c>
      <c r="AJ769" s="43"/>
      <c r="AK769" s="43"/>
      <c r="AL769" s="43"/>
      <c r="AM769" s="43"/>
      <c r="AN769" s="43"/>
      <c r="AO769" s="43"/>
      <c r="AP769" s="43"/>
      <c r="AQ769" s="43"/>
      <c r="AR769" s="43"/>
      <c r="AY769" s="40" t="s">
        <v>194</v>
      </c>
      <c r="AZ769" s="40" t="s">
        <v>195</v>
      </c>
      <c r="BA769" s="25" t="s">
        <v>187</v>
      </c>
      <c r="BF769" s="36" t="s">
        <v>196</v>
      </c>
    </row>
    <row r="770" spans="1:58" s="36" customFormat="1" x14ac:dyDescent="0.25">
      <c r="A770" s="36" t="s">
        <v>158</v>
      </c>
      <c r="B770" s="36" t="s">
        <v>159</v>
      </c>
      <c r="C770" s="36" t="s">
        <v>183</v>
      </c>
      <c r="D770" s="36" t="s">
        <v>34</v>
      </c>
      <c r="E770" s="36">
        <v>1</v>
      </c>
      <c r="F770" s="47" t="s">
        <v>184</v>
      </c>
      <c r="G770" s="73">
        <v>8</v>
      </c>
      <c r="H770" s="82">
        <v>200</v>
      </c>
      <c r="I770" s="85">
        <v>8.625</v>
      </c>
      <c r="J770" s="35"/>
      <c r="M770" s="73"/>
      <c r="N770" s="73">
        <v>10</v>
      </c>
      <c r="O770" s="85">
        <v>0.14799999999999999</v>
      </c>
      <c r="P770" s="73"/>
      <c r="Q770" s="35"/>
      <c r="R770" s="35"/>
      <c r="S770" s="35"/>
      <c r="T770" s="35"/>
      <c r="U770" s="35">
        <v>1.4E-2</v>
      </c>
      <c r="V770" s="35"/>
      <c r="W770" s="35"/>
      <c r="X770" s="85">
        <f t="shared" si="369"/>
        <v>8.3290000000000006</v>
      </c>
      <c r="Y770" s="42">
        <f t="shared" si="366"/>
        <v>54.484830672165174</v>
      </c>
      <c r="Z770" s="69">
        <f t="shared" si="367"/>
        <v>0.69408333333333339</v>
      </c>
      <c r="AA770" s="70">
        <f t="shared" si="368"/>
        <v>0.37836687966781368</v>
      </c>
      <c r="AB770" s="71">
        <f t="shared" si="370"/>
        <v>2.8814983791571615E-3</v>
      </c>
      <c r="AC770" s="71">
        <v>2E-3</v>
      </c>
      <c r="AD770" s="43"/>
      <c r="AE770" s="43"/>
      <c r="AF770" s="43"/>
      <c r="AG770" s="43"/>
      <c r="AH770" s="43"/>
      <c r="AI770" s="43">
        <v>19.399999999999999</v>
      </c>
      <c r="AJ770" s="43"/>
      <c r="AK770" s="43"/>
      <c r="AL770" s="43"/>
      <c r="AM770" s="43"/>
      <c r="AN770" s="43"/>
      <c r="AO770" s="43"/>
      <c r="AP770" s="43"/>
      <c r="AQ770" s="43"/>
      <c r="AR770" s="43"/>
      <c r="AY770" s="40" t="s">
        <v>194</v>
      </c>
      <c r="AZ770" s="40" t="s">
        <v>195</v>
      </c>
      <c r="BA770" s="41" t="s">
        <v>187</v>
      </c>
      <c r="BF770" s="36" t="s">
        <v>196</v>
      </c>
    </row>
    <row r="771" spans="1:58" s="36" customFormat="1" x14ac:dyDescent="0.25">
      <c r="A771" s="36" t="s">
        <v>158</v>
      </c>
      <c r="B771" s="36" t="s">
        <v>159</v>
      </c>
      <c r="C771" s="36" t="s">
        <v>183</v>
      </c>
      <c r="D771" s="36" t="s">
        <v>34</v>
      </c>
      <c r="E771" s="36">
        <v>1</v>
      </c>
      <c r="F771" s="47" t="s">
        <v>184</v>
      </c>
      <c r="G771" s="73">
        <v>8</v>
      </c>
      <c r="H771" s="82">
        <v>200</v>
      </c>
      <c r="I771" s="85">
        <v>8.625</v>
      </c>
      <c r="M771" s="73"/>
      <c r="N771" s="73">
        <v>20</v>
      </c>
      <c r="O771" s="85">
        <v>0.25</v>
      </c>
      <c r="P771" s="73"/>
      <c r="Q771" s="35"/>
      <c r="R771" s="35"/>
      <c r="S771" s="35"/>
      <c r="T771" s="35"/>
      <c r="U771" s="36">
        <v>7.0000000000000001E-3</v>
      </c>
      <c r="X771" s="85">
        <f t="shared" ref="X771:X778" si="371">I771-2*O771</f>
        <v>8.125</v>
      </c>
      <c r="Y771" s="42">
        <f t="shared" si="361"/>
        <v>51.848550630534675</v>
      </c>
      <c r="Z771" s="69">
        <f t="shared" si="362"/>
        <v>0.67708333333333337</v>
      </c>
      <c r="AA771" s="70">
        <f t="shared" si="363"/>
        <v>0.36005937937871307</v>
      </c>
      <c r="AB771" s="71">
        <f t="shared" ref="AB771:AB813" si="372">AC771/Z771</f>
        <v>2.9538461538461537E-3</v>
      </c>
      <c r="AC771" s="71">
        <v>2E-3</v>
      </c>
      <c r="AD771" s="43"/>
      <c r="AE771" s="43"/>
      <c r="AF771" s="43"/>
      <c r="AG771" s="43"/>
      <c r="AH771" s="43"/>
      <c r="AI771" s="43">
        <v>0.625</v>
      </c>
      <c r="AJ771" s="43"/>
      <c r="AK771" s="43"/>
      <c r="AL771" s="43"/>
      <c r="AM771" s="43"/>
      <c r="AN771" s="43"/>
      <c r="AO771" s="43"/>
      <c r="AP771" s="43"/>
      <c r="AQ771" s="43"/>
      <c r="AR771" s="43"/>
      <c r="AY771" s="40" t="s">
        <v>194</v>
      </c>
      <c r="AZ771" s="40" t="s">
        <v>195</v>
      </c>
      <c r="BA771" s="25" t="s">
        <v>187</v>
      </c>
      <c r="BF771" s="36" t="s">
        <v>196</v>
      </c>
    </row>
    <row r="772" spans="1:58" s="36" customFormat="1" x14ac:dyDescent="0.25">
      <c r="A772" s="36" t="s">
        <v>158</v>
      </c>
      <c r="B772" s="36" t="s">
        <v>159</v>
      </c>
      <c r="C772" s="36" t="s">
        <v>183</v>
      </c>
      <c r="D772" s="36" t="s">
        <v>34</v>
      </c>
      <c r="E772" s="36">
        <v>1</v>
      </c>
      <c r="F772" s="47" t="s">
        <v>184</v>
      </c>
      <c r="G772" s="73">
        <v>8</v>
      </c>
      <c r="H772" s="82">
        <v>200</v>
      </c>
      <c r="I772" s="85">
        <v>8.625</v>
      </c>
      <c r="J772" s="35"/>
      <c r="M772" s="73" t="s">
        <v>165</v>
      </c>
      <c r="N772" s="73">
        <v>40</v>
      </c>
      <c r="O772" s="85">
        <v>0.32200000000000001</v>
      </c>
      <c r="P772" s="73"/>
      <c r="Q772" s="35"/>
      <c r="R772" s="35"/>
      <c r="S772" s="35"/>
      <c r="T772" s="35"/>
      <c r="U772" s="36">
        <v>8.9999999999999993E-3</v>
      </c>
      <c r="X772" s="85">
        <f t="shared" si="371"/>
        <v>7.9809999999999999</v>
      </c>
      <c r="Y772" s="42">
        <f t="shared" si="361"/>
        <v>50.027004944500852</v>
      </c>
      <c r="Z772" s="69">
        <f t="shared" si="362"/>
        <v>0.66508333333333336</v>
      </c>
      <c r="AA772" s="70">
        <f t="shared" si="363"/>
        <v>0.34740975655903372</v>
      </c>
      <c r="AB772" s="71">
        <f t="shared" si="372"/>
        <v>3.0071419621601303E-3</v>
      </c>
      <c r="AC772" s="71">
        <v>2E-3</v>
      </c>
      <c r="AD772" s="43"/>
      <c r="AE772" s="43"/>
      <c r="AF772" s="43"/>
      <c r="AG772" s="43"/>
      <c r="AH772" s="43"/>
      <c r="AI772" s="43">
        <v>1.71</v>
      </c>
      <c r="AJ772" s="43"/>
      <c r="AK772" s="43"/>
      <c r="AL772" s="43"/>
      <c r="AM772" s="43"/>
      <c r="AN772" s="43"/>
      <c r="AO772" s="43"/>
      <c r="AP772" s="43"/>
      <c r="AQ772" s="43"/>
      <c r="AR772" s="43"/>
      <c r="AY772" s="40" t="s">
        <v>194</v>
      </c>
      <c r="AZ772" s="40" t="s">
        <v>195</v>
      </c>
      <c r="BA772" s="41" t="s">
        <v>187</v>
      </c>
      <c r="BF772" s="36" t="s">
        <v>196</v>
      </c>
    </row>
    <row r="773" spans="1:58" s="36" customFormat="1" x14ac:dyDescent="0.25">
      <c r="A773" s="36" t="s">
        <v>158</v>
      </c>
      <c r="B773" s="36" t="s">
        <v>159</v>
      </c>
      <c r="C773" s="36" t="s">
        <v>183</v>
      </c>
      <c r="D773" s="36" t="s">
        <v>34</v>
      </c>
      <c r="E773" s="36">
        <v>1</v>
      </c>
      <c r="F773" s="47" t="s">
        <v>184</v>
      </c>
      <c r="G773" s="73">
        <v>8</v>
      </c>
      <c r="H773" s="82">
        <v>200</v>
      </c>
      <c r="I773" s="85">
        <v>8.625</v>
      </c>
      <c r="J773" s="35"/>
      <c r="M773" s="73"/>
      <c r="N773" s="73">
        <v>60</v>
      </c>
      <c r="O773" s="85">
        <v>0.40600000000000003</v>
      </c>
      <c r="P773" s="73"/>
      <c r="Q773" s="35"/>
      <c r="R773" s="35"/>
      <c r="S773" s="35"/>
      <c r="T773" s="35"/>
      <c r="U773" s="36">
        <v>1.0999999999999999E-2</v>
      </c>
      <c r="X773" s="85">
        <f t="shared" si="371"/>
        <v>7.8129999999999997</v>
      </c>
      <c r="Y773" s="42">
        <f t="shared" si="361"/>
        <v>47.943035740927364</v>
      </c>
      <c r="Z773" s="69">
        <f t="shared" si="362"/>
        <v>0.65108333333333335</v>
      </c>
      <c r="AA773" s="70">
        <f t="shared" si="363"/>
        <v>0.33293774820088451</v>
      </c>
      <c r="AB773" s="71">
        <f t="shared" si="372"/>
        <v>3.0718034045821067E-3</v>
      </c>
      <c r="AC773" s="71">
        <v>2E-3</v>
      </c>
      <c r="AD773" s="43"/>
      <c r="AE773" s="43"/>
      <c r="AF773" s="43"/>
      <c r="AG773" s="43"/>
      <c r="AH773" s="43"/>
      <c r="AI773" s="43">
        <v>4.1900000000000004</v>
      </c>
      <c r="AJ773" s="43"/>
      <c r="AK773" s="43"/>
      <c r="AL773" s="43"/>
      <c r="AM773" s="43"/>
      <c r="AN773" s="43"/>
      <c r="AO773" s="43"/>
      <c r="AP773" s="43"/>
      <c r="AQ773" s="43"/>
      <c r="AR773" s="43"/>
      <c r="AY773" s="40" t="s">
        <v>194</v>
      </c>
      <c r="AZ773" s="40" t="s">
        <v>195</v>
      </c>
      <c r="BA773" s="25" t="s">
        <v>187</v>
      </c>
      <c r="BF773" s="36" t="s">
        <v>196</v>
      </c>
    </row>
    <row r="774" spans="1:58" s="36" customFormat="1" x14ac:dyDescent="0.25">
      <c r="A774" s="36" t="s">
        <v>158</v>
      </c>
      <c r="B774" s="36" t="s">
        <v>159</v>
      </c>
      <c r="C774" s="36" t="s">
        <v>183</v>
      </c>
      <c r="D774" s="36" t="s">
        <v>34</v>
      </c>
      <c r="E774" s="36">
        <v>1</v>
      </c>
      <c r="F774" s="47" t="s">
        <v>184</v>
      </c>
      <c r="G774" s="73">
        <v>8</v>
      </c>
      <c r="H774" s="82">
        <v>200</v>
      </c>
      <c r="I774" s="85">
        <v>8.625</v>
      </c>
      <c r="J774" s="35"/>
      <c r="M774" s="73" t="s">
        <v>166</v>
      </c>
      <c r="N774" s="73">
        <v>80</v>
      </c>
      <c r="O774" s="85">
        <v>0.5</v>
      </c>
      <c r="P774" s="73"/>
      <c r="Q774" s="35"/>
      <c r="R774" s="35"/>
      <c r="S774" s="35"/>
      <c r="T774" s="35"/>
      <c r="U774" s="36">
        <v>1.4999999999999999E-2</v>
      </c>
      <c r="X774" s="85">
        <f t="shared" si="371"/>
        <v>7.625</v>
      </c>
      <c r="Y774" s="42">
        <f t="shared" si="361"/>
        <v>45.663540093779766</v>
      </c>
      <c r="Z774" s="69">
        <f t="shared" si="362"/>
        <v>0.63541666666666663</v>
      </c>
      <c r="AA774" s="70">
        <f t="shared" si="363"/>
        <v>0.31710791731791499</v>
      </c>
      <c r="AB774" s="71">
        <f t="shared" si="372"/>
        <v>3.1475409836065576E-3</v>
      </c>
      <c r="AC774" s="71">
        <v>2E-3</v>
      </c>
      <c r="AD774" s="43"/>
      <c r="AE774" s="43"/>
      <c r="AF774" s="43"/>
      <c r="AG774" s="43"/>
      <c r="AH774" s="43"/>
      <c r="AI774" s="43">
        <v>8.85</v>
      </c>
      <c r="AJ774" s="43"/>
      <c r="AK774" s="43"/>
      <c r="AL774" s="43"/>
      <c r="AM774" s="43"/>
      <c r="AN774" s="43"/>
      <c r="AO774" s="43"/>
      <c r="AP774" s="43"/>
      <c r="AQ774" s="43"/>
      <c r="AR774" s="43"/>
      <c r="AY774" s="40" t="s">
        <v>194</v>
      </c>
      <c r="AZ774" s="40" t="s">
        <v>195</v>
      </c>
      <c r="BA774" s="41" t="s">
        <v>187</v>
      </c>
      <c r="BF774" s="36" t="s">
        <v>196</v>
      </c>
    </row>
    <row r="775" spans="1:58" s="36" customFormat="1" x14ac:dyDescent="0.25">
      <c r="A775" s="36" t="s">
        <v>158</v>
      </c>
      <c r="B775" s="36" t="s">
        <v>159</v>
      </c>
      <c r="C775" s="36" t="s">
        <v>183</v>
      </c>
      <c r="D775" s="36" t="s">
        <v>34</v>
      </c>
      <c r="E775" s="36">
        <v>1</v>
      </c>
      <c r="F775" s="47" t="s">
        <v>184</v>
      </c>
      <c r="G775" s="73">
        <v>8</v>
      </c>
      <c r="H775" s="82">
        <v>200</v>
      </c>
      <c r="I775" s="85">
        <v>8.625</v>
      </c>
      <c r="J775" s="35"/>
      <c r="M775" s="73"/>
      <c r="N775" s="73">
        <v>100</v>
      </c>
      <c r="O775" s="85">
        <v>0.59399999999999997</v>
      </c>
      <c r="P775" s="73"/>
      <c r="Q775" s="35"/>
      <c r="R775" s="35"/>
      <c r="S775" s="35"/>
      <c r="T775" s="35"/>
      <c r="U775" s="36">
        <v>1.7000000000000001E-2</v>
      </c>
      <c r="X775" s="85">
        <f t="shared" si="371"/>
        <v>7.4370000000000003</v>
      </c>
      <c r="Y775" s="42">
        <f t="shared" si="361"/>
        <v>43.439562672006403</v>
      </c>
      <c r="Z775" s="69">
        <f t="shared" si="362"/>
        <v>0.61975000000000002</v>
      </c>
      <c r="AA775" s="70">
        <f t="shared" si="363"/>
        <v>0.30166362966671117</v>
      </c>
      <c r="AB775" s="71">
        <f t="shared" si="372"/>
        <v>3.2271077047196449E-3</v>
      </c>
      <c r="AC775" s="71">
        <v>2E-3</v>
      </c>
      <c r="AD775" s="43"/>
      <c r="AE775" s="43"/>
      <c r="AF775" s="43"/>
      <c r="AG775" s="43"/>
      <c r="AH775" s="43"/>
      <c r="AI775" s="43">
        <v>14.4</v>
      </c>
      <c r="AJ775" s="43"/>
      <c r="AK775" s="43"/>
      <c r="AL775" s="43"/>
      <c r="AM775" s="43"/>
      <c r="AN775" s="43"/>
      <c r="AO775" s="43"/>
      <c r="AP775" s="43"/>
      <c r="AQ775" s="43"/>
      <c r="AR775" s="43"/>
      <c r="AY775" s="40" t="s">
        <v>194</v>
      </c>
      <c r="AZ775" s="40" t="s">
        <v>195</v>
      </c>
      <c r="BA775" s="25" t="s">
        <v>187</v>
      </c>
      <c r="BF775" s="36" t="s">
        <v>196</v>
      </c>
    </row>
    <row r="776" spans="1:58" s="36" customFormat="1" x14ac:dyDescent="0.25">
      <c r="A776" s="36" t="s">
        <v>158</v>
      </c>
      <c r="B776" s="36" t="s">
        <v>159</v>
      </c>
      <c r="C776" s="36" t="s">
        <v>183</v>
      </c>
      <c r="D776" s="36" t="s">
        <v>34</v>
      </c>
      <c r="E776" s="36">
        <v>1</v>
      </c>
      <c r="F776" s="47" t="s">
        <v>184</v>
      </c>
      <c r="G776" s="73">
        <v>8</v>
      </c>
      <c r="H776" s="82">
        <v>200</v>
      </c>
      <c r="I776" s="85">
        <v>8.625</v>
      </c>
      <c r="J776" s="35"/>
      <c r="M776" s="73"/>
      <c r="N776" s="73">
        <v>120</v>
      </c>
      <c r="O776" s="85">
        <v>0.71899999999999997</v>
      </c>
      <c r="P776" s="73"/>
      <c r="Q776" s="35"/>
      <c r="R776" s="35"/>
      <c r="S776" s="35"/>
      <c r="T776" s="35"/>
      <c r="U776" s="36">
        <v>1.9E-2</v>
      </c>
      <c r="X776" s="85">
        <f t="shared" si="371"/>
        <v>7.1870000000000003</v>
      </c>
      <c r="Y776" s="42">
        <f t="shared" si="361"/>
        <v>40.568146986625337</v>
      </c>
      <c r="Z776" s="69">
        <f t="shared" si="362"/>
        <v>0.59891666666666665</v>
      </c>
      <c r="AA776" s="70">
        <f t="shared" si="363"/>
        <v>0.28172324296267587</v>
      </c>
      <c r="AB776" s="71">
        <f t="shared" si="372"/>
        <v>3.3393627382774455E-3</v>
      </c>
      <c r="AC776" s="71">
        <v>2E-3</v>
      </c>
      <c r="AD776" s="43"/>
      <c r="AE776" s="43"/>
      <c r="AF776" s="43"/>
      <c r="AG776" s="43"/>
      <c r="AH776" s="43"/>
      <c r="AI776" s="43">
        <v>23.7</v>
      </c>
      <c r="AJ776" s="43"/>
      <c r="AK776" s="43"/>
      <c r="AL776" s="43"/>
      <c r="AM776" s="43"/>
      <c r="AN776" s="43"/>
      <c r="AO776" s="43"/>
      <c r="AP776" s="43"/>
      <c r="AQ776" s="43"/>
      <c r="AR776" s="43"/>
      <c r="AY776" s="40" t="s">
        <v>194</v>
      </c>
      <c r="AZ776" s="40" t="s">
        <v>195</v>
      </c>
      <c r="BA776" s="41" t="s">
        <v>187</v>
      </c>
      <c r="BF776" s="36" t="s">
        <v>196</v>
      </c>
    </row>
    <row r="777" spans="1:58" s="36" customFormat="1" x14ac:dyDescent="0.25">
      <c r="A777" s="36" t="s">
        <v>158</v>
      </c>
      <c r="B777" s="36" t="s">
        <v>159</v>
      </c>
      <c r="C777" s="36" t="s">
        <v>183</v>
      </c>
      <c r="D777" s="36" t="s">
        <v>34</v>
      </c>
      <c r="E777" s="36">
        <v>1</v>
      </c>
      <c r="F777" s="47" t="s">
        <v>184</v>
      </c>
      <c r="G777" s="73">
        <v>8</v>
      </c>
      <c r="H777" s="82">
        <v>200</v>
      </c>
      <c r="I777" s="85">
        <v>8.625</v>
      </c>
      <c r="J777" s="35"/>
      <c r="M777" s="73"/>
      <c r="N777" s="73">
        <v>140</v>
      </c>
      <c r="O777" s="85">
        <v>0.81200000000000006</v>
      </c>
      <c r="P777" s="73"/>
      <c r="Q777" s="35"/>
      <c r="R777" s="35"/>
      <c r="S777" s="35"/>
      <c r="T777" s="35"/>
      <c r="U777" s="36">
        <v>3.5000000000000003E-2</v>
      </c>
      <c r="X777" s="85">
        <f t="shared" si="371"/>
        <v>7.0009999999999994</v>
      </c>
      <c r="Y777" s="42">
        <f t="shared" si="361"/>
        <v>38.49550636616069</v>
      </c>
      <c r="Z777" s="69">
        <f t="shared" si="362"/>
        <v>0.58341666666666658</v>
      </c>
      <c r="AA777" s="70">
        <f t="shared" si="363"/>
        <v>0.26732990532056028</v>
      </c>
      <c r="AB777" s="71">
        <f t="shared" si="372"/>
        <v>3.4280817026139127E-3</v>
      </c>
      <c r="AC777" s="71">
        <v>2E-3</v>
      </c>
      <c r="AD777" s="43"/>
      <c r="AE777" s="43"/>
      <c r="AF777" s="43"/>
      <c r="AG777" s="43"/>
      <c r="AH777" s="43"/>
      <c r="AI777" s="43">
        <v>49.5</v>
      </c>
      <c r="AJ777" s="43"/>
      <c r="AK777" s="43"/>
      <c r="AL777" s="43"/>
      <c r="AM777" s="43"/>
      <c r="AN777" s="43"/>
      <c r="AO777" s="43"/>
      <c r="AP777" s="43"/>
      <c r="AQ777" s="43"/>
      <c r="AR777" s="43"/>
      <c r="AY777" s="40" t="s">
        <v>194</v>
      </c>
      <c r="AZ777" s="40" t="s">
        <v>195</v>
      </c>
      <c r="BA777" s="25" t="s">
        <v>187</v>
      </c>
      <c r="BF777" s="36" t="s">
        <v>196</v>
      </c>
    </row>
    <row r="778" spans="1:58" s="36" customFormat="1" x14ac:dyDescent="0.25">
      <c r="A778" s="36" t="s">
        <v>158</v>
      </c>
      <c r="B778" s="36" t="s">
        <v>159</v>
      </c>
      <c r="C778" s="36" t="s">
        <v>183</v>
      </c>
      <c r="D778" s="36" t="s">
        <v>34</v>
      </c>
      <c r="E778" s="36">
        <v>1</v>
      </c>
      <c r="F778" s="47" t="s">
        <v>184</v>
      </c>
      <c r="G778" s="73">
        <v>8</v>
      </c>
      <c r="H778" s="82">
        <v>200</v>
      </c>
      <c r="I778" s="85">
        <v>8.625</v>
      </c>
      <c r="J778" s="35"/>
      <c r="M778" s="73"/>
      <c r="N778" s="73">
        <v>160</v>
      </c>
      <c r="O778" s="85">
        <v>0.90600000000000003</v>
      </c>
      <c r="P778" s="73"/>
      <c r="Q778" s="35"/>
      <c r="R778" s="35"/>
      <c r="S778" s="35"/>
      <c r="T778" s="35"/>
      <c r="U778" s="36" t="s">
        <v>197</v>
      </c>
      <c r="X778" s="85">
        <f t="shared" si="371"/>
        <v>6.8129999999999997</v>
      </c>
      <c r="Y778" s="42">
        <f t="shared" si="361"/>
        <v>36.455802203076288</v>
      </c>
      <c r="Z778" s="69">
        <f t="shared" si="362"/>
        <v>0.56774999999999998</v>
      </c>
      <c r="AA778" s="70">
        <f t="shared" si="363"/>
        <v>0.25316529307691865</v>
      </c>
      <c r="AB778" s="71">
        <f t="shared" si="372"/>
        <v>3.5226772346983711E-3</v>
      </c>
      <c r="AC778" s="71">
        <v>2E-3</v>
      </c>
      <c r="AD778" s="43"/>
      <c r="AE778" s="43"/>
      <c r="AF778" s="43"/>
      <c r="AG778" s="43"/>
      <c r="AH778" s="43"/>
      <c r="AI778" s="43" t="s">
        <v>198</v>
      </c>
      <c r="AJ778" s="43"/>
      <c r="AK778" s="43"/>
      <c r="AL778" s="43"/>
      <c r="AM778" s="43"/>
      <c r="AN778" s="43"/>
      <c r="AO778" s="43"/>
      <c r="AP778" s="43"/>
      <c r="AQ778" s="43"/>
      <c r="AR778" s="43"/>
      <c r="AY778" s="40" t="s">
        <v>194</v>
      </c>
      <c r="AZ778" s="40" t="s">
        <v>195</v>
      </c>
      <c r="BA778" s="41" t="s">
        <v>187</v>
      </c>
      <c r="BF778" s="36" t="s">
        <v>196</v>
      </c>
    </row>
    <row r="779" spans="1:58" s="25" customFormat="1" x14ac:dyDescent="0.25">
      <c r="A779" s="25" t="s">
        <v>158</v>
      </c>
      <c r="B779" s="25" t="s">
        <v>159</v>
      </c>
      <c r="C779" s="25" t="s">
        <v>183</v>
      </c>
      <c r="D779" s="25" t="s">
        <v>34</v>
      </c>
      <c r="E779" s="25">
        <v>1</v>
      </c>
      <c r="F779" s="47" t="s">
        <v>184</v>
      </c>
      <c r="G779" s="72">
        <v>10</v>
      </c>
      <c r="H779" s="72">
        <v>250</v>
      </c>
      <c r="I779" s="78">
        <v>10.75</v>
      </c>
      <c r="M779" s="72"/>
      <c r="N779" s="72">
        <v>5</v>
      </c>
      <c r="O779" s="78">
        <v>0.13400000000000001</v>
      </c>
      <c r="P779" s="72"/>
      <c r="Q779" s="24"/>
      <c r="R779" s="24"/>
      <c r="S779" s="24"/>
      <c r="T779" s="24"/>
      <c r="U779" s="24">
        <v>5.0000000000000001E-3</v>
      </c>
      <c r="V779" s="24"/>
      <c r="W779" s="24"/>
      <c r="X779" s="78">
        <f t="shared" ref="X779:X790" si="373">I779-2*O779</f>
        <v>10.481999999999999</v>
      </c>
      <c r="Y779" s="26">
        <f t="shared" si="361"/>
        <v>86.293521477809378</v>
      </c>
      <c r="Z779" s="63">
        <f t="shared" si="362"/>
        <v>0.87349999999999994</v>
      </c>
      <c r="AA779" s="64">
        <f t="shared" si="363"/>
        <v>0.59926056581812059</v>
      </c>
      <c r="AB779" s="65">
        <f t="shared" si="372"/>
        <v>2.2896393817973672E-3</v>
      </c>
      <c r="AC779" s="65">
        <v>2E-3</v>
      </c>
      <c r="AD779" s="27"/>
      <c r="AE779" s="27"/>
      <c r="AF779" s="27"/>
      <c r="AG779" s="27"/>
      <c r="AH779" s="27"/>
      <c r="AI779" s="27">
        <v>0.44700000000000001</v>
      </c>
      <c r="AJ779" s="27"/>
      <c r="AK779" s="27"/>
      <c r="AL779" s="27"/>
      <c r="AM779" s="27"/>
      <c r="AN779" s="27"/>
      <c r="AO779" s="27"/>
      <c r="AP779" s="27"/>
      <c r="AQ779" s="27"/>
      <c r="AR779" s="27"/>
      <c r="AY779" s="29" t="s">
        <v>199</v>
      </c>
      <c r="AZ779" s="29" t="s">
        <v>180</v>
      </c>
      <c r="BA779" s="25" t="s">
        <v>187</v>
      </c>
      <c r="BF779" s="25" t="s">
        <v>200</v>
      </c>
    </row>
    <row r="780" spans="1:58" s="25" customFormat="1" x14ac:dyDescent="0.25">
      <c r="A780" s="25" t="s">
        <v>158</v>
      </c>
      <c r="B780" s="25" t="s">
        <v>159</v>
      </c>
      <c r="C780" s="25" t="s">
        <v>183</v>
      </c>
      <c r="D780" s="25" t="s">
        <v>34</v>
      </c>
      <c r="E780" s="25">
        <v>1</v>
      </c>
      <c r="F780" s="47" t="s">
        <v>184</v>
      </c>
      <c r="G780" s="72">
        <v>10</v>
      </c>
      <c r="H780" s="72">
        <v>250</v>
      </c>
      <c r="I780" s="78">
        <v>10.75</v>
      </c>
      <c r="J780" s="24"/>
      <c r="M780" s="72"/>
      <c r="N780" s="72">
        <v>10</v>
      </c>
      <c r="O780" s="78">
        <v>0.16500000000000001</v>
      </c>
      <c r="P780" s="72"/>
      <c r="Q780" s="24"/>
      <c r="R780" s="24"/>
      <c r="S780" s="24"/>
      <c r="T780" s="24"/>
      <c r="U780" s="24">
        <v>6.0000000000000001E-3</v>
      </c>
      <c r="V780" s="24"/>
      <c r="W780" s="24"/>
      <c r="X780" s="78">
        <f t="shared" si="373"/>
        <v>10.42</v>
      </c>
      <c r="Y780" s="26">
        <f t="shared" si="361"/>
        <v>85.275705148306699</v>
      </c>
      <c r="Z780" s="63">
        <f t="shared" si="362"/>
        <v>0.86833333333333329</v>
      </c>
      <c r="AA780" s="64">
        <f t="shared" si="363"/>
        <v>0.59219239686324088</v>
      </c>
      <c r="AB780" s="65">
        <f t="shared" si="372"/>
        <v>2.3032629558541267E-3</v>
      </c>
      <c r="AC780" s="65">
        <v>2E-3</v>
      </c>
      <c r="AD780" s="27"/>
      <c r="AE780" s="27"/>
      <c r="AF780" s="27"/>
      <c r="AG780" s="27"/>
      <c r="AH780" s="27"/>
      <c r="AI780" s="27">
        <v>0.93400000000000005</v>
      </c>
      <c r="AJ780" s="27"/>
      <c r="AK780" s="27"/>
      <c r="AL780" s="27"/>
      <c r="AM780" s="27"/>
      <c r="AN780" s="27"/>
      <c r="AO780" s="27"/>
      <c r="AP780" s="27"/>
      <c r="AQ780" s="27"/>
      <c r="AR780" s="27"/>
      <c r="AY780" s="29" t="s">
        <v>199</v>
      </c>
      <c r="AZ780" s="29" t="s">
        <v>180</v>
      </c>
      <c r="BA780" s="41" t="s">
        <v>187</v>
      </c>
      <c r="BF780" s="25" t="s">
        <v>200</v>
      </c>
    </row>
    <row r="781" spans="1:58" s="25" customFormat="1" x14ac:dyDescent="0.25">
      <c r="A781" s="25" t="s">
        <v>158</v>
      </c>
      <c r="B781" s="25" t="s">
        <v>159</v>
      </c>
      <c r="C781" s="25" t="s">
        <v>183</v>
      </c>
      <c r="D781" s="25" t="s">
        <v>34</v>
      </c>
      <c r="E781" s="25">
        <v>1</v>
      </c>
      <c r="F781" s="47" t="s">
        <v>184</v>
      </c>
      <c r="G781" s="72">
        <v>10</v>
      </c>
      <c r="H781" s="72">
        <v>250</v>
      </c>
      <c r="I781" s="78">
        <v>10.75</v>
      </c>
      <c r="J781" s="24"/>
      <c r="M781" s="72"/>
      <c r="N781" s="72">
        <v>20</v>
      </c>
      <c r="O781" s="78">
        <v>0.25</v>
      </c>
      <c r="P781" s="72"/>
      <c r="Q781" s="24"/>
      <c r="R781" s="24"/>
      <c r="S781" s="24"/>
      <c r="T781" s="24"/>
      <c r="U781" s="24">
        <v>8.0000000000000002E-3</v>
      </c>
      <c r="V781" s="24"/>
      <c r="W781" s="24"/>
      <c r="X781" s="78">
        <f t="shared" si="373"/>
        <v>10.25</v>
      </c>
      <c r="Y781" s="26">
        <f t="shared" si="361"/>
        <v>82.515894541944405</v>
      </c>
      <c r="Z781" s="63">
        <f t="shared" si="362"/>
        <v>0.85416666666666663</v>
      </c>
      <c r="AA781" s="64">
        <f t="shared" si="363"/>
        <v>0.57302704543016947</v>
      </c>
      <c r="AB781" s="65">
        <f t="shared" si="372"/>
        <v>2.3414634146341467E-3</v>
      </c>
      <c r="AC781" s="65">
        <v>2E-3</v>
      </c>
      <c r="AD781" s="27"/>
      <c r="AE781" s="27"/>
      <c r="AF781" s="27"/>
      <c r="AG781" s="27"/>
      <c r="AH781" s="27"/>
      <c r="AI781" s="27">
        <v>3.13</v>
      </c>
      <c r="AJ781" s="27"/>
      <c r="AK781" s="27"/>
      <c r="AL781" s="27"/>
      <c r="AM781" s="27"/>
      <c r="AN781" s="27"/>
      <c r="AO781" s="27"/>
      <c r="AP781" s="27"/>
      <c r="AQ781" s="27"/>
      <c r="AR781" s="27"/>
      <c r="AY781" s="29" t="s">
        <v>199</v>
      </c>
      <c r="AZ781" s="29" t="s">
        <v>180</v>
      </c>
      <c r="BA781" s="25" t="s">
        <v>187</v>
      </c>
      <c r="BF781" s="25" t="s">
        <v>200</v>
      </c>
    </row>
    <row r="782" spans="1:58" s="25" customFormat="1" x14ac:dyDescent="0.25">
      <c r="A782" s="25" t="s">
        <v>158</v>
      </c>
      <c r="B782" s="25" t="s">
        <v>159</v>
      </c>
      <c r="C782" s="25" t="s">
        <v>183</v>
      </c>
      <c r="D782" s="25" t="s">
        <v>34</v>
      </c>
      <c r="E782" s="25">
        <v>1</v>
      </c>
      <c r="F782" s="47" t="s">
        <v>184</v>
      </c>
      <c r="G782" s="72">
        <v>10</v>
      </c>
      <c r="H782" s="72">
        <v>250</v>
      </c>
      <c r="I782" s="78">
        <v>10.75</v>
      </c>
      <c r="J782" s="24"/>
      <c r="M782" s="72"/>
      <c r="N782" s="72">
        <v>30</v>
      </c>
      <c r="O782" s="78">
        <v>0.307</v>
      </c>
      <c r="P782" s="72"/>
      <c r="Q782" s="24"/>
      <c r="R782" s="24"/>
      <c r="S782" s="24"/>
      <c r="T782" s="24"/>
      <c r="U782" s="24">
        <v>0.01</v>
      </c>
      <c r="V782" s="24"/>
      <c r="W782" s="24"/>
      <c r="X782" s="78">
        <f t="shared" si="373"/>
        <v>10.135999999999999</v>
      </c>
      <c r="Y782" s="26">
        <f t="shared" si="361"/>
        <v>80.690626068616069</v>
      </c>
      <c r="Z782" s="63">
        <f t="shared" si="362"/>
        <v>0.84466666666666657</v>
      </c>
      <c r="AA782" s="64">
        <f t="shared" si="363"/>
        <v>0.56035156992094493</v>
      </c>
      <c r="AB782" s="65">
        <f t="shared" si="372"/>
        <v>2.3677979479084454E-3</v>
      </c>
      <c r="AC782" s="65">
        <v>2E-3</v>
      </c>
      <c r="AD782" s="27"/>
      <c r="AE782" s="27"/>
      <c r="AF782" s="27"/>
      <c r="AG782" s="27"/>
      <c r="AH782" s="27"/>
      <c r="AI782" s="27">
        <v>5.99</v>
      </c>
      <c r="AJ782" s="27"/>
      <c r="AK782" s="27"/>
      <c r="AL782" s="27"/>
      <c r="AM782" s="27"/>
      <c r="AN782" s="27"/>
      <c r="AO782" s="27"/>
      <c r="AP782" s="27"/>
      <c r="AQ782" s="27"/>
      <c r="AR782" s="27"/>
      <c r="AY782" s="29" t="s">
        <v>199</v>
      </c>
      <c r="AZ782" s="29" t="s">
        <v>180</v>
      </c>
      <c r="BA782" s="41" t="s">
        <v>187</v>
      </c>
      <c r="BF782" s="25" t="s">
        <v>200</v>
      </c>
    </row>
    <row r="783" spans="1:58" s="25" customFormat="1" x14ac:dyDescent="0.25">
      <c r="A783" s="25" t="s">
        <v>158</v>
      </c>
      <c r="B783" s="25" t="s">
        <v>159</v>
      </c>
      <c r="C783" s="25" t="s">
        <v>183</v>
      </c>
      <c r="D783" s="25" t="s">
        <v>34</v>
      </c>
      <c r="E783" s="25">
        <v>1</v>
      </c>
      <c r="F783" s="47" t="s">
        <v>184</v>
      </c>
      <c r="G783" s="72">
        <v>10</v>
      </c>
      <c r="H783" s="72">
        <v>250</v>
      </c>
      <c r="I783" s="78">
        <v>10.75</v>
      </c>
      <c r="J783" s="24"/>
      <c r="M783" s="72" t="s">
        <v>165</v>
      </c>
      <c r="N783" s="72">
        <v>40</v>
      </c>
      <c r="O783" s="78">
        <v>0.36499999999999999</v>
      </c>
      <c r="P783" s="72"/>
      <c r="Q783" s="24"/>
      <c r="R783" s="24"/>
      <c r="S783" s="24"/>
      <c r="T783" s="24"/>
      <c r="U783" s="24">
        <v>1.2999999999999999E-2</v>
      </c>
      <c r="V783" s="24"/>
      <c r="W783" s="24"/>
      <c r="X783" s="78">
        <f t="shared" si="373"/>
        <v>10.02</v>
      </c>
      <c r="Y783" s="26">
        <f t="shared" si="361"/>
        <v>78.854289764369156</v>
      </c>
      <c r="Z783" s="63">
        <f t="shared" si="362"/>
        <v>0.83499999999999996</v>
      </c>
      <c r="AA783" s="64">
        <f t="shared" si="363"/>
        <v>0.54759923447478587</v>
      </c>
      <c r="AB783" s="65">
        <f t="shared" si="372"/>
        <v>2.3952095808383233E-3</v>
      </c>
      <c r="AC783" s="65">
        <v>2E-3</v>
      </c>
      <c r="AD783" s="27"/>
      <c r="AE783" s="27"/>
      <c r="AF783" s="27"/>
      <c r="AG783" s="27"/>
      <c r="AH783" s="27"/>
      <c r="AI783" s="27">
        <v>11.2</v>
      </c>
      <c r="AJ783" s="27"/>
      <c r="AK783" s="27"/>
      <c r="AL783" s="27"/>
      <c r="AM783" s="27"/>
      <c r="AN783" s="27"/>
      <c r="AO783" s="27"/>
      <c r="AP783" s="27"/>
      <c r="AQ783" s="27"/>
      <c r="AR783" s="27"/>
      <c r="AY783" s="29" t="s">
        <v>199</v>
      </c>
      <c r="AZ783" s="29" t="s">
        <v>180</v>
      </c>
      <c r="BA783" s="25" t="s">
        <v>187</v>
      </c>
      <c r="BF783" s="25" t="s">
        <v>200</v>
      </c>
    </row>
    <row r="784" spans="1:58" s="25" customFormat="1" x14ac:dyDescent="0.25">
      <c r="A784" s="25" t="s">
        <v>158</v>
      </c>
      <c r="B784" s="25" t="s">
        <v>159</v>
      </c>
      <c r="C784" s="25" t="s">
        <v>183</v>
      </c>
      <c r="D784" s="25" t="s">
        <v>34</v>
      </c>
      <c r="E784" s="25">
        <v>1</v>
      </c>
      <c r="F784" s="47" t="s">
        <v>184</v>
      </c>
      <c r="G784" s="72">
        <v>10</v>
      </c>
      <c r="H784" s="72">
        <v>250</v>
      </c>
      <c r="I784" s="78">
        <v>10.75</v>
      </c>
      <c r="J784" s="24"/>
      <c r="M784" s="72" t="s">
        <v>166</v>
      </c>
      <c r="N784" s="72">
        <v>60</v>
      </c>
      <c r="O784" s="78">
        <v>0.5</v>
      </c>
      <c r="P784" s="72"/>
      <c r="Q784" s="24"/>
      <c r="R784" s="24"/>
      <c r="S784" s="24"/>
      <c r="T784" s="24"/>
      <c r="U784" s="24">
        <v>1.4E-2</v>
      </c>
      <c r="V784" s="24"/>
      <c r="W784" s="24"/>
      <c r="X784" s="78">
        <f t="shared" si="373"/>
        <v>9.75</v>
      </c>
      <c r="Y784" s="26">
        <f t="shared" si="361"/>
        <v>74.661912907969921</v>
      </c>
      <c r="Z784" s="63">
        <f t="shared" si="362"/>
        <v>0.8125</v>
      </c>
      <c r="AA784" s="64">
        <f t="shared" si="363"/>
        <v>0.51848550630534673</v>
      </c>
      <c r="AB784" s="65">
        <f t="shared" si="372"/>
        <v>2.4615384615384616E-3</v>
      </c>
      <c r="AC784" s="65">
        <v>2E-3</v>
      </c>
      <c r="AD784" s="27"/>
      <c r="AE784" s="27"/>
      <c r="AF784" s="27"/>
      <c r="AG784" s="27"/>
      <c r="AH784" s="27"/>
      <c r="AI784" s="27">
        <v>15.8</v>
      </c>
      <c r="AJ784" s="27"/>
      <c r="AK784" s="27"/>
      <c r="AL784" s="27"/>
      <c r="AM784" s="27"/>
      <c r="AN784" s="27"/>
      <c r="AO784" s="27"/>
      <c r="AP784" s="27"/>
      <c r="AQ784" s="27"/>
      <c r="AR784" s="27"/>
      <c r="AY784" s="29" t="s">
        <v>199</v>
      </c>
      <c r="AZ784" s="29" t="s">
        <v>180</v>
      </c>
      <c r="BA784" s="41" t="s">
        <v>187</v>
      </c>
      <c r="BF784" s="25" t="s">
        <v>200</v>
      </c>
    </row>
    <row r="785" spans="1:66" s="25" customFormat="1" x14ac:dyDescent="0.25">
      <c r="A785" s="25" t="s">
        <v>158</v>
      </c>
      <c r="B785" s="25" t="s">
        <v>159</v>
      </c>
      <c r="C785" s="25" t="s">
        <v>183</v>
      </c>
      <c r="D785" s="25" t="s">
        <v>34</v>
      </c>
      <c r="E785" s="25">
        <v>1</v>
      </c>
      <c r="F785" s="47" t="s">
        <v>184</v>
      </c>
      <c r="G785" s="72">
        <v>10</v>
      </c>
      <c r="H785" s="72">
        <v>250</v>
      </c>
      <c r="I785" s="78">
        <v>10.75</v>
      </c>
      <c r="J785" s="24"/>
      <c r="M785" s="72"/>
      <c r="N785" s="72">
        <v>80</v>
      </c>
      <c r="O785" s="78">
        <v>0.59399999999999997</v>
      </c>
      <c r="P785" s="72"/>
      <c r="Q785" s="24"/>
      <c r="R785" s="24"/>
      <c r="S785" s="24"/>
      <c r="T785" s="24"/>
      <c r="U785" s="24">
        <v>2.1999999999999999E-2</v>
      </c>
      <c r="V785" s="24"/>
      <c r="W785" s="24"/>
      <c r="X785" s="78">
        <f t="shared" si="373"/>
        <v>9.5619999999999994</v>
      </c>
      <c r="Y785" s="26">
        <f t="shared" si="361"/>
        <v>71.81040235364199</v>
      </c>
      <c r="Z785" s="63">
        <f t="shared" si="362"/>
        <v>0.79683333333333328</v>
      </c>
      <c r="AA785" s="64">
        <f t="shared" si="363"/>
        <v>0.49868334967806938</v>
      </c>
      <c r="AB785" s="65">
        <f t="shared" si="372"/>
        <v>2.5099351600083668E-3</v>
      </c>
      <c r="AC785" s="65">
        <v>2E-3</v>
      </c>
      <c r="AD785" s="27"/>
      <c r="AE785" s="27"/>
      <c r="AF785" s="27"/>
      <c r="AG785" s="27"/>
      <c r="AH785" s="27"/>
      <c r="AI785" s="27">
        <v>30.9</v>
      </c>
      <c r="AJ785" s="27"/>
      <c r="AK785" s="27"/>
      <c r="AL785" s="27"/>
      <c r="AM785" s="27"/>
      <c r="AN785" s="27"/>
      <c r="AO785" s="27"/>
      <c r="AP785" s="27"/>
      <c r="AQ785" s="27"/>
      <c r="AR785" s="27"/>
      <c r="AY785" s="29" t="s">
        <v>199</v>
      </c>
      <c r="AZ785" s="29" t="s">
        <v>180</v>
      </c>
      <c r="BA785" s="25" t="s">
        <v>187</v>
      </c>
      <c r="BF785" s="25" t="s">
        <v>200</v>
      </c>
    </row>
    <row r="786" spans="1:66" s="25" customFormat="1" x14ac:dyDescent="0.25">
      <c r="A786" s="25" t="s">
        <v>158</v>
      </c>
      <c r="B786" s="25" t="s">
        <v>159</v>
      </c>
      <c r="C786" s="25" t="s">
        <v>183</v>
      </c>
      <c r="D786" s="25" t="s">
        <v>34</v>
      </c>
      <c r="E786" s="25">
        <v>1</v>
      </c>
      <c r="F786" s="47" t="s">
        <v>184</v>
      </c>
      <c r="G786" s="72">
        <v>10</v>
      </c>
      <c r="H786" s="72">
        <v>250</v>
      </c>
      <c r="I786" s="78">
        <v>10.75</v>
      </c>
      <c r="J786" s="24"/>
      <c r="M786" s="72"/>
      <c r="N786" s="72">
        <v>100</v>
      </c>
      <c r="O786" s="78">
        <v>0.71899999999999997</v>
      </c>
      <c r="P786" s="72"/>
      <c r="Q786" s="24"/>
      <c r="R786" s="24"/>
      <c r="S786" s="24"/>
      <c r="T786" s="24"/>
      <c r="U786" s="24">
        <v>0.03</v>
      </c>
      <c r="V786" s="24"/>
      <c r="W786" s="24"/>
      <c r="X786" s="78">
        <f t="shared" si="373"/>
        <v>9.3119999999999994</v>
      </c>
      <c r="Y786" s="26">
        <f t="shared" si="361"/>
        <v>68.104501119651133</v>
      </c>
      <c r="Z786" s="63">
        <f t="shared" si="362"/>
        <v>0.77599999999999991</v>
      </c>
      <c r="AA786" s="64">
        <f t="shared" si="363"/>
        <v>0.47294792444202166</v>
      </c>
      <c r="AB786" s="65">
        <f t="shared" si="372"/>
        <v>2.5773195876288664E-3</v>
      </c>
      <c r="AC786" s="65">
        <v>2E-3</v>
      </c>
      <c r="AD786" s="27"/>
      <c r="AE786" s="27"/>
      <c r="AF786" s="27"/>
      <c r="AG786" s="27"/>
      <c r="AH786" s="27"/>
      <c r="AI786" s="27">
        <v>55.3</v>
      </c>
      <c r="AJ786" s="27"/>
      <c r="AK786" s="27"/>
      <c r="AL786" s="27"/>
      <c r="AM786" s="27"/>
      <c r="AN786" s="27"/>
      <c r="AO786" s="27"/>
      <c r="AP786" s="27"/>
      <c r="AQ786" s="27"/>
      <c r="AR786" s="27"/>
      <c r="AY786" s="29" t="s">
        <v>199</v>
      </c>
      <c r="AZ786" s="29" t="s">
        <v>180</v>
      </c>
      <c r="BA786" s="41" t="s">
        <v>187</v>
      </c>
      <c r="BF786" s="25" t="s">
        <v>200</v>
      </c>
    </row>
    <row r="787" spans="1:66" s="36" customFormat="1" x14ac:dyDescent="0.25">
      <c r="A787" s="36" t="s">
        <v>158</v>
      </c>
      <c r="B787" s="36" t="s">
        <v>159</v>
      </c>
      <c r="C787" s="36" t="s">
        <v>183</v>
      </c>
      <c r="D787" s="36" t="s">
        <v>34</v>
      </c>
      <c r="E787" s="36">
        <v>1</v>
      </c>
      <c r="F787" s="47" t="s">
        <v>184</v>
      </c>
      <c r="G787" s="73">
        <v>12</v>
      </c>
      <c r="H787" s="82">
        <v>300</v>
      </c>
      <c r="I787" s="85">
        <v>12.75</v>
      </c>
      <c r="J787" s="35"/>
      <c r="M787" s="73"/>
      <c r="N787" s="73">
        <v>5</v>
      </c>
      <c r="O787" s="85">
        <v>0.156</v>
      </c>
      <c r="P787" s="73"/>
      <c r="Q787" s="35"/>
      <c r="R787" s="35"/>
      <c r="S787" s="35"/>
      <c r="T787" s="35"/>
      <c r="U787" s="36">
        <v>1.0999999999999999E-2</v>
      </c>
      <c r="X787" s="85">
        <f t="shared" si="373"/>
        <v>12.438000000000001</v>
      </c>
      <c r="Y787" s="42">
        <f t="shared" si="361"/>
        <v>121.50411494812535</v>
      </c>
      <c r="Z787" s="69">
        <f t="shared" si="362"/>
        <v>1.0365</v>
      </c>
      <c r="AA787" s="70">
        <f t="shared" si="363"/>
        <v>0.84377857602864814</v>
      </c>
      <c r="AB787" s="71">
        <f t="shared" si="372"/>
        <v>1.9295706705258081E-3</v>
      </c>
      <c r="AC787" s="71">
        <v>2E-3</v>
      </c>
      <c r="AD787" s="43"/>
      <c r="AE787" s="43"/>
      <c r="AF787" s="43"/>
      <c r="AG787" s="43"/>
      <c r="AH787" s="43"/>
      <c r="AI787" s="43">
        <v>4.0999999999999996</v>
      </c>
      <c r="AJ787" s="43"/>
      <c r="AK787" s="43"/>
      <c r="AL787" s="43"/>
      <c r="AM787" s="43"/>
      <c r="AN787" s="43"/>
      <c r="AO787" s="43"/>
      <c r="AP787" s="43"/>
      <c r="AQ787" s="43"/>
      <c r="AR787" s="43"/>
      <c r="AY787" s="40" t="s">
        <v>199</v>
      </c>
      <c r="AZ787" s="40" t="s">
        <v>180</v>
      </c>
      <c r="BA787" s="25" t="s">
        <v>187</v>
      </c>
      <c r="BF787" s="36" t="s">
        <v>200</v>
      </c>
    </row>
    <row r="788" spans="1:66" s="36" customFormat="1" x14ac:dyDescent="0.25">
      <c r="A788" s="36" t="s">
        <v>158</v>
      </c>
      <c r="B788" s="36" t="s">
        <v>159</v>
      </c>
      <c r="C788" s="36" t="s">
        <v>183</v>
      </c>
      <c r="D788" s="36" t="s">
        <v>34</v>
      </c>
      <c r="E788" s="36">
        <v>1</v>
      </c>
      <c r="F788" s="47" t="s">
        <v>184</v>
      </c>
      <c r="G788" s="73">
        <v>12</v>
      </c>
      <c r="H788" s="82">
        <v>300</v>
      </c>
      <c r="I788" s="85">
        <v>12.75</v>
      </c>
      <c r="J788" s="35"/>
      <c r="M788" s="73"/>
      <c r="N788" s="73">
        <v>10</v>
      </c>
      <c r="O788" s="85">
        <v>0.18</v>
      </c>
      <c r="P788" s="73"/>
      <c r="Q788" s="35"/>
      <c r="R788" s="35"/>
      <c r="S788" s="35"/>
      <c r="T788" s="35"/>
      <c r="U788" s="36">
        <v>1.4999999999999999E-2</v>
      </c>
      <c r="X788" s="85">
        <f t="shared" si="373"/>
        <v>12.39</v>
      </c>
      <c r="Y788" s="42">
        <f t="shared" si="361"/>
        <v>120.56812139928542</v>
      </c>
      <c r="Z788" s="69">
        <f t="shared" si="362"/>
        <v>1.0325</v>
      </c>
      <c r="AA788" s="70">
        <f t="shared" si="363"/>
        <v>0.8372786208283709</v>
      </c>
      <c r="AB788" s="71">
        <f t="shared" si="372"/>
        <v>1.937046004842615E-3</v>
      </c>
      <c r="AC788" s="71">
        <v>2E-3</v>
      </c>
      <c r="AD788" s="43"/>
      <c r="AE788" s="43"/>
      <c r="AF788" s="43"/>
      <c r="AG788" s="43"/>
      <c r="AH788" s="43"/>
      <c r="AI788" s="43">
        <v>8.66</v>
      </c>
      <c r="AJ788" s="43"/>
      <c r="AK788" s="43"/>
      <c r="AL788" s="43"/>
      <c r="AM788" s="43"/>
      <c r="AN788" s="43"/>
      <c r="AO788" s="43"/>
      <c r="AP788" s="43"/>
      <c r="AQ788" s="43"/>
      <c r="AR788" s="43"/>
      <c r="AY788" s="40" t="s">
        <v>199</v>
      </c>
      <c r="AZ788" s="40" t="s">
        <v>180</v>
      </c>
      <c r="BA788" s="41" t="s">
        <v>187</v>
      </c>
      <c r="BF788" s="36" t="s">
        <v>200</v>
      </c>
    </row>
    <row r="789" spans="1:66" s="36" customFormat="1" x14ac:dyDescent="0.25">
      <c r="A789" s="36" t="s">
        <v>158</v>
      </c>
      <c r="B789" s="36" t="s">
        <v>159</v>
      </c>
      <c r="C789" s="36" t="s">
        <v>183</v>
      </c>
      <c r="D789" s="36" t="s">
        <v>34</v>
      </c>
      <c r="E789" s="36">
        <v>1</v>
      </c>
      <c r="F789" s="47" t="s">
        <v>184</v>
      </c>
      <c r="G789" s="73">
        <v>12</v>
      </c>
      <c r="H789" s="82">
        <v>300</v>
      </c>
      <c r="I789" s="85">
        <v>12.75</v>
      </c>
      <c r="J789" s="35"/>
      <c r="M789" s="73"/>
      <c r="N789" s="73">
        <v>20</v>
      </c>
      <c r="O789" s="85">
        <v>0.25</v>
      </c>
      <c r="P789" s="73"/>
      <c r="Q789" s="35"/>
      <c r="R789" s="35"/>
      <c r="S789" s="35"/>
      <c r="T789" s="35"/>
      <c r="U789" s="36">
        <v>1.9E-2</v>
      </c>
      <c r="X789" s="85">
        <f t="shared" si="373"/>
        <v>12.25</v>
      </c>
      <c r="Y789" s="42">
        <f t="shared" si="361"/>
        <v>117.85881189482959</v>
      </c>
      <c r="Z789" s="69">
        <f t="shared" si="362"/>
        <v>1.0208333333333333</v>
      </c>
      <c r="AA789" s="70">
        <f t="shared" si="363"/>
        <v>0.81846397149187189</v>
      </c>
      <c r="AB789" s="71">
        <f t="shared" si="372"/>
        <v>1.9591836734693881E-3</v>
      </c>
      <c r="AC789" s="71">
        <v>2E-3</v>
      </c>
      <c r="AD789" s="43"/>
      <c r="AE789" s="43"/>
      <c r="AF789" s="43"/>
      <c r="AG789" s="43"/>
      <c r="AH789" s="43"/>
      <c r="AI789" s="43">
        <v>23.2</v>
      </c>
      <c r="AJ789" s="43"/>
      <c r="AK789" s="43"/>
      <c r="AL789" s="43"/>
      <c r="AM789" s="43"/>
      <c r="AN789" s="43"/>
      <c r="AO789" s="43"/>
      <c r="AP789" s="43"/>
      <c r="AQ789" s="43"/>
      <c r="AR789" s="43"/>
      <c r="AY789" s="40" t="s">
        <v>199</v>
      </c>
      <c r="AZ789" s="40" t="s">
        <v>180</v>
      </c>
      <c r="BA789" s="25" t="s">
        <v>187</v>
      </c>
      <c r="BF789" s="36" t="s">
        <v>200</v>
      </c>
    </row>
    <row r="790" spans="1:66" s="36" customFormat="1" x14ac:dyDescent="0.25">
      <c r="A790" s="36" t="s">
        <v>158</v>
      </c>
      <c r="B790" s="36" t="s">
        <v>159</v>
      </c>
      <c r="C790" s="36" t="s">
        <v>183</v>
      </c>
      <c r="D790" s="36" t="s">
        <v>34</v>
      </c>
      <c r="E790" s="36">
        <v>1</v>
      </c>
      <c r="F790" s="47" t="s">
        <v>184</v>
      </c>
      <c r="G790" s="73">
        <v>12</v>
      </c>
      <c r="H790" s="82">
        <v>300</v>
      </c>
      <c r="I790" s="85">
        <v>12.75</v>
      </c>
      <c r="J790" s="35"/>
      <c r="M790" s="73"/>
      <c r="N790" s="73">
        <v>30</v>
      </c>
      <c r="O790" s="85">
        <v>0.33</v>
      </c>
      <c r="P790" s="73"/>
      <c r="Q790" s="35"/>
      <c r="R790" s="35"/>
      <c r="S790" s="35"/>
      <c r="T790" s="35"/>
      <c r="U790" s="36">
        <v>0.04</v>
      </c>
      <c r="X790" s="85">
        <f t="shared" si="373"/>
        <v>12.09</v>
      </c>
      <c r="Y790" s="42">
        <f t="shared" si="361"/>
        <v>114.80015728729457</v>
      </c>
      <c r="Z790" s="69">
        <f t="shared" si="362"/>
        <v>1.0075000000000001</v>
      </c>
      <c r="AA790" s="70">
        <f t="shared" si="363"/>
        <v>0.79722331449510131</v>
      </c>
      <c r="AB790" s="71">
        <f t="shared" si="372"/>
        <v>1.9851116625310174E-3</v>
      </c>
      <c r="AC790" s="71">
        <v>2E-3</v>
      </c>
      <c r="AD790" s="43"/>
      <c r="AE790" s="43"/>
      <c r="AF790" s="43"/>
      <c r="AG790" s="43"/>
      <c r="AH790" s="43"/>
      <c r="AI790" s="43">
        <v>61.1</v>
      </c>
      <c r="AJ790" s="43"/>
      <c r="AK790" s="43"/>
      <c r="AL790" s="43"/>
      <c r="AM790" s="43"/>
      <c r="AN790" s="43"/>
      <c r="AO790" s="43"/>
      <c r="AP790" s="43"/>
      <c r="AQ790" s="43"/>
      <c r="AR790" s="43"/>
      <c r="AY790" s="40" t="s">
        <v>199</v>
      </c>
      <c r="AZ790" s="40" t="s">
        <v>180</v>
      </c>
      <c r="BA790" s="41" t="s">
        <v>187</v>
      </c>
      <c r="BF790" s="36" t="s">
        <v>200</v>
      </c>
    </row>
    <row r="791" spans="1:66" s="36" customFormat="1" x14ac:dyDescent="0.25">
      <c r="A791" s="36" t="s">
        <v>158</v>
      </c>
      <c r="B791" s="36" t="s">
        <v>159</v>
      </c>
      <c r="C791" s="36" t="s">
        <v>183</v>
      </c>
      <c r="D791" s="36" t="s">
        <v>34</v>
      </c>
      <c r="E791" s="36">
        <v>1</v>
      </c>
      <c r="F791" s="47" t="s">
        <v>184</v>
      </c>
      <c r="G791" s="73">
        <v>12</v>
      </c>
      <c r="H791" s="82">
        <v>300</v>
      </c>
      <c r="I791" s="73">
        <v>12.75</v>
      </c>
      <c r="M791" s="73"/>
      <c r="N791" s="73">
        <v>40</v>
      </c>
      <c r="O791" s="73">
        <v>0.40600000000000003</v>
      </c>
      <c r="P791" s="73"/>
      <c r="U791" s="36">
        <v>4.0000000000000001E-3</v>
      </c>
      <c r="W791" s="36">
        <v>4.0000000000000001E-3</v>
      </c>
      <c r="X791" s="85">
        <f t="shared" ref="X791:X897" si="374">I791-2*O791</f>
        <v>11.938000000000001</v>
      </c>
      <c r="Y791" s="42">
        <f t="shared" si="361"/>
        <v>111.93168213263726</v>
      </c>
      <c r="Z791" s="73">
        <f t="shared" si="362"/>
        <v>0.99483333333333335</v>
      </c>
      <c r="AA791" s="73">
        <f t="shared" si="363"/>
        <v>0.77730334814331425</v>
      </c>
      <c r="AB791" s="73">
        <f t="shared" si="372"/>
        <v>2.0103869994974031E-3</v>
      </c>
      <c r="AC791" s="71">
        <v>2E-3</v>
      </c>
      <c r="AD791" s="43">
        <f t="shared" ref="AD791:AD897" si="375">O791/I791</f>
        <v>3.1843137254901961E-2</v>
      </c>
      <c r="AE791" s="35">
        <f t="shared" ref="AE791:AE900" si="376">IF(AND(AD791&gt;0.01,AD791&lt;=0.03),0.015,IF(AND(AD791&gt;0.03,AD791&lt;=0.05),0.01,IF(AND(AD791&gt;0.05,AD791&lt;=0.1),0.008,IF(AD791&gt;0.1,0.007))))</f>
        <v>0.01</v>
      </c>
      <c r="AF791" s="35">
        <f t="shared" ref="AF791:AF897" si="377">AE791*I791</f>
        <v>0.1275</v>
      </c>
      <c r="AG791" s="35"/>
      <c r="AJ791" s="36">
        <v>0.48299999999999998</v>
      </c>
      <c r="AY791" s="40" t="s">
        <v>199</v>
      </c>
      <c r="AZ791" s="41" t="s">
        <v>180</v>
      </c>
      <c r="BA791" s="25" t="s">
        <v>187</v>
      </c>
      <c r="BF791" s="36" t="s">
        <v>201</v>
      </c>
      <c r="BN791" s="36" t="s">
        <v>202</v>
      </c>
    </row>
    <row r="792" spans="1:66" s="36" customFormat="1" x14ac:dyDescent="0.25">
      <c r="A792" s="36" t="s">
        <v>158</v>
      </c>
      <c r="B792" s="36" t="s">
        <v>159</v>
      </c>
      <c r="C792" s="36" t="s">
        <v>183</v>
      </c>
      <c r="D792" s="36" t="s">
        <v>34</v>
      </c>
      <c r="E792" s="36">
        <v>1</v>
      </c>
      <c r="F792" s="47" t="s">
        <v>184</v>
      </c>
      <c r="G792" s="73">
        <v>12</v>
      </c>
      <c r="H792" s="82">
        <v>300</v>
      </c>
      <c r="I792" s="73">
        <v>12.75</v>
      </c>
      <c r="M792" s="73"/>
      <c r="N792" s="73">
        <v>60</v>
      </c>
      <c r="O792" s="73">
        <v>0.56200000000000006</v>
      </c>
      <c r="P792" s="73"/>
      <c r="U792" s="36">
        <v>4.0000000000000001E-3</v>
      </c>
      <c r="W792" s="36">
        <v>5.0000000000000001E-3</v>
      </c>
      <c r="X792" s="85">
        <f t="shared" si="374"/>
        <v>11.625999999999999</v>
      </c>
      <c r="Y792" s="42">
        <f t="shared" si="361"/>
        <v>106.15745996808043</v>
      </c>
      <c r="Z792" s="73">
        <f t="shared" si="362"/>
        <v>0.96883333333333332</v>
      </c>
      <c r="AA792" s="73">
        <f t="shared" si="363"/>
        <v>0.7372045831116697</v>
      </c>
      <c r="AB792" s="73">
        <f t="shared" si="372"/>
        <v>2.0643385515224499E-3</v>
      </c>
      <c r="AC792" s="71">
        <v>2E-3</v>
      </c>
      <c r="AD792" s="43">
        <f t="shared" si="375"/>
        <v>4.4078431372549021E-2</v>
      </c>
      <c r="AE792" s="35">
        <f t="shared" si="376"/>
        <v>0.01</v>
      </c>
      <c r="AF792" s="35">
        <f t="shared" si="377"/>
        <v>0.1275</v>
      </c>
      <c r="AG792" s="35"/>
      <c r="AJ792" s="36">
        <v>0.98899999999999999</v>
      </c>
      <c r="AY792" s="40" t="s">
        <v>199</v>
      </c>
      <c r="AZ792" s="41" t="s">
        <v>180</v>
      </c>
      <c r="BA792" s="41" t="s">
        <v>187</v>
      </c>
      <c r="BF792" s="36" t="s">
        <v>201</v>
      </c>
      <c r="BN792" s="36" t="s">
        <v>202</v>
      </c>
    </row>
    <row r="793" spans="1:66" s="36" customFormat="1" x14ac:dyDescent="0.25">
      <c r="A793" s="36" t="s">
        <v>158</v>
      </c>
      <c r="B793" s="36" t="s">
        <v>159</v>
      </c>
      <c r="C793" s="36" t="s">
        <v>183</v>
      </c>
      <c r="D793" s="36" t="s">
        <v>34</v>
      </c>
      <c r="E793" s="36">
        <v>1</v>
      </c>
      <c r="F793" s="47" t="s">
        <v>184</v>
      </c>
      <c r="G793" s="73">
        <v>12</v>
      </c>
      <c r="H793" s="82">
        <v>300</v>
      </c>
      <c r="I793" s="73">
        <v>12.75</v>
      </c>
      <c r="M793" s="73"/>
      <c r="N793" s="73">
        <v>80</v>
      </c>
      <c r="O793" s="73">
        <v>0.68799999999999994</v>
      </c>
      <c r="P793" s="73"/>
      <c r="U793" s="36">
        <v>4.0000000000000001E-3</v>
      </c>
      <c r="W793" s="36">
        <v>6.0000000000000001E-3</v>
      </c>
      <c r="X793" s="85">
        <f t="shared" si="374"/>
        <v>11.374000000000001</v>
      </c>
      <c r="Y793" s="42">
        <f t="shared" si="361"/>
        <v>101.60529221302885</v>
      </c>
      <c r="Z793" s="73">
        <f t="shared" si="362"/>
        <v>0.94783333333333342</v>
      </c>
      <c r="AA793" s="73">
        <f t="shared" si="363"/>
        <v>0.70559230703492248</v>
      </c>
      <c r="AB793" s="73">
        <f t="shared" si="372"/>
        <v>2.1100756110427289E-3</v>
      </c>
      <c r="AC793" s="71">
        <v>2E-3</v>
      </c>
      <c r="AD793" s="43">
        <f t="shared" si="375"/>
        <v>5.3960784313725488E-2</v>
      </c>
      <c r="AE793" s="35">
        <f t="shared" si="376"/>
        <v>8.0000000000000002E-3</v>
      </c>
      <c r="AF793" s="35">
        <f t="shared" si="377"/>
        <v>0.10200000000000001</v>
      </c>
      <c r="AG793" s="35"/>
      <c r="AJ793" s="36">
        <v>1.45</v>
      </c>
      <c r="AY793" s="40" t="s">
        <v>199</v>
      </c>
      <c r="AZ793" s="41" t="s">
        <v>180</v>
      </c>
      <c r="BA793" s="25" t="s">
        <v>187</v>
      </c>
      <c r="BF793" s="36" t="s">
        <v>201</v>
      </c>
      <c r="BN793" s="36" t="s">
        <v>202</v>
      </c>
    </row>
    <row r="794" spans="1:66" x14ac:dyDescent="0.25">
      <c r="A794" s="99" t="s">
        <v>158</v>
      </c>
      <c r="B794" s="12" t="s">
        <v>159</v>
      </c>
      <c r="C794" s="12" t="s">
        <v>183</v>
      </c>
      <c r="D794" s="12" t="s">
        <v>34</v>
      </c>
      <c r="E794" s="12">
        <v>4</v>
      </c>
      <c r="F794" s="12" t="s">
        <v>203</v>
      </c>
      <c r="G794" s="12">
        <v>0.125</v>
      </c>
      <c r="H794" s="102"/>
      <c r="I794" s="12">
        <v>0.40500000000000003</v>
      </c>
      <c r="J794" s="12">
        <f>I794-0.004</f>
        <v>0.40100000000000002</v>
      </c>
      <c r="K794" s="12">
        <f t="shared" ref="K794:K857" si="378">I794</f>
        <v>0.40500000000000003</v>
      </c>
      <c r="O794" s="92">
        <v>6.2E-2</v>
      </c>
      <c r="Q794" s="91"/>
      <c r="R794" s="91"/>
      <c r="S794" s="91"/>
      <c r="T794" s="91"/>
      <c r="U794" s="91">
        <v>4.0000000000000001E-3</v>
      </c>
      <c r="V794" s="91"/>
      <c r="W794" s="91"/>
      <c r="X794" s="92">
        <f t="shared" ref="X794:X828" si="379">I794-2*O794</f>
        <v>0.28100000000000003</v>
      </c>
      <c r="Y794" s="94">
        <f t="shared" si="361"/>
        <v>6.2015824380025925E-2</v>
      </c>
      <c r="Z794" s="94">
        <f t="shared" si="362"/>
        <v>2.3416666666666669E-2</v>
      </c>
      <c r="AA794" s="95">
        <f t="shared" si="363"/>
        <v>4.3066544708351338E-4</v>
      </c>
      <c r="AB794" s="96">
        <f t="shared" si="372"/>
        <v>8.5409252669039135E-2</v>
      </c>
      <c r="AC794" s="96">
        <v>2E-3</v>
      </c>
      <c r="AD794" s="96"/>
      <c r="AE794" s="96"/>
      <c r="AF794" s="96"/>
      <c r="AG794" s="96"/>
      <c r="AH794" s="96"/>
      <c r="AI794" s="96">
        <v>0.25900000000000001</v>
      </c>
      <c r="AJ794" s="96"/>
      <c r="AK794" s="96"/>
      <c r="AL794" s="96"/>
      <c r="AM794" s="96"/>
      <c r="AN794" s="96"/>
      <c r="AO794" s="96"/>
      <c r="AP794" s="96"/>
      <c r="AQ794" s="96"/>
      <c r="AR794" s="96"/>
      <c r="AY794" s="98" t="s">
        <v>194</v>
      </c>
      <c r="AZ794" s="98" t="s">
        <v>195</v>
      </c>
      <c r="BA794" s="19" t="s">
        <v>196</v>
      </c>
    </row>
    <row r="795" spans="1:66" x14ac:dyDescent="0.25">
      <c r="A795" s="99" t="s">
        <v>158</v>
      </c>
      <c r="B795" s="12" t="s">
        <v>159</v>
      </c>
      <c r="C795" s="12" t="s">
        <v>183</v>
      </c>
      <c r="D795" s="12" t="s">
        <v>34</v>
      </c>
      <c r="E795" s="12">
        <v>4</v>
      </c>
      <c r="F795" s="12" t="s">
        <v>203</v>
      </c>
      <c r="G795" s="12">
        <v>0.25</v>
      </c>
      <c r="H795" s="102"/>
      <c r="I795" s="91">
        <v>0.54</v>
      </c>
      <c r="J795" s="12">
        <f>I795-0.004</f>
        <v>0.53600000000000003</v>
      </c>
      <c r="K795" s="12">
        <f t="shared" si="378"/>
        <v>0.54</v>
      </c>
      <c r="O795" s="92">
        <v>8.2000000000000003E-2</v>
      </c>
      <c r="Q795" s="91"/>
      <c r="R795" s="91"/>
      <c r="S795" s="91"/>
      <c r="T795" s="91"/>
      <c r="U795" s="91">
        <v>5.0000000000000001E-3</v>
      </c>
      <c r="V795" s="91"/>
      <c r="W795" s="91"/>
      <c r="X795" s="92">
        <f t="shared" si="379"/>
        <v>0.376</v>
      </c>
      <c r="Y795" s="94">
        <f t="shared" si="361"/>
        <v>0.11103645074847765</v>
      </c>
      <c r="Z795" s="94">
        <f t="shared" si="362"/>
        <v>3.1333333333333331E-2</v>
      </c>
      <c r="AA795" s="95">
        <f t="shared" si="363"/>
        <v>7.7108646353109462E-4</v>
      </c>
      <c r="AB795" s="96">
        <f t="shared" si="372"/>
        <v>6.3829787234042562E-2</v>
      </c>
      <c r="AC795" s="96">
        <v>2E-3</v>
      </c>
      <c r="AD795" s="96"/>
      <c r="AE795" s="96"/>
      <c r="AF795" s="96"/>
      <c r="AG795" s="96"/>
      <c r="AH795" s="96"/>
      <c r="AI795" s="96">
        <v>0.45700000000000002</v>
      </c>
      <c r="AJ795" s="96"/>
      <c r="AK795" s="96"/>
      <c r="AL795" s="96"/>
      <c r="AM795" s="96"/>
      <c r="AN795" s="96"/>
      <c r="AO795" s="96"/>
      <c r="AP795" s="96"/>
      <c r="AQ795" s="96"/>
      <c r="AR795" s="96"/>
      <c r="AY795" s="98" t="s">
        <v>194</v>
      </c>
      <c r="AZ795" s="98" t="s">
        <v>195</v>
      </c>
      <c r="BA795" s="19" t="s">
        <v>196</v>
      </c>
      <c r="BF795" s="12" t="s">
        <v>196</v>
      </c>
    </row>
    <row r="796" spans="1:66" x14ac:dyDescent="0.25">
      <c r="A796" s="99" t="s">
        <v>158</v>
      </c>
      <c r="B796" s="12" t="s">
        <v>159</v>
      </c>
      <c r="C796" s="12" t="s">
        <v>183</v>
      </c>
      <c r="D796" s="12" t="s">
        <v>34</v>
      </c>
      <c r="E796" s="12">
        <v>4</v>
      </c>
      <c r="F796" s="12" t="s">
        <v>203</v>
      </c>
      <c r="G796" s="12">
        <f>3/8</f>
        <v>0.375</v>
      </c>
      <c r="H796" s="102"/>
      <c r="I796" s="91">
        <v>0.67500000000000004</v>
      </c>
      <c r="J796" s="91">
        <f>I796-0.005</f>
        <v>0.67</v>
      </c>
      <c r="K796" s="12">
        <f t="shared" si="378"/>
        <v>0.67500000000000004</v>
      </c>
      <c r="O796" s="92">
        <v>0.09</v>
      </c>
      <c r="Q796" s="91"/>
      <c r="R796" s="91"/>
      <c r="S796" s="91"/>
      <c r="T796" s="91"/>
      <c r="U796" s="91">
        <v>5.0000000000000001E-3</v>
      </c>
      <c r="V796" s="91"/>
      <c r="W796" s="91"/>
      <c r="X796" s="92">
        <f t="shared" si="379"/>
        <v>0.49500000000000005</v>
      </c>
      <c r="Y796" s="94">
        <f t="shared" si="361"/>
        <v>0.19244218498645979</v>
      </c>
      <c r="Z796" s="94">
        <f t="shared" si="362"/>
        <v>4.1250000000000002E-2</v>
      </c>
      <c r="AA796" s="95">
        <f t="shared" si="363"/>
        <v>1.3364040624059708E-3</v>
      </c>
      <c r="AB796" s="96">
        <f t="shared" si="372"/>
        <v>4.8484848484848485E-2</v>
      </c>
      <c r="AC796" s="96">
        <v>2E-3</v>
      </c>
      <c r="AD796" s="96"/>
      <c r="AE796" s="96"/>
      <c r="AF796" s="96"/>
      <c r="AG796" s="96"/>
      <c r="AH796" s="96"/>
      <c r="AI796" s="96">
        <v>0.64100000000000001</v>
      </c>
      <c r="AJ796" s="96"/>
      <c r="AK796" s="96"/>
      <c r="AL796" s="96"/>
      <c r="AM796" s="96"/>
      <c r="AN796" s="96"/>
      <c r="AO796" s="96"/>
      <c r="AP796" s="96"/>
      <c r="AQ796" s="96"/>
      <c r="AR796" s="96"/>
      <c r="AY796" s="98" t="s">
        <v>194</v>
      </c>
      <c r="AZ796" s="98" t="s">
        <v>195</v>
      </c>
      <c r="BA796" s="19" t="s">
        <v>196</v>
      </c>
      <c r="BF796" s="12" t="s">
        <v>196</v>
      </c>
    </row>
    <row r="797" spans="1:66" x14ac:dyDescent="0.25">
      <c r="A797" s="99" t="s">
        <v>158</v>
      </c>
      <c r="B797" s="12" t="s">
        <v>159</v>
      </c>
      <c r="C797" s="12" t="s">
        <v>183</v>
      </c>
      <c r="D797" s="12" t="s">
        <v>34</v>
      </c>
      <c r="E797" s="12">
        <v>4</v>
      </c>
      <c r="F797" s="12" t="s">
        <v>203</v>
      </c>
      <c r="G797" s="12">
        <v>0.5</v>
      </c>
      <c r="H797" s="102"/>
      <c r="I797" s="91">
        <v>0.84</v>
      </c>
      <c r="J797" s="91">
        <f>I797-0.005</f>
        <v>0.83499999999999996</v>
      </c>
      <c r="K797" s="12">
        <f t="shared" si="378"/>
        <v>0.84</v>
      </c>
      <c r="O797" s="92">
        <v>0.107</v>
      </c>
      <c r="Q797" s="91"/>
      <c r="R797" s="91"/>
      <c r="S797" s="91"/>
      <c r="T797" s="91"/>
      <c r="U797" s="91">
        <v>6.0000000000000001E-3</v>
      </c>
      <c r="V797" s="91"/>
      <c r="W797" s="91"/>
      <c r="X797" s="92">
        <f t="shared" si="379"/>
        <v>0.626</v>
      </c>
      <c r="Y797" s="94">
        <f t="shared" si="361"/>
        <v>0.30777869067953845</v>
      </c>
      <c r="Z797" s="94">
        <f t="shared" si="362"/>
        <v>5.2166666666666667E-2</v>
      </c>
      <c r="AA797" s="95">
        <f t="shared" si="363"/>
        <v>2.1373520186079059E-3</v>
      </c>
      <c r="AB797" s="96">
        <f t="shared" si="372"/>
        <v>3.8338658146964855E-2</v>
      </c>
      <c r="AC797" s="96">
        <v>2E-3</v>
      </c>
      <c r="AD797" s="96"/>
      <c r="AE797" s="96"/>
      <c r="AF797" s="96"/>
      <c r="AG797" s="96"/>
      <c r="AH797" s="96"/>
      <c r="AI797" s="96">
        <v>0.95499999999999996</v>
      </c>
      <c r="AJ797" s="96"/>
      <c r="AK797" s="96"/>
      <c r="AL797" s="96"/>
      <c r="AM797" s="96"/>
      <c r="AN797" s="96"/>
      <c r="AO797" s="96"/>
      <c r="AP797" s="96"/>
      <c r="AQ797" s="96"/>
      <c r="AR797" s="96"/>
      <c r="AY797" s="98" t="s">
        <v>194</v>
      </c>
      <c r="AZ797" s="98" t="s">
        <v>195</v>
      </c>
      <c r="BA797" s="19" t="s">
        <v>196</v>
      </c>
      <c r="BF797" s="12" t="s">
        <v>196</v>
      </c>
    </row>
    <row r="798" spans="1:66" x14ac:dyDescent="0.25">
      <c r="A798" s="99" t="s">
        <v>158</v>
      </c>
      <c r="B798" s="12" t="s">
        <v>159</v>
      </c>
      <c r="C798" s="12" t="s">
        <v>183</v>
      </c>
      <c r="D798" s="12" t="s">
        <v>34</v>
      </c>
      <c r="E798" s="12">
        <v>4</v>
      </c>
      <c r="F798" s="12" t="s">
        <v>203</v>
      </c>
      <c r="G798" s="12">
        <v>0.75</v>
      </c>
      <c r="H798" s="102"/>
      <c r="I798" s="91">
        <v>1.05</v>
      </c>
      <c r="J798" s="91">
        <f>I798-0.006</f>
        <v>1.044</v>
      </c>
      <c r="K798" s="12">
        <f t="shared" si="378"/>
        <v>1.05</v>
      </c>
      <c r="O798" s="92">
        <v>0.114</v>
      </c>
      <c r="Q798" s="91"/>
      <c r="R798" s="91"/>
      <c r="S798" s="91"/>
      <c r="T798" s="91"/>
      <c r="U798" s="91">
        <v>6.0000000000000001E-3</v>
      </c>
      <c r="V798" s="91"/>
      <c r="W798" s="91"/>
      <c r="X798" s="92">
        <f t="shared" si="379"/>
        <v>0.82200000000000006</v>
      </c>
      <c r="Y798" s="94">
        <f t="shared" si="361"/>
        <v>0.5306809726370415</v>
      </c>
      <c r="Z798" s="94">
        <f t="shared" si="362"/>
        <v>6.8500000000000005E-2</v>
      </c>
      <c r="AA798" s="95">
        <f t="shared" si="363"/>
        <v>3.6852845322016777E-3</v>
      </c>
      <c r="AB798" s="96">
        <f t="shared" si="372"/>
        <v>2.9197080291970802E-2</v>
      </c>
      <c r="AC798" s="96">
        <v>2E-3</v>
      </c>
      <c r="AD798" s="96"/>
      <c r="AE798" s="96"/>
      <c r="AF798" s="96"/>
      <c r="AG798" s="96"/>
      <c r="AH798" s="96"/>
      <c r="AI798" s="96">
        <v>1.3</v>
      </c>
      <c r="AJ798" s="96"/>
      <c r="AK798" s="96"/>
      <c r="AL798" s="96"/>
      <c r="AM798" s="96"/>
      <c r="AN798" s="96"/>
      <c r="AO798" s="96"/>
      <c r="AP798" s="96"/>
      <c r="AQ798" s="96"/>
      <c r="AR798" s="96"/>
      <c r="AY798" s="98" t="s">
        <v>194</v>
      </c>
      <c r="AZ798" s="98" t="s">
        <v>195</v>
      </c>
      <c r="BA798" s="19" t="s">
        <v>196</v>
      </c>
      <c r="BF798" s="12" t="s">
        <v>196</v>
      </c>
    </row>
    <row r="799" spans="1:66" x14ac:dyDescent="0.25">
      <c r="A799" s="99" t="s">
        <v>158</v>
      </c>
      <c r="B799" s="12" t="s">
        <v>159</v>
      </c>
      <c r="C799" s="12" t="s">
        <v>183</v>
      </c>
      <c r="D799" s="12" t="s">
        <v>34</v>
      </c>
      <c r="E799" s="12">
        <v>4</v>
      </c>
      <c r="F799" s="12" t="s">
        <v>203</v>
      </c>
      <c r="G799" s="12">
        <v>1</v>
      </c>
      <c r="H799" s="102"/>
      <c r="I799" s="91">
        <v>1.3149999999999999</v>
      </c>
      <c r="J799" s="91">
        <f>I799-0.006</f>
        <v>1.3089999999999999</v>
      </c>
      <c r="K799" s="12">
        <f t="shared" si="378"/>
        <v>1.3149999999999999</v>
      </c>
      <c r="O799" s="92">
        <v>0.126</v>
      </c>
      <c r="Q799" s="91"/>
      <c r="R799" s="91"/>
      <c r="S799" s="91"/>
      <c r="T799" s="91"/>
      <c r="U799" s="91">
        <v>7.0000000000000001E-3</v>
      </c>
      <c r="V799" s="91"/>
      <c r="W799" s="91"/>
      <c r="X799" s="92">
        <f t="shared" si="379"/>
        <v>1.0629999999999999</v>
      </c>
      <c r="Y799" s="94">
        <f t="shared" si="361"/>
        <v>0.88747557729605109</v>
      </c>
      <c r="Z799" s="94">
        <f t="shared" si="362"/>
        <v>8.8583333333333333E-2</v>
      </c>
      <c r="AA799" s="95">
        <f t="shared" si="363"/>
        <v>6.1630248423336894E-3</v>
      </c>
      <c r="AB799" s="96">
        <f t="shared" si="372"/>
        <v>2.2577610536218252E-2</v>
      </c>
      <c r="AC799" s="96">
        <v>2E-3</v>
      </c>
      <c r="AD799" s="96"/>
      <c r="AE799" s="96"/>
      <c r="AF799" s="96"/>
      <c r="AG799" s="96"/>
      <c r="AH799" s="96"/>
      <c r="AI799" s="96">
        <v>1.82</v>
      </c>
      <c r="AJ799" s="96"/>
      <c r="AK799" s="96"/>
      <c r="AL799" s="96"/>
      <c r="AM799" s="96"/>
      <c r="AN799" s="96"/>
      <c r="AO799" s="96"/>
      <c r="AP799" s="96"/>
      <c r="AQ799" s="96"/>
      <c r="AR799" s="96"/>
      <c r="AY799" s="98" t="s">
        <v>194</v>
      </c>
      <c r="AZ799" s="98" t="s">
        <v>195</v>
      </c>
      <c r="BA799" s="19" t="s">
        <v>196</v>
      </c>
      <c r="BF799" s="12" t="s">
        <v>196</v>
      </c>
    </row>
    <row r="800" spans="1:66" x14ac:dyDescent="0.25">
      <c r="A800" s="99" t="s">
        <v>158</v>
      </c>
      <c r="B800" s="12" t="s">
        <v>159</v>
      </c>
      <c r="C800" s="12" t="s">
        <v>183</v>
      </c>
      <c r="D800" s="12" t="s">
        <v>34</v>
      </c>
      <c r="E800" s="12">
        <v>4</v>
      </c>
      <c r="F800" s="12" t="s">
        <v>203</v>
      </c>
      <c r="G800" s="12">
        <v>1.25</v>
      </c>
      <c r="H800" s="102"/>
      <c r="I800" s="91">
        <v>1.66</v>
      </c>
      <c r="J800" s="91">
        <f>I800-0.006</f>
        <v>1.6539999999999999</v>
      </c>
      <c r="K800" s="12">
        <f t="shared" si="378"/>
        <v>1.66</v>
      </c>
      <c r="O800" s="92">
        <v>0.14599999999999999</v>
      </c>
      <c r="Q800" s="91"/>
      <c r="R800" s="91"/>
      <c r="S800" s="91"/>
      <c r="T800" s="91"/>
      <c r="U800" s="91">
        <v>8.0000000000000002E-3</v>
      </c>
      <c r="V800" s="91"/>
      <c r="W800" s="91"/>
      <c r="X800" s="92">
        <f t="shared" si="379"/>
        <v>1.3679999999999999</v>
      </c>
      <c r="Y800" s="94">
        <f t="shared" si="361"/>
        <v>1.4698129725379061</v>
      </c>
      <c r="Z800" s="94">
        <f t="shared" si="362"/>
        <v>0.11399999999999999</v>
      </c>
      <c r="AA800" s="95">
        <f t="shared" si="363"/>
        <v>1.0207034531513236E-2</v>
      </c>
      <c r="AB800" s="96">
        <f t="shared" si="372"/>
        <v>1.754385964912281E-2</v>
      </c>
      <c r="AC800" s="96">
        <v>2E-3</v>
      </c>
      <c r="AD800" s="96"/>
      <c r="AE800" s="96"/>
      <c r="AF800" s="96"/>
      <c r="AG800" s="96"/>
      <c r="AH800" s="96"/>
      <c r="AI800" s="96">
        <v>2.69</v>
      </c>
      <c r="AJ800" s="96"/>
      <c r="AK800" s="96"/>
      <c r="AL800" s="96"/>
      <c r="AM800" s="96"/>
      <c r="AN800" s="96"/>
      <c r="AO800" s="96"/>
      <c r="AP800" s="96"/>
      <c r="AQ800" s="96"/>
      <c r="AR800" s="96"/>
      <c r="AY800" s="98" t="s">
        <v>194</v>
      </c>
      <c r="AZ800" s="98" t="s">
        <v>195</v>
      </c>
      <c r="BA800" s="19" t="s">
        <v>196</v>
      </c>
      <c r="BF800" s="12" t="s">
        <v>196</v>
      </c>
    </row>
    <row r="801" spans="1:58" x14ac:dyDescent="0.25">
      <c r="A801" s="99" t="s">
        <v>158</v>
      </c>
      <c r="B801" s="12" t="s">
        <v>159</v>
      </c>
      <c r="C801" s="12" t="s">
        <v>183</v>
      </c>
      <c r="D801" s="12" t="s">
        <v>34</v>
      </c>
      <c r="E801" s="12">
        <v>4</v>
      </c>
      <c r="F801" s="12" t="s">
        <v>203</v>
      </c>
      <c r="G801" s="12">
        <v>1.5</v>
      </c>
      <c r="H801" s="102"/>
      <c r="I801" s="91">
        <v>1.9</v>
      </c>
      <c r="J801" s="91">
        <f>I801-0.006</f>
        <v>1.8939999999999999</v>
      </c>
      <c r="K801" s="12">
        <f t="shared" si="378"/>
        <v>1.9</v>
      </c>
      <c r="O801" s="92">
        <v>0.15</v>
      </c>
      <c r="Q801" s="91"/>
      <c r="R801" s="91"/>
      <c r="S801" s="91"/>
      <c r="T801" s="91"/>
      <c r="U801" s="91">
        <v>8.0000000000000002E-3</v>
      </c>
      <c r="V801" s="91"/>
      <c r="W801" s="91"/>
      <c r="X801" s="92">
        <f t="shared" si="379"/>
        <v>1.5999999999999999</v>
      </c>
      <c r="Y801" s="94">
        <f t="shared" si="361"/>
        <v>2.0106192982974673</v>
      </c>
      <c r="Z801" s="94">
        <f t="shared" si="362"/>
        <v>0.13333333333333333</v>
      </c>
      <c r="AA801" s="95">
        <f t="shared" si="363"/>
        <v>1.3962634015954637E-2</v>
      </c>
      <c r="AB801" s="96">
        <f t="shared" si="372"/>
        <v>1.5000000000000001E-2</v>
      </c>
      <c r="AC801" s="96">
        <v>2E-3</v>
      </c>
      <c r="AD801" s="96"/>
      <c r="AE801" s="96"/>
      <c r="AF801" s="96"/>
      <c r="AG801" s="96"/>
      <c r="AH801" s="96"/>
      <c r="AI801" s="96">
        <v>3.2</v>
      </c>
      <c r="AJ801" s="96"/>
      <c r="AK801" s="96"/>
      <c r="AL801" s="96"/>
      <c r="AM801" s="96"/>
      <c r="AN801" s="96"/>
      <c r="AO801" s="96"/>
      <c r="AP801" s="96"/>
      <c r="AQ801" s="96"/>
      <c r="AR801" s="96"/>
      <c r="AY801" s="98" t="s">
        <v>194</v>
      </c>
      <c r="AZ801" s="98" t="s">
        <v>195</v>
      </c>
      <c r="BA801" s="19" t="s">
        <v>196</v>
      </c>
      <c r="BF801" s="12" t="s">
        <v>196</v>
      </c>
    </row>
    <row r="802" spans="1:58" x14ac:dyDescent="0.25">
      <c r="A802" s="99" t="s">
        <v>158</v>
      </c>
      <c r="B802" s="12" t="s">
        <v>159</v>
      </c>
      <c r="C802" s="12" t="s">
        <v>183</v>
      </c>
      <c r="D802" s="12" t="s">
        <v>34</v>
      </c>
      <c r="E802" s="12">
        <v>4</v>
      </c>
      <c r="F802" s="12" t="s">
        <v>203</v>
      </c>
      <c r="G802" s="12">
        <v>2</v>
      </c>
      <c r="H802" s="102"/>
      <c r="I802" s="91">
        <v>2.375</v>
      </c>
      <c r="J802" s="91">
        <f>I802-0.008</f>
        <v>2.367</v>
      </c>
      <c r="K802" s="12">
        <f t="shared" si="378"/>
        <v>2.375</v>
      </c>
      <c r="O802" s="92">
        <v>0.156</v>
      </c>
      <c r="Q802" s="91"/>
      <c r="R802" s="91"/>
      <c r="S802" s="91"/>
      <c r="T802" s="91"/>
      <c r="U802" s="91">
        <v>8.9999999999999993E-3</v>
      </c>
      <c r="V802" s="91"/>
      <c r="W802" s="91"/>
      <c r="X802" s="92">
        <f t="shared" si="379"/>
        <v>2.0630000000000002</v>
      </c>
      <c r="Y802" s="94">
        <f t="shared" si="361"/>
        <v>3.342630236076475</v>
      </c>
      <c r="Z802" s="94">
        <f t="shared" si="362"/>
        <v>0.17191666666666669</v>
      </c>
      <c r="AA802" s="95">
        <f t="shared" si="363"/>
        <v>2.3212709972753303E-2</v>
      </c>
      <c r="AB802" s="96">
        <f t="shared" si="372"/>
        <v>1.16335433834222E-2</v>
      </c>
      <c r="AC802" s="96">
        <v>2E-3</v>
      </c>
      <c r="AD802" s="96"/>
      <c r="AE802" s="96"/>
      <c r="AF802" s="96"/>
      <c r="AG802" s="96"/>
      <c r="AH802" s="96"/>
      <c r="AI802" s="96">
        <v>4.22</v>
      </c>
      <c r="AJ802" s="96"/>
      <c r="AK802" s="96"/>
      <c r="AL802" s="96"/>
      <c r="AM802" s="96"/>
      <c r="AN802" s="96"/>
      <c r="AO802" s="96"/>
      <c r="AP802" s="96"/>
      <c r="AQ802" s="96"/>
      <c r="AR802" s="96"/>
      <c r="AY802" s="98" t="s">
        <v>194</v>
      </c>
      <c r="AZ802" s="98" t="s">
        <v>195</v>
      </c>
      <c r="BA802" s="19" t="s">
        <v>196</v>
      </c>
      <c r="BF802" s="12" t="s">
        <v>196</v>
      </c>
    </row>
    <row r="803" spans="1:58" x14ac:dyDescent="0.25">
      <c r="A803" s="99" t="s">
        <v>158</v>
      </c>
      <c r="B803" s="12" t="s">
        <v>159</v>
      </c>
      <c r="C803" s="12" t="s">
        <v>183</v>
      </c>
      <c r="D803" s="12" t="s">
        <v>34</v>
      </c>
      <c r="E803" s="12">
        <v>4</v>
      </c>
      <c r="F803" s="12" t="s">
        <v>203</v>
      </c>
      <c r="G803" s="12">
        <v>2.5</v>
      </c>
      <c r="H803" s="102"/>
      <c r="I803" s="91">
        <v>2.875</v>
      </c>
      <c r="J803" s="91">
        <f>I803-0.008</f>
        <v>2.867</v>
      </c>
      <c r="K803" s="12">
        <f t="shared" si="378"/>
        <v>2.875</v>
      </c>
      <c r="O803" s="92">
        <v>0.187</v>
      </c>
      <c r="Q803" s="91"/>
      <c r="R803" s="91"/>
      <c r="S803" s="91"/>
      <c r="T803" s="91"/>
      <c r="U803" s="91">
        <v>0.01</v>
      </c>
      <c r="V803" s="91"/>
      <c r="W803" s="91"/>
      <c r="X803" s="92">
        <f t="shared" si="379"/>
        <v>2.5009999999999999</v>
      </c>
      <c r="Y803" s="94">
        <f t="shared" si="361"/>
        <v>4.9126662974492019</v>
      </c>
      <c r="Z803" s="94">
        <f t="shared" si="362"/>
        <v>0.20841666666666667</v>
      </c>
      <c r="AA803" s="95">
        <f t="shared" si="363"/>
        <v>3.4115738176730574E-2</v>
      </c>
      <c r="AB803" s="96">
        <f t="shared" si="372"/>
        <v>9.5961615353858457E-3</v>
      </c>
      <c r="AC803" s="96">
        <v>2E-3</v>
      </c>
      <c r="AD803" s="96"/>
      <c r="AE803" s="96"/>
      <c r="AF803" s="96"/>
      <c r="AG803" s="96"/>
      <c r="AH803" s="96"/>
      <c r="AI803" s="96">
        <v>6.12</v>
      </c>
      <c r="AJ803" s="96"/>
      <c r="AK803" s="96"/>
      <c r="AL803" s="96"/>
      <c r="AM803" s="96"/>
      <c r="AN803" s="96"/>
      <c r="AO803" s="96"/>
      <c r="AP803" s="96"/>
      <c r="AQ803" s="96"/>
      <c r="AR803" s="96"/>
      <c r="AY803" s="98" t="s">
        <v>194</v>
      </c>
      <c r="AZ803" s="98" t="s">
        <v>195</v>
      </c>
      <c r="BA803" s="19" t="s">
        <v>196</v>
      </c>
      <c r="BF803" s="12" t="s">
        <v>196</v>
      </c>
    </row>
    <row r="804" spans="1:58" x14ac:dyDescent="0.25">
      <c r="A804" s="99" t="s">
        <v>158</v>
      </c>
      <c r="B804" s="12" t="s">
        <v>159</v>
      </c>
      <c r="C804" s="12" t="s">
        <v>183</v>
      </c>
      <c r="D804" s="12" t="s">
        <v>34</v>
      </c>
      <c r="E804" s="12">
        <v>4</v>
      </c>
      <c r="F804" s="12" t="s">
        <v>203</v>
      </c>
      <c r="G804" s="12">
        <v>3</v>
      </c>
      <c r="H804" s="102"/>
      <c r="I804" s="91">
        <v>3.5</v>
      </c>
      <c r="J804" s="91">
        <f>I804-0.01</f>
        <v>3.49</v>
      </c>
      <c r="K804" s="12">
        <f t="shared" si="378"/>
        <v>3.5</v>
      </c>
      <c r="O804" s="92">
        <v>0.219</v>
      </c>
      <c r="Q804" s="91"/>
      <c r="R804" s="91"/>
      <c r="S804" s="91"/>
      <c r="T804" s="91"/>
      <c r="U804" s="91">
        <v>1.2E-2</v>
      </c>
      <c r="V804" s="91"/>
      <c r="W804" s="91"/>
      <c r="X804" s="92">
        <f t="shared" si="379"/>
        <v>3.0619999999999998</v>
      </c>
      <c r="Y804" s="94">
        <f t="shared" si="361"/>
        <v>7.3637706579009841</v>
      </c>
      <c r="Z804" s="94">
        <f t="shared" si="362"/>
        <v>0.25516666666666665</v>
      </c>
      <c r="AA804" s="95">
        <f t="shared" si="363"/>
        <v>5.1137296235423506E-2</v>
      </c>
      <c r="AB804" s="96">
        <f t="shared" si="372"/>
        <v>7.8380143696930114E-3</v>
      </c>
      <c r="AC804" s="96">
        <v>2E-3</v>
      </c>
      <c r="AD804" s="96"/>
      <c r="AE804" s="96"/>
      <c r="AF804" s="96"/>
      <c r="AG804" s="96"/>
      <c r="AH804" s="96"/>
      <c r="AI804" s="96">
        <v>8.76</v>
      </c>
      <c r="AJ804" s="96"/>
      <c r="AK804" s="96"/>
      <c r="AL804" s="96"/>
      <c r="AM804" s="96"/>
      <c r="AN804" s="96"/>
      <c r="AO804" s="96"/>
      <c r="AP804" s="96"/>
      <c r="AQ804" s="96"/>
      <c r="AR804" s="96"/>
      <c r="AY804" s="98" t="s">
        <v>194</v>
      </c>
      <c r="AZ804" s="98" t="s">
        <v>195</v>
      </c>
      <c r="BA804" s="19" t="s">
        <v>196</v>
      </c>
      <c r="BF804" s="12" t="s">
        <v>196</v>
      </c>
    </row>
    <row r="805" spans="1:58" x14ac:dyDescent="0.25">
      <c r="A805" s="99" t="s">
        <v>158</v>
      </c>
      <c r="B805" s="12" t="s">
        <v>159</v>
      </c>
      <c r="C805" s="12" t="s">
        <v>183</v>
      </c>
      <c r="D805" s="12" t="s">
        <v>34</v>
      </c>
      <c r="E805" s="12">
        <v>4</v>
      </c>
      <c r="F805" s="12" t="s">
        <v>203</v>
      </c>
      <c r="G805" s="12">
        <v>3.5</v>
      </c>
      <c r="H805" s="102"/>
      <c r="I805" s="91">
        <v>4</v>
      </c>
      <c r="J805" s="91">
        <f>I805-0.01</f>
        <v>3.99</v>
      </c>
      <c r="K805" s="12">
        <f t="shared" si="378"/>
        <v>4</v>
      </c>
      <c r="O805" s="92">
        <v>0.25</v>
      </c>
      <c r="Q805" s="91"/>
      <c r="R805" s="91"/>
      <c r="S805" s="91"/>
      <c r="T805" s="91"/>
      <c r="U805" s="91">
        <v>1.2999999999999999E-2</v>
      </c>
      <c r="V805" s="91"/>
      <c r="W805" s="91"/>
      <c r="X805" s="92">
        <f t="shared" si="379"/>
        <v>3.5</v>
      </c>
      <c r="Y805" s="94">
        <f t="shared" si="361"/>
        <v>9.6211275016187408</v>
      </c>
      <c r="Z805" s="94">
        <f t="shared" si="362"/>
        <v>0.29166666666666669</v>
      </c>
      <c r="AA805" s="95">
        <f t="shared" si="363"/>
        <v>6.6813385427907934E-2</v>
      </c>
      <c r="AB805" s="96">
        <f t="shared" si="372"/>
        <v>6.8571428571428568E-3</v>
      </c>
      <c r="AC805" s="96">
        <v>2E-3</v>
      </c>
      <c r="AD805" s="96"/>
      <c r="AE805" s="96"/>
      <c r="AF805" s="96"/>
      <c r="AG805" s="96"/>
      <c r="AH805" s="96"/>
      <c r="AI805" s="96">
        <v>11.4</v>
      </c>
      <c r="AJ805" s="96"/>
      <c r="AK805" s="96"/>
      <c r="AL805" s="96"/>
      <c r="AM805" s="96"/>
      <c r="AN805" s="96"/>
      <c r="AO805" s="96"/>
      <c r="AP805" s="96"/>
      <c r="AQ805" s="96"/>
      <c r="AR805" s="96"/>
      <c r="AY805" s="98" t="s">
        <v>194</v>
      </c>
      <c r="AZ805" s="98" t="s">
        <v>195</v>
      </c>
      <c r="BA805" s="19" t="s">
        <v>196</v>
      </c>
      <c r="BF805" s="12" t="s">
        <v>196</v>
      </c>
    </row>
    <row r="806" spans="1:58" x14ac:dyDescent="0.25">
      <c r="A806" s="99" t="s">
        <v>158</v>
      </c>
      <c r="B806" s="12" t="s">
        <v>159</v>
      </c>
      <c r="C806" s="12" t="s">
        <v>183</v>
      </c>
      <c r="D806" s="12" t="s">
        <v>34</v>
      </c>
      <c r="E806" s="12">
        <v>4</v>
      </c>
      <c r="F806" s="12" t="s">
        <v>203</v>
      </c>
      <c r="G806" s="12">
        <v>4</v>
      </c>
      <c r="H806" s="102"/>
      <c r="I806" s="91">
        <v>4.5</v>
      </c>
      <c r="J806" s="91">
        <f>I806-0.012</f>
        <v>4.4880000000000004</v>
      </c>
      <c r="K806" s="12">
        <f t="shared" si="378"/>
        <v>4.5</v>
      </c>
      <c r="O806" s="92">
        <v>0.25</v>
      </c>
      <c r="Q806" s="91"/>
      <c r="R806" s="91"/>
      <c r="S806" s="91"/>
      <c r="T806" s="91"/>
      <c r="U806" s="91">
        <v>1.4E-2</v>
      </c>
      <c r="V806" s="91"/>
      <c r="W806" s="91"/>
      <c r="X806" s="92">
        <f t="shared" si="379"/>
        <v>4</v>
      </c>
      <c r="Y806" s="94">
        <f t="shared" si="361"/>
        <v>12.566370614359172</v>
      </c>
      <c r="Z806" s="94">
        <f t="shared" si="362"/>
        <v>0.33333333333333331</v>
      </c>
      <c r="AA806" s="95">
        <f t="shared" si="363"/>
        <v>8.7266462599716474E-2</v>
      </c>
      <c r="AB806" s="96">
        <f t="shared" si="372"/>
        <v>6.0000000000000001E-3</v>
      </c>
      <c r="AC806" s="96">
        <v>2E-3</v>
      </c>
      <c r="AD806" s="96"/>
      <c r="AE806" s="96"/>
      <c r="AF806" s="96"/>
      <c r="AG806" s="96"/>
      <c r="AH806" s="96"/>
      <c r="AI806" s="96">
        <v>12.9</v>
      </c>
      <c r="AJ806" s="96"/>
      <c r="AK806" s="96"/>
      <c r="AL806" s="96"/>
      <c r="AM806" s="96"/>
      <c r="AN806" s="96"/>
      <c r="AO806" s="96"/>
      <c r="AP806" s="96"/>
      <c r="AQ806" s="96"/>
      <c r="AR806" s="96"/>
      <c r="AY806" s="98" t="s">
        <v>194</v>
      </c>
      <c r="AZ806" s="98" t="s">
        <v>195</v>
      </c>
      <c r="BA806" s="19" t="s">
        <v>196</v>
      </c>
      <c r="BF806" s="12" t="s">
        <v>196</v>
      </c>
    </row>
    <row r="807" spans="1:58" x14ac:dyDescent="0.25">
      <c r="A807" s="99" t="s">
        <v>158</v>
      </c>
      <c r="B807" s="12" t="s">
        <v>159</v>
      </c>
      <c r="C807" s="12" t="s">
        <v>183</v>
      </c>
      <c r="D807" s="12" t="s">
        <v>34</v>
      </c>
      <c r="E807" s="12">
        <v>4</v>
      </c>
      <c r="F807" s="12" t="s">
        <v>203</v>
      </c>
      <c r="G807" s="12">
        <v>5</v>
      </c>
      <c r="H807" s="102"/>
      <c r="I807" s="91">
        <v>5.5620000000000003</v>
      </c>
      <c r="J807" s="91">
        <f>I807-0.014</f>
        <v>5.548</v>
      </c>
      <c r="K807" s="12">
        <f t="shared" si="378"/>
        <v>5.5620000000000003</v>
      </c>
      <c r="O807" s="92">
        <v>0.25</v>
      </c>
      <c r="Q807" s="91"/>
      <c r="R807" s="91"/>
      <c r="S807" s="91"/>
      <c r="T807" s="91"/>
      <c r="U807" s="91">
        <v>1.4E-2</v>
      </c>
      <c r="V807" s="91"/>
      <c r="W807" s="91"/>
      <c r="X807" s="92">
        <f t="shared" si="379"/>
        <v>5.0620000000000003</v>
      </c>
      <c r="Y807" s="94">
        <f t="shared" si="361"/>
        <v>20.124920016782728</v>
      </c>
      <c r="Z807" s="94">
        <f t="shared" si="362"/>
        <v>0.42183333333333334</v>
      </c>
      <c r="AA807" s="95">
        <f t="shared" si="363"/>
        <v>0.13975638900543558</v>
      </c>
      <c r="AB807" s="96">
        <f t="shared" si="372"/>
        <v>4.7412090082971162E-3</v>
      </c>
      <c r="AC807" s="96">
        <v>2E-3</v>
      </c>
      <c r="AD807" s="96"/>
      <c r="AE807" s="96"/>
      <c r="AF807" s="96"/>
      <c r="AG807" s="96"/>
      <c r="AH807" s="96"/>
      <c r="AI807" s="96">
        <v>16.2</v>
      </c>
      <c r="AJ807" s="96"/>
      <c r="AK807" s="96"/>
      <c r="AL807" s="96"/>
      <c r="AM807" s="96"/>
      <c r="AN807" s="96"/>
      <c r="AO807" s="96"/>
      <c r="AP807" s="96"/>
      <c r="AQ807" s="96"/>
      <c r="AR807" s="96"/>
      <c r="AY807" s="98" t="s">
        <v>194</v>
      </c>
      <c r="AZ807" s="98" t="s">
        <v>195</v>
      </c>
      <c r="BA807" s="19" t="s">
        <v>196</v>
      </c>
      <c r="BF807" s="12" t="s">
        <v>196</v>
      </c>
    </row>
    <row r="808" spans="1:58" x14ac:dyDescent="0.25">
      <c r="A808" s="99" t="s">
        <v>158</v>
      </c>
      <c r="B808" s="12" t="s">
        <v>159</v>
      </c>
      <c r="C808" s="12" t="s">
        <v>183</v>
      </c>
      <c r="D808" s="12" t="s">
        <v>34</v>
      </c>
      <c r="E808" s="12">
        <v>4</v>
      </c>
      <c r="F808" s="12" t="s">
        <v>203</v>
      </c>
      <c r="G808" s="12">
        <v>6</v>
      </c>
      <c r="H808" s="102"/>
      <c r="I808" s="91">
        <v>6.625</v>
      </c>
      <c r="J808" s="91">
        <f>I808-0.016</f>
        <v>6.609</v>
      </c>
      <c r="K808" s="12">
        <f t="shared" si="378"/>
        <v>6.625</v>
      </c>
      <c r="O808" s="92">
        <v>0.25</v>
      </c>
      <c r="Q808" s="91"/>
      <c r="R808" s="91"/>
      <c r="S808" s="91"/>
      <c r="T808" s="91"/>
      <c r="U808" s="91">
        <v>1.4E-2</v>
      </c>
      <c r="V808" s="91"/>
      <c r="W808" s="91"/>
      <c r="X808" s="92">
        <f t="shared" si="379"/>
        <v>6.125</v>
      </c>
      <c r="Y808" s="94">
        <f t="shared" si="361"/>
        <v>29.464702973707396</v>
      </c>
      <c r="Z808" s="94">
        <f t="shared" si="362"/>
        <v>0.51041666666666663</v>
      </c>
      <c r="AA808" s="95">
        <f t="shared" si="363"/>
        <v>0.20461599287296797</v>
      </c>
      <c r="AB808" s="96">
        <f t="shared" si="372"/>
        <v>3.9183673469387762E-3</v>
      </c>
      <c r="AC808" s="96">
        <v>2E-3</v>
      </c>
      <c r="AD808" s="96"/>
      <c r="AE808" s="96"/>
      <c r="AF808" s="96"/>
      <c r="AG808" s="96"/>
      <c r="AH808" s="96"/>
      <c r="AI808" s="96">
        <v>19.399999999999999</v>
      </c>
      <c r="AJ808" s="96"/>
      <c r="AK808" s="96"/>
      <c r="AL808" s="96"/>
      <c r="AM808" s="96"/>
      <c r="AN808" s="96"/>
      <c r="AO808" s="96"/>
      <c r="AP808" s="96"/>
      <c r="AQ808" s="96"/>
      <c r="AR808" s="96"/>
      <c r="AY808" s="98" t="s">
        <v>194</v>
      </c>
      <c r="AZ808" s="98" t="s">
        <v>195</v>
      </c>
      <c r="BA808" s="19" t="s">
        <v>196</v>
      </c>
      <c r="BF808" s="12" t="s">
        <v>196</v>
      </c>
    </row>
    <row r="809" spans="1:58" x14ac:dyDescent="0.25">
      <c r="A809" s="99" t="s">
        <v>158</v>
      </c>
      <c r="B809" s="12" t="s">
        <v>159</v>
      </c>
      <c r="C809" s="12" t="s">
        <v>183</v>
      </c>
      <c r="D809" s="12" t="s">
        <v>34</v>
      </c>
      <c r="E809" s="12">
        <v>4</v>
      </c>
      <c r="F809" s="12" t="s">
        <v>203</v>
      </c>
      <c r="G809" s="12">
        <v>8</v>
      </c>
      <c r="H809" s="102"/>
      <c r="I809" s="91">
        <v>8.625</v>
      </c>
      <c r="J809" s="91">
        <f>I809-0.02</f>
        <v>8.6050000000000004</v>
      </c>
      <c r="K809" s="12">
        <f t="shared" si="378"/>
        <v>8.625</v>
      </c>
      <c r="O809" s="92">
        <v>0.312</v>
      </c>
      <c r="Q809" s="91"/>
      <c r="R809" s="91"/>
      <c r="S809" s="91"/>
      <c r="T809" s="91"/>
      <c r="U809" s="91">
        <v>2.1999999999999999E-2</v>
      </c>
      <c r="V809" s="91"/>
      <c r="W809" s="91"/>
      <c r="X809" s="92">
        <f t="shared" si="379"/>
        <v>8.0009999999999994</v>
      </c>
      <c r="Y809" s="94">
        <f t="shared" si="361"/>
        <v>50.278049613449205</v>
      </c>
      <c r="Z809" s="94">
        <f t="shared" si="362"/>
        <v>0.66674999999999995</v>
      </c>
      <c r="AA809" s="95">
        <f t="shared" si="363"/>
        <v>0.34915312231561951</v>
      </c>
      <c r="AB809" s="96">
        <f t="shared" si="372"/>
        <v>2.9996250468691415E-3</v>
      </c>
      <c r="AC809" s="96">
        <v>2E-3</v>
      </c>
      <c r="AD809" s="96"/>
      <c r="AE809" s="96"/>
      <c r="AF809" s="96"/>
      <c r="AG809" s="96"/>
      <c r="AH809" s="96"/>
      <c r="AI809" s="96">
        <v>31.6</v>
      </c>
      <c r="AJ809" s="96"/>
      <c r="AK809" s="96"/>
      <c r="AL809" s="96"/>
      <c r="AM809" s="96"/>
      <c r="AN809" s="96"/>
      <c r="AO809" s="96"/>
      <c r="AP809" s="96"/>
      <c r="AQ809" s="96"/>
      <c r="AR809" s="96"/>
      <c r="AY809" s="98" t="s">
        <v>194</v>
      </c>
      <c r="AZ809" s="98" t="s">
        <v>195</v>
      </c>
      <c r="BA809" s="19" t="s">
        <v>196</v>
      </c>
      <c r="BF809" s="12" t="s">
        <v>196</v>
      </c>
    </row>
    <row r="810" spans="1:58" x14ac:dyDescent="0.25">
      <c r="A810" s="99" t="s">
        <v>158</v>
      </c>
      <c r="B810" s="12" t="s">
        <v>159</v>
      </c>
      <c r="C810" s="12" t="s">
        <v>183</v>
      </c>
      <c r="D810" s="12" t="s">
        <v>34</v>
      </c>
      <c r="E810" s="12">
        <v>4</v>
      </c>
      <c r="F810" s="12" t="s">
        <v>203</v>
      </c>
      <c r="G810" s="12">
        <v>10</v>
      </c>
      <c r="H810" s="102"/>
      <c r="I810" s="91">
        <v>10.75</v>
      </c>
      <c r="J810" s="91">
        <f>I810-0.022</f>
        <v>10.728</v>
      </c>
      <c r="K810" s="12">
        <f t="shared" si="378"/>
        <v>10.75</v>
      </c>
      <c r="O810" s="92">
        <v>0.36499999999999999</v>
      </c>
      <c r="Q810" s="91"/>
      <c r="R810" s="91"/>
      <c r="S810" s="91"/>
      <c r="T810" s="91"/>
      <c r="U810" s="91">
        <v>0.03</v>
      </c>
      <c r="V810" s="91"/>
      <c r="W810" s="91"/>
      <c r="X810" s="92">
        <f t="shared" si="379"/>
        <v>10.02</v>
      </c>
      <c r="Y810" s="94">
        <f t="shared" si="361"/>
        <v>78.854289764369156</v>
      </c>
      <c r="Z810" s="94">
        <f t="shared" si="362"/>
        <v>0.83499999999999996</v>
      </c>
      <c r="AA810" s="95">
        <f t="shared" si="363"/>
        <v>0.54759923447478587</v>
      </c>
      <c r="AB810" s="96">
        <f t="shared" si="372"/>
        <v>2.3952095808383233E-3</v>
      </c>
      <c r="AC810" s="96">
        <v>2E-3</v>
      </c>
      <c r="AD810" s="96"/>
      <c r="AE810" s="96"/>
      <c r="AF810" s="96"/>
      <c r="AG810" s="96"/>
      <c r="AH810" s="96"/>
      <c r="AI810" s="96">
        <v>46.2</v>
      </c>
      <c r="AJ810" s="96"/>
      <c r="AK810" s="96"/>
      <c r="AL810" s="96"/>
      <c r="AM810" s="96"/>
      <c r="AN810" s="96"/>
      <c r="AO810" s="96"/>
      <c r="AP810" s="96"/>
      <c r="AQ810" s="96"/>
      <c r="AR810" s="96"/>
      <c r="AY810" s="98" t="s">
        <v>194</v>
      </c>
      <c r="AZ810" s="98" t="s">
        <v>195</v>
      </c>
      <c r="BA810" s="19" t="s">
        <v>196</v>
      </c>
      <c r="BF810" s="12" t="s">
        <v>196</v>
      </c>
    </row>
    <row r="811" spans="1:58" x14ac:dyDescent="0.25">
      <c r="A811" s="99" t="s">
        <v>158</v>
      </c>
      <c r="B811" s="12" t="s">
        <v>159</v>
      </c>
      <c r="C811" s="12" t="s">
        <v>183</v>
      </c>
      <c r="D811" s="12" t="s">
        <v>34</v>
      </c>
      <c r="E811" s="12">
        <v>4</v>
      </c>
      <c r="F811" s="12" t="s">
        <v>203</v>
      </c>
      <c r="G811" s="12">
        <v>12</v>
      </c>
      <c r="H811" s="102"/>
      <c r="I811" s="91">
        <v>12.75</v>
      </c>
      <c r="J811" s="91">
        <f>I811-0.024</f>
        <v>12.726000000000001</v>
      </c>
      <c r="K811" s="12">
        <f t="shared" si="378"/>
        <v>12.75</v>
      </c>
      <c r="O811" s="92">
        <v>0.375</v>
      </c>
      <c r="Q811" s="91"/>
      <c r="R811" s="91"/>
      <c r="S811" s="91"/>
      <c r="T811" s="91"/>
      <c r="U811" s="91">
        <v>0.03</v>
      </c>
      <c r="V811" s="91"/>
      <c r="W811" s="91"/>
      <c r="X811" s="92">
        <f t="shared" si="379"/>
        <v>12</v>
      </c>
      <c r="Y811" s="94">
        <f t="shared" si="361"/>
        <v>113.09733552923255</v>
      </c>
      <c r="Z811" s="94">
        <f t="shared" si="362"/>
        <v>1</v>
      </c>
      <c r="AA811" s="95">
        <f t="shared" si="363"/>
        <v>0.78539816339744828</v>
      </c>
      <c r="AB811" s="96">
        <f t="shared" si="372"/>
        <v>2E-3</v>
      </c>
      <c r="AC811" s="96">
        <v>2E-3</v>
      </c>
      <c r="AD811" s="96"/>
      <c r="AE811" s="96"/>
      <c r="AF811" s="96"/>
      <c r="AG811" s="96"/>
      <c r="AH811" s="96"/>
      <c r="AI811" s="96">
        <v>56.5</v>
      </c>
      <c r="AJ811" s="96"/>
      <c r="AK811" s="96"/>
      <c r="AL811" s="96"/>
      <c r="AM811" s="96"/>
      <c r="AN811" s="96"/>
      <c r="AO811" s="96"/>
      <c r="AP811" s="96"/>
      <c r="AQ811" s="96"/>
      <c r="AR811" s="96"/>
      <c r="AY811" s="98" t="s">
        <v>194</v>
      </c>
      <c r="AZ811" s="98" t="s">
        <v>195</v>
      </c>
      <c r="BA811" s="19" t="s">
        <v>196</v>
      </c>
      <c r="BF811" s="12" t="s">
        <v>196</v>
      </c>
    </row>
    <row r="812" spans="1:58" x14ac:dyDescent="0.25">
      <c r="A812" s="99" t="s">
        <v>158</v>
      </c>
      <c r="B812" s="12" t="s">
        <v>159</v>
      </c>
      <c r="C812" s="12" t="s">
        <v>183</v>
      </c>
      <c r="D812" s="12" t="s">
        <v>34</v>
      </c>
      <c r="E812" s="12">
        <v>4</v>
      </c>
      <c r="F812" s="12" t="s">
        <v>204</v>
      </c>
      <c r="G812" s="12">
        <v>0.125</v>
      </c>
      <c r="H812" s="102"/>
      <c r="I812" s="12">
        <v>0.40500000000000003</v>
      </c>
      <c r="J812" s="12">
        <f>I812-0.004</f>
        <v>0.40100000000000002</v>
      </c>
      <c r="K812" s="12">
        <f t="shared" si="378"/>
        <v>0.40500000000000003</v>
      </c>
      <c r="O812" s="92">
        <v>0.1</v>
      </c>
      <c r="Q812" s="91"/>
      <c r="R812" s="91"/>
      <c r="S812" s="91"/>
      <c r="T812" s="91"/>
      <c r="U812" s="91">
        <v>6.0000000000000001E-3</v>
      </c>
      <c r="V812" s="91"/>
      <c r="W812" s="91"/>
      <c r="X812" s="92">
        <f t="shared" si="379"/>
        <v>0.20500000000000002</v>
      </c>
      <c r="Y812" s="94">
        <f t="shared" si="361"/>
        <v>3.300635781677777E-2</v>
      </c>
      <c r="Z812" s="94">
        <f t="shared" si="362"/>
        <v>1.7083333333333336E-2</v>
      </c>
      <c r="AA812" s="95">
        <f t="shared" si="363"/>
        <v>2.2921081817206787E-4</v>
      </c>
      <c r="AB812" s="96">
        <f t="shared" si="372"/>
        <v>0.1170731707317073</v>
      </c>
      <c r="AC812" s="96">
        <v>2E-3</v>
      </c>
      <c r="AD812" s="96"/>
      <c r="AE812" s="96"/>
      <c r="AF812" s="96"/>
      <c r="AG812" s="96"/>
      <c r="AH812" s="96"/>
      <c r="AI812" s="96">
        <v>0.371</v>
      </c>
      <c r="AJ812" s="96"/>
      <c r="AK812" s="96"/>
      <c r="AL812" s="96"/>
      <c r="AM812" s="96"/>
      <c r="AN812" s="96"/>
      <c r="AO812" s="96"/>
      <c r="AP812" s="96"/>
      <c r="AQ812" s="96"/>
      <c r="AR812" s="96"/>
      <c r="AY812" s="98" t="s">
        <v>194</v>
      </c>
      <c r="AZ812" s="98" t="s">
        <v>195</v>
      </c>
      <c r="BA812" s="19" t="s">
        <v>196</v>
      </c>
      <c r="BF812" s="12" t="s">
        <v>196</v>
      </c>
    </row>
    <row r="813" spans="1:58" x14ac:dyDescent="0.25">
      <c r="A813" s="99" t="s">
        <v>158</v>
      </c>
      <c r="B813" s="12" t="s">
        <v>159</v>
      </c>
      <c r="C813" s="12" t="s">
        <v>183</v>
      </c>
      <c r="D813" s="12" t="s">
        <v>34</v>
      </c>
      <c r="E813" s="12">
        <v>4</v>
      </c>
      <c r="F813" s="12" t="s">
        <v>204</v>
      </c>
      <c r="G813" s="12">
        <v>0.25</v>
      </c>
      <c r="H813" s="102"/>
      <c r="I813" s="91">
        <v>0.54</v>
      </c>
      <c r="J813" s="12">
        <f>I813-0.004</f>
        <v>0.53600000000000003</v>
      </c>
      <c r="K813" s="12">
        <f t="shared" si="378"/>
        <v>0.54</v>
      </c>
      <c r="O813" s="92">
        <v>0.123</v>
      </c>
      <c r="Q813" s="91"/>
      <c r="R813" s="91"/>
      <c r="S813" s="91"/>
      <c r="T813" s="91"/>
      <c r="U813" s="12">
        <v>7.0000000000000001E-3</v>
      </c>
      <c r="X813" s="92">
        <f t="shared" si="379"/>
        <v>0.29400000000000004</v>
      </c>
      <c r="Y813" s="94">
        <f t="shared" si="361"/>
        <v>6.7886675651421854E-2</v>
      </c>
      <c r="Z813" s="94">
        <f t="shared" si="362"/>
        <v>2.4500000000000004E-2</v>
      </c>
      <c r="AA813" s="95">
        <f t="shared" si="363"/>
        <v>4.7143524757931846E-4</v>
      </c>
      <c r="AB813" s="96">
        <f t="shared" si="372"/>
        <v>8.1632653061224483E-2</v>
      </c>
      <c r="AC813" s="96">
        <v>2E-3</v>
      </c>
      <c r="AD813" s="96"/>
      <c r="AE813" s="96"/>
      <c r="AF813" s="96"/>
      <c r="AG813" s="96"/>
      <c r="AH813" s="96"/>
      <c r="AI813" s="96">
        <v>0.625</v>
      </c>
      <c r="AJ813" s="96"/>
      <c r="AK813" s="96"/>
      <c r="AL813" s="96"/>
      <c r="AM813" s="96"/>
      <c r="AN813" s="96"/>
      <c r="AO813" s="96"/>
      <c r="AP813" s="96"/>
      <c r="AQ813" s="96"/>
      <c r="AR813" s="96"/>
      <c r="AY813" s="98" t="s">
        <v>194</v>
      </c>
      <c r="AZ813" s="98" t="s">
        <v>195</v>
      </c>
      <c r="BA813" s="19" t="s">
        <v>196</v>
      </c>
      <c r="BF813" s="12" t="s">
        <v>196</v>
      </c>
    </row>
    <row r="814" spans="1:58" x14ac:dyDescent="0.25">
      <c r="A814" s="99" t="s">
        <v>158</v>
      </c>
      <c r="B814" s="12" t="s">
        <v>159</v>
      </c>
      <c r="C814" s="12" t="s">
        <v>183</v>
      </c>
      <c r="D814" s="12" t="s">
        <v>34</v>
      </c>
      <c r="E814" s="12">
        <v>4</v>
      </c>
      <c r="F814" s="12" t="s">
        <v>204</v>
      </c>
      <c r="G814" s="12">
        <f>3/8</f>
        <v>0.375</v>
      </c>
      <c r="H814" s="102"/>
      <c r="I814" s="91">
        <v>0.67500000000000004</v>
      </c>
      <c r="J814" s="91">
        <f>I814-0.005</f>
        <v>0.67</v>
      </c>
      <c r="K814" s="12">
        <f t="shared" si="378"/>
        <v>0.67500000000000004</v>
      </c>
      <c r="O814" s="92">
        <v>0.127</v>
      </c>
      <c r="Q814" s="91"/>
      <c r="R814" s="91"/>
      <c r="S814" s="91"/>
      <c r="T814" s="91"/>
      <c r="U814" s="12">
        <v>7.0000000000000001E-3</v>
      </c>
      <c r="X814" s="92">
        <f t="shared" si="379"/>
        <v>0.42100000000000004</v>
      </c>
      <c r="Y814" s="94">
        <f t="shared" ref="Y814:Y877" si="380">PI()*X814^2/4</f>
        <v>0.13920475587872716</v>
      </c>
      <c r="Z814" s="94">
        <f t="shared" ref="Z814:Z877" si="381">X814/12</f>
        <v>3.5083333333333334E-2</v>
      </c>
      <c r="AA814" s="95">
        <f t="shared" ref="AA814:AA877" si="382">PI()*Z814^2/4</f>
        <v>9.6669969360227176E-4</v>
      </c>
      <c r="AB814" s="96">
        <f t="shared" ref="AB814:AB877" si="383">AC814/Z814</f>
        <v>5.7007125890736345E-2</v>
      </c>
      <c r="AC814" s="96">
        <v>2E-3</v>
      </c>
      <c r="AD814" s="96"/>
      <c r="AE814" s="96"/>
      <c r="AF814" s="96"/>
      <c r="AG814" s="96"/>
      <c r="AH814" s="96"/>
      <c r="AI814" s="96">
        <v>0.84699999999999998</v>
      </c>
      <c r="AJ814" s="96"/>
      <c r="AK814" s="96"/>
      <c r="AL814" s="96"/>
      <c r="AM814" s="96"/>
      <c r="AN814" s="96"/>
      <c r="AO814" s="96"/>
      <c r="AP814" s="96"/>
      <c r="AQ814" s="96"/>
      <c r="AR814" s="96"/>
      <c r="AY814" s="98" t="s">
        <v>194</v>
      </c>
      <c r="AZ814" s="98" t="s">
        <v>195</v>
      </c>
      <c r="BA814" s="19" t="s">
        <v>196</v>
      </c>
      <c r="BF814" s="12" t="s">
        <v>196</v>
      </c>
    </row>
    <row r="815" spans="1:58" x14ac:dyDescent="0.25">
      <c r="A815" s="99" t="s">
        <v>158</v>
      </c>
      <c r="B815" s="12" t="s">
        <v>159</v>
      </c>
      <c r="C815" s="12" t="s">
        <v>183</v>
      </c>
      <c r="D815" s="12" t="s">
        <v>34</v>
      </c>
      <c r="E815" s="12">
        <v>4</v>
      </c>
      <c r="F815" s="12" t="s">
        <v>204</v>
      </c>
      <c r="G815" s="12">
        <v>0.5</v>
      </c>
      <c r="H815" s="102"/>
      <c r="I815" s="91">
        <v>0.84</v>
      </c>
      <c r="J815" s="91">
        <f>I815-0.005</f>
        <v>0.83499999999999996</v>
      </c>
      <c r="K815" s="12">
        <f t="shared" si="378"/>
        <v>0.84</v>
      </c>
      <c r="O815" s="92">
        <v>0.14899999999999999</v>
      </c>
      <c r="Q815" s="91"/>
      <c r="R815" s="91"/>
      <c r="S815" s="91"/>
      <c r="T815" s="91"/>
      <c r="U815" s="12">
        <v>8.0000000000000002E-3</v>
      </c>
      <c r="X815" s="92">
        <f t="shared" si="379"/>
        <v>0.54200000000000004</v>
      </c>
      <c r="Y815" s="94">
        <f t="shared" si="380"/>
        <v>0.23072170607228801</v>
      </c>
      <c r="Z815" s="94">
        <f t="shared" si="381"/>
        <v>4.5166666666666667E-2</v>
      </c>
      <c r="AA815" s="95">
        <f t="shared" si="382"/>
        <v>1.6022340699464444E-3</v>
      </c>
      <c r="AB815" s="96">
        <f t="shared" si="383"/>
        <v>4.4280442804428041E-2</v>
      </c>
      <c r="AC815" s="96">
        <v>2E-3</v>
      </c>
      <c r="AD815" s="96"/>
      <c r="AE815" s="96"/>
      <c r="AF815" s="96"/>
      <c r="AG815" s="96"/>
      <c r="AH815" s="96"/>
      <c r="AI815" s="96">
        <v>1.25</v>
      </c>
      <c r="AJ815" s="96"/>
      <c r="AK815" s="96"/>
      <c r="AL815" s="96"/>
      <c r="AM815" s="96"/>
      <c r="AN815" s="96"/>
      <c r="AO815" s="96"/>
      <c r="AP815" s="96"/>
      <c r="AQ815" s="96"/>
      <c r="AR815" s="96"/>
      <c r="AY815" s="98" t="s">
        <v>194</v>
      </c>
      <c r="AZ815" s="98" t="s">
        <v>195</v>
      </c>
      <c r="BA815" s="19" t="s">
        <v>196</v>
      </c>
      <c r="BF815" s="12" t="s">
        <v>196</v>
      </c>
    </row>
    <row r="816" spans="1:58" x14ac:dyDescent="0.25">
      <c r="A816" s="99" t="s">
        <v>158</v>
      </c>
      <c r="B816" s="12" t="s">
        <v>159</v>
      </c>
      <c r="C816" s="12" t="s">
        <v>183</v>
      </c>
      <c r="D816" s="12" t="s">
        <v>34</v>
      </c>
      <c r="E816" s="12">
        <v>4</v>
      </c>
      <c r="F816" s="12" t="s">
        <v>204</v>
      </c>
      <c r="G816" s="12">
        <v>0.75</v>
      </c>
      <c r="H816" s="102"/>
      <c r="I816" s="91">
        <v>1.05</v>
      </c>
      <c r="J816" s="91">
        <f>I816-0.006</f>
        <v>1.044</v>
      </c>
      <c r="K816" s="12">
        <f t="shared" si="378"/>
        <v>1.05</v>
      </c>
      <c r="O816" s="92">
        <v>0.157</v>
      </c>
      <c r="Q816" s="91"/>
      <c r="R816" s="91"/>
      <c r="S816" s="91"/>
      <c r="T816" s="91"/>
      <c r="U816" s="12">
        <v>8.9999999999999993E-3</v>
      </c>
      <c r="X816" s="92">
        <f t="shared" si="379"/>
        <v>0.73599999999999999</v>
      </c>
      <c r="Y816" s="94">
        <f t="shared" si="380"/>
        <v>0.42544704351974411</v>
      </c>
      <c r="Z816" s="94">
        <f t="shared" si="381"/>
        <v>6.133333333333333E-2</v>
      </c>
      <c r="AA816" s="95">
        <f t="shared" si="382"/>
        <v>2.954493357776001E-3</v>
      </c>
      <c r="AB816" s="96">
        <f t="shared" si="383"/>
        <v>3.2608695652173912E-2</v>
      </c>
      <c r="AC816" s="96">
        <v>2E-3</v>
      </c>
      <c r="AD816" s="96"/>
      <c r="AE816" s="96"/>
      <c r="AF816" s="96"/>
      <c r="AG816" s="96"/>
      <c r="AH816" s="96"/>
      <c r="AI816" s="96">
        <v>1.71</v>
      </c>
      <c r="AJ816" s="96"/>
      <c r="AK816" s="96"/>
      <c r="AL816" s="96"/>
      <c r="AM816" s="96"/>
      <c r="AN816" s="96"/>
      <c r="AO816" s="96"/>
      <c r="AP816" s="96"/>
      <c r="AQ816" s="96"/>
      <c r="AR816" s="96"/>
      <c r="AY816" s="98" t="s">
        <v>194</v>
      </c>
      <c r="AZ816" s="98" t="s">
        <v>195</v>
      </c>
      <c r="BA816" s="19" t="s">
        <v>196</v>
      </c>
      <c r="BF816" s="12" t="s">
        <v>196</v>
      </c>
    </row>
    <row r="817" spans="1:58" x14ac:dyDescent="0.25">
      <c r="A817" s="99" t="s">
        <v>158</v>
      </c>
      <c r="B817" s="12" t="s">
        <v>159</v>
      </c>
      <c r="C817" s="12" t="s">
        <v>183</v>
      </c>
      <c r="D817" s="12" t="s">
        <v>34</v>
      </c>
      <c r="E817" s="12">
        <v>4</v>
      </c>
      <c r="F817" s="12" t="s">
        <v>204</v>
      </c>
      <c r="G817" s="12">
        <v>1</v>
      </c>
      <c r="H817" s="102"/>
      <c r="I817" s="91">
        <v>1.3149999999999999</v>
      </c>
      <c r="J817" s="91">
        <f>I817-0.006</f>
        <v>1.3089999999999999</v>
      </c>
      <c r="K817" s="12">
        <f t="shared" si="378"/>
        <v>1.3149999999999999</v>
      </c>
      <c r="O817" s="92">
        <v>0.182</v>
      </c>
      <c r="Q817" s="91"/>
      <c r="R817" s="91"/>
      <c r="S817" s="91"/>
      <c r="T817" s="91"/>
      <c r="U817" s="12">
        <v>0.01</v>
      </c>
      <c r="X817" s="92">
        <f t="shared" si="379"/>
        <v>0.95099999999999996</v>
      </c>
      <c r="Y817" s="94">
        <f t="shared" si="380"/>
        <v>0.71031488437481549</v>
      </c>
      <c r="Z817" s="94">
        <f t="shared" si="381"/>
        <v>7.9250000000000001E-2</v>
      </c>
      <c r="AA817" s="95">
        <f t="shared" si="382"/>
        <v>4.9327422526028869E-3</v>
      </c>
      <c r="AB817" s="96">
        <f t="shared" si="383"/>
        <v>2.5236593059936908E-2</v>
      </c>
      <c r="AC817" s="96">
        <v>2E-3</v>
      </c>
      <c r="AD817" s="96"/>
      <c r="AE817" s="96"/>
      <c r="AF817" s="96"/>
      <c r="AG817" s="96"/>
      <c r="AH817" s="96"/>
      <c r="AI817" s="96">
        <v>2.5099999999999998</v>
      </c>
      <c r="AJ817" s="96"/>
      <c r="AK817" s="96"/>
      <c r="AL817" s="96"/>
      <c r="AM817" s="96"/>
      <c r="AN817" s="96"/>
      <c r="AO817" s="96"/>
      <c r="AP817" s="96"/>
      <c r="AQ817" s="96"/>
      <c r="AR817" s="96"/>
      <c r="AY817" s="98" t="s">
        <v>194</v>
      </c>
      <c r="AZ817" s="98" t="s">
        <v>195</v>
      </c>
      <c r="BA817" s="19" t="s">
        <v>196</v>
      </c>
      <c r="BF817" s="12" t="s">
        <v>196</v>
      </c>
    </row>
    <row r="818" spans="1:58" x14ac:dyDescent="0.25">
      <c r="A818" s="99" t="s">
        <v>158</v>
      </c>
      <c r="B818" s="12" t="s">
        <v>159</v>
      </c>
      <c r="C818" s="12" t="s">
        <v>183</v>
      </c>
      <c r="D818" s="12" t="s">
        <v>34</v>
      </c>
      <c r="E818" s="12">
        <v>4</v>
      </c>
      <c r="F818" s="12" t="s">
        <v>204</v>
      </c>
      <c r="G818" s="12">
        <v>1.25</v>
      </c>
      <c r="H818" s="102"/>
      <c r="I818" s="91">
        <v>1.66</v>
      </c>
      <c r="J818" s="91">
        <f>I818-0.006</f>
        <v>1.6539999999999999</v>
      </c>
      <c r="K818" s="12">
        <f t="shared" si="378"/>
        <v>1.66</v>
      </c>
      <c r="O818" s="92">
        <v>0.19400000000000001</v>
      </c>
      <c r="Q818" s="91"/>
      <c r="R818" s="91"/>
      <c r="S818" s="91"/>
      <c r="T818" s="91"/>
      <c r="U818" s="12">
        <v>0.01</v>
      </c>
      <c r="X818" s="92">
        <f t="shared" si="379"/>
        <v>1.2719999999999998</v>
      </c>
      <c r="Y818" s="94">
        <f t="shared" si="380"/>
        <v>1.2707616620064566</v>
      </c>
      <c r="Z818" s="94">
        <f t="shared" si="381"/>
        <v>0.10599999999999998</v>
      </c>
      <c r="AA818" s="95">
        <f t="shared" si="382"/>
        <v>8.8247337639337266E-3</v>
      </c>
      <c r="AB818" s="96">
        <f t="shared" si="383"/>
        <v>1.886792452830189E-2</v>
      </c>
      <c r="AC818" s="96">
        <v>2E-3</v>
      </c>
      <c r="AD818" s="96"/>
      <c r="AE818" s="96"/>
      <c r="AF818" s="96"/>
      <c r="AG818" s="96"/>
      <c r="AH818" s="96"/>
      <c r="AI818" s="96">
        <v>3.46</v>
      </c>
      <c r="AJ818" s="96"/>
      <c r="AK818" s="96"/>
      <c r="AL818" s="96"/>
      <c r="AM818" s="96"/>
      <c r="AN818" s="96"/>
      <c r="AO818" s="96"/>
      <c r="AP818" s="96"/>
      <c r="AQ818" s="96"/>
      <c r="AR818" s="96"/>
      <c r="AY818" s="98" t="s">
        <v>194</v>
      </c>
      <c r="AZ818" s="98" t="s">
        <v>195</v>
      </c>
      <c r="BA818" s="19" t="s">
        <v>196</v>
      </c>
      <c r="BF818" s="12" t="s">
        <v>196</v>
      </c>
    </row>
    <row r="819" spans="1:58" x14ac:dyDescent="0.25">
      <c r="A819" s="99" t="s">
        <v>158</v>
      </c>
      <c r="B819" s="12" t="s">
        <v>159</v>
      </c>
      <c r="C819" s="12" t="s">
        <v>183</v>
      </c>
      <c r="D819" s="12" t="s">
        <v>34</v>
      </c>
      <c r="E819" s="12">
        <v>4</v>
      </c>
      <c r="F819" s="12" t="s">
        <v>204</v>
      </c>
      <c r="G819" s="12">
        <v>1.5</v>
      </c>
      <c r="H819" s="102"/>
      <c r="I819" s="91">
        <v>1.9</v>
      </c>
      <c r="J819" s="91">
        <f>I819-0.006</f>
        <v>1.8939999999999999</v>
      </c>
      <c r="K819" s="12">
        <f t="shared" si="378"/>
        <v>1.9</v>
      </c>
      <c r="O819" s="92">
        <v>0.20300000000000001</v>
      </c>
      <c r="Q819" s="91"/>
      <c r="R819" s="91"/>
      <c r="S819" s="91"/>
      <c r="T819" s="91"/>
      <c r="U819" s="12">
        <v>1.0999999999999999E-2</v>
      </c>
      <c r="X819" s="92">
        <f t="shared" si="379"/>
        <v>1.4939999999999998</v>
      </c>
      <c r="Y819" s="94">
        <f t="shared" si="380"/>
        <v>1.7530369750369865</v>
      </c>
      <c r="Z819" s="94">
        <f t="shared" si="381"/>
        <v>0.12449999999999999</v>
      </c>
      <c r="AA819" s="95">
        <f t="shared" si="382"/>
        <v>1.2173867882201294E-2</v>
      </c>
      <c r="AB819" s="96">
        <f t="shared" si="383"/>
        <v>1.6064257028112452E-2</v>
      </c>
      <c r="AC819" s="96">
        <v>2E-3</v>
      </c>
      <c r="AD819" s="96"/>
      <c r="AE819" s="96"/>
      <c r="AF819" s="96"/>
      <c r="AG819" s="96"/>
      <c r="AH819" s="96"/>
      <c r="AI819" s="96">
        <v>4.1900000000000004</v>
      </c>
      <c r="AJ819" s="96"/>
      <c r="AK819" s="96"/>
      <c r="AL819" s="96"/>
      <c r="AM819" s="96"/>
      <c r="AN819" s="96"/>
      <c r="AO819" s="96"/>
      <c r="AP819" s="96"/>
      <c r="AQ819" s="96"/>
      <c r="AR819" s="96"/>
      <c r="AY819" s="98" t="s">
        <v>194</v>
      </c>
      <c r="AZ819" s="98" t="s">
        <v>195</v>
      </c>
      <c r="BA819" s="19" t="s">
        <v>196</v>
      </c>
      <c r="BF819" s="12" t="s">
        <v>196</v>
      </c>
    </row>
    <row r="820" spans="1:58" x14ac:dyDescent="0.25">
      <c r="A820" s="99" t="s">
        <v>158</v>
      </c>
      <c r="B820" s="12" t="s">
        <v>159</v>
      </c>
      <c r="C820" s="12" t="s">
        <v>183</v>
      </c>
      <c r="D820" s="12" t="s">
        <v>34</v>
      </c>
      <c r="E820" s="12">
        <v>4</v>
      </c>
      <c r="F820" s="12" t="s">
        <v>204</v>
      </c>
      <c r="G820" s="12">
        <v>2</v>
      </c>
      <c r="H820" s="102"/>
      <c r="I820" s="91">
        <v>2.375</v>
      </c>
      <c r="J820" s="91">
        <f>I820-0.008</f>
        <v>2.367</v>
      </c>
      <c r="K820" s="12">
        <f t="shared" si="378"/>
        <v>2.375</v>
      </c>
      <c r="O820" s="92">
        <v>0.221</v>
      </c>
      <c r="Q820" s="91"/>
      <c r="R820" s="91"/>
      <c r="S820" s="91"/>
      <c r="T820" s="91"/>
      <c r="U820" s="12">
        <v>1.2E-2</v>
      </c>
      <c r="X820" s="92">
        <f t="shared" si="379"/>
        <v>1.9330000000000001</v>
      </c>
      <c r="Y820" s="94">
        <f t="shared" si="380"/>
        <v>2.9346315981547684</v>
      </c>
      <c r="Z820" s="94">
        <f t="shared" si="381"/>
        <v>0.16108333333333333</v>
      </c>
      <c r="AA820" s="95">
        <f t="shared" si="382"/>
        <v>2.0379386098296998E-2</v>
      </c>
      <c r="AB820" s="96">
        <f t="shared" si="383"/>
        <v>1.2415933781686499E-2</v>
      </c>
      <c r="AC820" s="96">
        <v>2E-3</v>
      </c>
      <c r="AD820" s="96"/>
      <c r="AE820" s="96"/>
      <c r="AF820" s="96"/>
      <c r="AG820" s="96"/>
      <c r="AH820" s="96"/>
      <c r="AI820" s="96">
        <v>5.8</v>
      </c>
      <c r="AJ820" s="96"/>
      <c r="AK820" s="96"/>
      <c r="AL820" s="96"/>
      <c r="AM820" s="96"/>
      <c r="AN820" s="96"/>
      <c r="AO820" s="96"/>
      <c r="AP820" s="96"/>
      <c r="AQ820" s="96"/>
      <c r="AR820" s="96"/>
      <c r="AY820" s="98" t="s">
        <v>194</v>
      </c>
      <c r="AZ820" s="98" t="s">
        <v>195</v>
      </c>
      <c r="BA820" s="19" t="s">
        <v>196</v>
      </c>
      <c r="BF820" s="12" t="s">
        <v>196</v>
      </c>
    </row>
    <row r="821" spans="1:58" x14ac:dyDescent="0.25">
      <c r="A821" s="99" t="s">
        <v>158</v>
      </c>
      <c r="B821" s="12" t="s">
        <v>159</v>
      </c>
      <c r="C821" s="12" t="s">
        <v>183</v>
      </c>
      <c r="D821" s="12" t="s">
        <v>34</v>
      </c>
      <c r="E821" s="12">
        <v>4</v>
      </c>
      <c r="F821" s="12" t="s">
        <v>204</v>
      </c>
      <c r="G821" s="12">
        <v>2.5</v>
      </c>
      <c r="H821" s="102"/>
      <c r="I821" s="91">
        <v>2.875</v>
      </c>
      <c r="J821" s="91">
        <f>I821-0.008</f>
        <v>2.867</v>
      </c>
      <c r="K821" s="12">
        <f t="shared" si="378"/>
        <v>2.875</v>
      </c>
      <c r="O821" s="92">
        <v>0.28000000000000003</v>
      </c>
      <c r="Q821" s="91"/>
      <c r="R821" s="91"/>
      <c r="S821" s="91"/>
      <c r="T821" s="91"/>
      <c r="U821" s="12">
        <v>1.4999999999999999E-2</v>
      </c>
      <c r="X821" s="92">
        <f t="shared" si="379"/>
        <v>2.3149999999999999</v>
      </c>
      <c r="Y821" s="94">
        <f t="shared" si="380"/>
        <v>4.2091254722336897</v>
      </c>
      <c r="Z821" s="94">
        <f t="shared" si="381"/>
        <v>0.19291666666666665</v>
      </c>
      <c r="AA821" s="95">
        <f t="shared" si="382"/>
        <v>2.9230038001622844E-2</v>
      </c>
      <c r="AB821" s="96">
        <f t="shared" si="383"/>
        <v>1.0367170626349892E-2</v>
      </c>
      <c r="AC821" s="96">
        <v>2E-3</v>
      </c>
      <c r="AD821" s="96"/>
      <c r="AE821" s="96"/>
      <c r="AF821" s="96"/>
      <c r="AG821" s="96"/>
      <c r="AH821" s="96"/>
      <c r="AI821" s="96">
        <v>8.85</v>
      </c>
      <c r="AJ821" s="96"/>
      <c r="AK821" s="96"/>
      <c r="AL821" s="96"/>
      <c r="AM821" s="96"/>
      <c r="AN821" s="96"/>
      <c r="AO821" s="96"/>
      <c r="AP821" s="96"/>
      <c r="AQ821" s="96"/>
      <c r="AR821" s="96"/>
      <c r="AY821" s="98" t="s">
        <v>194</v>
      </c>
      <c r="AZ821" s="98" t="s">
        <v>195</v>
      </c>
      <c r="BA821" s="19" t="s">
        <v>196</v>
      </c>
      <c r="BF821" s="12" t="s">
        <v>196</v>
      </c>
    </row>
    <row r="822" spans="1:58" x14ac:dyDescent="0.25">
      <c r="A822" s="99" t="s">
        <v>158</v>
      </c>
      <c r="B822" s="12" t="s">
        <v>159</v>
      </c>
      <c r="C822" s="12" t="s">
        <v>183</v>
      </c>
      <c r="D822" s="12" t="s">
        <v>34</v>
      </c>
      <c r="E822" s="12">
        <v>4</v>
      </c>
      <c r="F822" s="12" t="s">
        <v>204</v>
      </c>
      <c r="G822" s="12">
        <v>3</v>
      </c>
      <c r="H822" s="102"/>
      <c r="I822" s="91">
        <v>3.5</v>
      </c>
      <c r="J822" s="91">
        <f>I822-0.01</f>
        <v>3.49</v>
      </c>
      <c r="K822" s="12">
        <f t="shared" si="378"/>
        <v>3.5</v>
      </c>
      <c r="O822" s="92">
        <v>0.30399999999999999</v>
      </c>
      <c r="Q822" s="91"/>
      <c r="R822" s="91"/>
      <c r="S822" s="91"/>
      <c r="T822" s="91"/>
      <c r="U822" s="12">
        <v>1.6E-2</v>
      </c>
      <c r="X822" s="92">
        <f t="shared" si="379"/>
        <v>2.8919999999999999</v>
      </c>
      <c r="Y822" s="94">
        <f t="shared" si="380"/>
        <v>6.568806344873356</v>
      </c>
      <c r="Z822" s="94">
        <f t="shared" si="381"/>
        <v>0.24099999999999999</v>
      </c>
      <c r="AA822" s="95">
        <f t="shared" si="382"/>
        <v>4.5616710728287185E-2</v>
      </c>
      <c r="AB822" s="96">
        <f t="shared" si="383"/>
        <v>8.2987551867219917E-3</v>
      </c>
      <c r="AC822" s="96">
        <v>2E-3</v>
      </c>
      <c r="AD822" s="96"/>
      <c r="AE822" s="96"/>
      <c r="AF822" s="96"/>
      <c r="AG822" s="96"/>
      <c r="AH822" s="96"/>
      <c r="AI822" s="96">
        <v>11.8</v>
      </c>
      <c r="AJ822" s="96"/>
      <c r="AK822" s="96"/>
      <c r="AL822" s="96"/>
      <c r="AM822" s="96"/>
      <c r="AN822" s="96"/>
      <c r="AO822" s="96"/>
      <c r="AP822" s="96"/>
      <c r="AQ822" s="96"/>
      <c r="AR822" s="96"/>
      <c r="AY822" s="98" t="s">
        <v>194</v>
      </c>
      <c r="AZ822" s="98" t="s">
        <v>195</v>
      </c>
      <c r="BA822" s="19" t="s">
        <v>196</v>
      </c>
      <c r="BF822" s="12" t="s">
        <v>196</v>
      </c>
    </row>
    <row r="823" spans="1:58" x14ac:dyDescent="0.25">
      <c r="A823" s="99" t="s">
        <v>158</v>
      </c>
      <c r="B823" s="12" t="s">
        <v>159</v>
      </c>
      <c r="C823" s="12" t="s">
        <v>183</v>
      </c>
      <c r="D823" s="12" t="s">
        <v>34</v>
      </c>
      <c r="E823" s="12">
        <v>4</v>
      </c>
      <c r="F823" s="12" t="s">
        <v>204</v>
      </c>
      <c r="G823" s="12">
        <v>3.5</v>
      </c>
      <c r="H823" s="102"/>
      <c r="I823" s="91">
        <v>4</v>
      </c>
      <c r="J823" s="91">
        <f>I823-0.01</f>
        <v>3.99</v>
      </c>
      <c r="K823" s="12">
        <f t="shared" si="378"/>
        <v>4</v>
      </c>
      <c r="O823" s="92">
        <v>0.32100000000000001</v>
      </c>
      <c r="Q823" s="91"/>
      <c r="R823" s="91"/>
      <c r="S823" s="91"/>
      <c r="T823" s="91"/>
      <c r="U823" s="12">
        <v>1.7000000000000001E-2</v>
      </c>
      <c r="X823" s="92">
        <f t="shared" si="379"/>
        <v>3.3580000000000001</v>
      </c>
      <c r="Y823" s="94">
        <f t="shared" si="380"/>
        <v>8.8562784957684251</v>
      </c>
      <c r="Z823" s="94">
        <f t="shared" si="381"/>
        <v>0.27983333333333332</v>
      </c>
      <c r="AA823" s="95">
        <f t="shared" si="382"/>
        <v>6.1501933998391829E-2</v>
      </c>
      <c r="AB823" s="96">
        <f t="shared" si="383"/>
        <v>7.1471113758189405E-3</v>
      </c>
      <c r="AC823" s="96">
        <v>2E-3</v>
      </c>
      <c r="AD823" s="96"/>
      <c r="AE823" s="96"/>
      <c r="AF823" s="96"/>
      <c r="AG823" s="96"/>
      <c r="AH823" s="96"/>
      <c r="AI823" s="96">
        <v>14.4</v>
      </c>
      <c r="AJ823" s="96"/>
      <c r="AK823" s="96"/>
      <c r="AL823" s="96"/>
      <c r="AM823" s="96"/>
      <c r="AN823" s="96"/>
      <c r="AO823" s="96"/>
      <c r="AP823" s="96"/>
      <c r="AQ823" s="96"/>
      <c r="AR823" s="96"/>
      <c r="AY823" s="98" t="s">
        <v>194</v>
      </c>
      <c r="AZ823" s="98" t="s">
        <v>195</v>
      </c>
      <c r="BA823" s="19" t="s">
        <v>196</v>
      </c>
      <c r="BF823" s="12" t="s">
        <v>196</v>
      </c>
    </row>
    <row r="824" spans="1:58" x14ac:dyDescent="0.25">
      <c r="A824" s="99" t="s">
        <v>158</v>
      </c>
      <c r="B824" s="12" t="s">
        <v>159</v>
      </c>
      <c r="C824" s="12" t="s">
        <v>183</v>
      </c>
      <c r="D824" s="12" t="s">
        <v>34</v>
      </c>
      <c r="E824" s="12">
        <v>4</v>
      </c>
      <c r="F824" s="12" t="s">
        <v>204</v>
      </c>
      <c r="G824" s="12">
        <v>4</v>
      </c>
      <c r="H824" s="102"/>
      <c r="I824" s="91">
        <v>4.5</v>
      </c>
      <c r="J824" s="91">
        <f>I824-0.012</f>
        <v>4.4880000000000004</v>
      </c>
      <c r="K824" s="12">
        <f t="shared" si="378"/>
        <v>4.5</v>
      </c>
      <c r="O824" s="92">
        <v>0.34100000000000003</v>
      </c>
      <c r="Q824" s="91"/>
      <c r="R824" s="91"/>
      <c r="S824" s="91"/>
      <c r="T824" s="91"/>
      <c r="U824" s="12">
        <v>1.7999999999999999E-2</v>
      </c>
      <c r="X824" s="92">
        <f t="shared" si="379"/>
        <v>3.8180000000000001</v>
      </c>
      <c r="Y824" s="94">
        <f t="shared" si="380"/>
        <v>11.448846417216865</v>
      </c>
      <c r="Z824" s="94">
        <f t="shared" si="381"/>
        <v>0.31816666666666665</v>
      </c>
      <c r="AA824" s="95">
        <f t="shared" si="382"/>
        <v>7.950587789733933E-2</v>
      </c>
      <c r="AB824" s="96">
        <f t="shared" si="383"/>
        <v>6.2860136196961763E-3</v>
      </c>
      <c r="AC824" s="96">
        <v>2E-3</v>
      </c>
      <c r="AD824" s="96"/>
      <c r="AE824" s="96"/>
      <c r="AF824" s="96"/>
      <c r="AG824" s="96"/>
      <c r="AH824" s="96"/>
      <c r="AI824" s="96">
        <v>17.3</v>
      </c>
      <c r="AJ824" s="96"/>
      <c r="AK824" s="96"/>
      <c r="AL824" s="96"/>
      <c r="AM824" s="96"/>
      <c r="AN824" s="96"/>
      <c r="AO824" s="96"/>
      <c r="AP824" s="96"/>
      <c r="AQ824" s="96"/>
      <c r="AR824" s="96"/>
      <c r="AY824" s="98" t="s">
        <v>194</v>
      </c>
      <c r="AZ824" s="98" t="s">
        <v>195</v>
      </c>
      <c r="BA824" s="19" t="s">
        <v>196</v>
      </c>
      <c r="BF824" s="12" t="s">
        <v>196</v>
      </c>
    </row>
    <row r="825" spans="1:58" x14ac:dyDescent="0.25">
      <c r="A825" s="99" t="s">
        <v>158</v>
      </c>
      <c r="B825" s="12" t="s">
        <v>159</v>
      </c>
      <c r="C825" s="12" t="s">
        <v>183</v>
      </c>
      <c r="D825" s="12" t="s">
        <v>34</v>
      </c>
      <c r="E825" s="12">
        <v>4</v>
      </c>
      <c r="F825" s="12" t="s">
        <v>204</v>
      </c>
      <c r="G825" s="12">
        <v>5</v>
      </c>
      <c r="H825" s="102"/>
      <c r="I825" s="91">
        <v>5.5620000000000003</v>
      </c>
      <c r="J825" s="91">
        <f>I825-0.014</f>
        <v>5.548</v>
      </c>
      <c r="K825" s="12">
        <f t="shared" si="378"/>
        <v>5.5620000000000003</v>
      </c>
      <c r="O825" s="92">
        <v>0.375</v>
      </c>
      <c r="Q825" s="91"/>
      <c r="R825" s="91"/>
      <c r="S825" s="91"/>
      <c r="T825" s="91"/>
      <c r="U825" s="12">
        <v>1.9E-2</v>
      </c>
      <c r="X825" s="92">
        <f t="shared" si="379"/>
        <v>4.8120000000000003</v>
      </c>
      <c r="Y825" s="94">
        <f t="shared" si="380"/>
        <v>18.186164650436126</v>
      </c>
      <c r="Z825" s="94">
        <f t="shared" si="381"/>
        <v>0.40100000000000002</v>
      </c>
      <c r="AA825" s="95">
        <f t="shared" si="382"/>
        <v>0.12629281007247309</v>
      </c>
      <c r="AB825" s="96">
        <f t="shared" si="383"/>
        <v>4.9875311720698253E-3</v>
      </c>
      <c r="AC825" s="96">
        <v>2E-3</v>
      </c>
      <c r="AD825" s="96"/>
      <c r="AE825" s="96"/>
      <c r="AF825" s="96"/>
      <c r="AG825" s="96"/>
      <c r="AH825" s="96"/>
      <c r="AI825" s="96">
        <v>23.7</v>
      </c>
      <c r="AJ825" s="96"/>
      <c r="AK825" s="96"/>
      <c r="AL825" s="96"/>
      <c r="AM825" s="96"/>
      <c r="AN825" s="96"/>
      <c r="AO825" s="96"/>
      <c r="AP825" s="96"/>
      <c r="AQ825" s="96"/>
      <c r="AR825" s="96"/>
      <c r="AY825" s="98" t="s">
        <v>194</v>
      </c>
      <c r="AZ825" s="98" t="s">
        <v>195</v>
      </c>
      <c r="BA825" s="19" t="s">
        <v>196</v>
      </c>
      <c r="BF825" s="12" t="s">
        <v>196</v>
      </c>
    </row>
    <row r="826" spans="1:58" x14ac:dyDescent="0.25">
      <c r="A826" s="99" t="s">
        <v>158</v>
      </c>
      <c r="B826" s="12" t="s">
        <v>159</v>
      </c>
      <c r="C826" s="12" t="s">
        <v>183</v>
      </c>
      <c r="D826" s="12" t="s">
        <v>34</v>
      </c>
      <c r="E826" s="12">
        <v>4</v>
      </c>
      <c r="F826" s="12" t="s">
        <v>204</v>
      </c>
      <c r="G826" s="12">
        <v>6</v>
      </c>
      <c r="H826" s="102"/>
      <c r="I826" s="91">
        <v>6.625</v>
      </c>
      <c r="J826" s="91">
        <f>I826-0.016</f>
        <v>6.609</v>
      </c>
      <c r="K826" s="12">
        <f t="shared" si="378"/>
        <v>6.625</v>
      </c>
      <c r="O826" s="92">
        <v>0.437</v>
      </c>
      <c r="Q826" s="91"/>
      <c r="R826" s="91"/>
      <c r="S826" s="91"/>
      <c r="T826" s="91"/>
      <c r="U826" s="12">
        <v>2.7E-2</v>
      </c>
      <c r="X826" s="92">
        <f t="shared" si="379"/>
        <v>5.7510000000000003</v>
      </c>
      <c r="Y826" s="94">
        <f t="shared" si="380"/>
        <v>25.97625964160537</v>
      </c>
      <c r="Z826" s="94">
        <f t="shared" si="381"/>
        <v>0.47925000000000001</v>
      </c>
      <c r="AA826" s="95">
        <f t="shared" si="382"/>
        <v>0.18039069195559285</v>
      </c>
      <c r="AB826" s="96">
        <f t="shared" si="383"/>
        <v>4.1731872717788209E-3</v>
      </c>
      <c r="AC826" s="96">
        <v>2E-3</v>
      </c>
      <c r="AD826" s="96"/>
      <c r="AE826" s="96"/>
      <c r="AF826" s="96"/>
      <c r="AG826" s="96"/>
      <c r="AH826" s="96"/>
      <c r="AI826" s="96">
        <v>32.9</v>
      </c>
      <c r="AJ826" s="96"/>
      <c r="AK826" s="96"/>
      <c r="AL826" s="96"/>
      <c r="AM826" s="96"/>
      <c r="AN826" s="96"/>
      <c r="AO826" s="96"/>
      <c r="AP826" s="96"/>
      <c r="AQ826" s="96"/>
      <c r="AR826" s="96"/>
      <c r="AY826" s="98" t="s">
        <v>194</v>
      </c>
      <c r="AZ826" s="98" t="s">
        <v>195</v>
      </c>
      <c r="BA826" s="19" t="s">
        <v>196</v>
      </c>
      <c r="BF826" s="12" t="s">
        <v>196</v>
      </c>
    </row>
    <row r="827" spans="1:58" x14ac:dyDescent="0.25">
      <c r="A827" s="99" t="s">
        <v>158</v>
      </c>
      <c r="B827" s="12" t="s">
        <v>159</v>
      </c>
      <c r="C827" s="12" t="s">
        <v>183</v>
      </c>
      <c r="D827" s="12" t="s">
        <v>34</v>
      </c>
      <c r="E827" s="12">
        <v>4</v>
      </c>
      <c r="F827" s="12" t="s">
        <v>204</v>
      </c>
      <c r="G827" s="12">
        <v>8</v>
      </c>
      <c r="H827" s="102"/>
      <c r="I827" s="91">
        <v>8.625</v>
      </c>
      <c r="J827" s="91">
        <f>I827-0.02</f>
        <v>8.6050000000000004</v>
      </c>
      <c r="K827" s="12">
        <f t="shared" si="378"/>
        <v>8.625</v>
      </c>
      <c r="O827" s="92">
        <v>0.5</v>
      </c>
      <c r="Q827" s="91"/>
      <c r="R827" s="91"/>
      <c r="S827" s="91"/>
      <c r="T827" s="91"/>
      <c r="U827" s="12">
        <v>3.5000000000000003E-2</v>
      </c>
      <c r="X827" s="92">
        <f t="shared" si="379"/>
        <v>7.625</v>
      </c>
      <c r="Y827" s="94">
        <f t="shared" si="380"/>
        <v>45.663540093779766</v>
      </c>
      <c r="Z827" s="94">
        <f t="shared" si="381"/>
        <v>0.63541666666666663</v>
      </c>
      <c r="AA827" s="95">
        <f t="shared" si="382"/>
        <v>0.31710791731791499</v>
      </c>
      <c r="AB827" s="96">
        <f t="shared" si="383"/>
        <v>3.1475409836065576E-3</v>
      </c>
      <c r="AC827" s="96">
        <v>2E-3</v>
      </c>
      <c r="AD827" s="96"/>
      <c r="AE827" s="96"/>
      <c r="AF827" s="96"/>
      <c r="AG827" s="96"/>
      <c r="AH827" s="96"/>
      <c r="AI827" s="96">
        <v>49.5</v>
      </c>
      <c r="AJ827" s="96"/>
      <c r="AK827" s="96"/>
      <c r="AL827" s="96"/>
      <c r="AM827" s="96"/>
      <c r="AN827" s="96"/>
      <c r="AO827" s="96"/>
      <c r="AP827" s="96"/>
      <c r="AQ827" s="96"/>
      <c r="AR827" s="96"/>
      <c r="AY827" s="98" t="s">
        <v>194</v>
      </c>
      <c r="AZ827" s="98" t="s">
        <v>195</v>
      </c>
      <c r="BA827" s="19" t="s">
        <v>196</v>
      </c>
      <c r="BF827" s="12" t="s">
        <v>196</v>
      </c>
    </row>
    <row r="828" spans="1:58" x14ac:dyDescent="0.25">
      <c r="A828" s="99" t="s">
        <v>158</v>
      </c>
      <c r="B828" s="12" t="s">
        <v>159</v>
      </c>
      <c r="C828" s="12" t="s">
        <v>183</v>
      </c>
      <c r="D828" s="12" t="s">
        <v>34</v>
      </c>
      <c r="E828" s="12">
        <v>4</v>
      </c>
      <c r="F828" s="12" t="s">
        <v>204</v>
      </c>
      <c r="G828" s="12">
        <v>10</v>
      </c>
      <c r="H828" s="102"/>
      <c r="I828" s="91">
        <v>10.75</v>
      </c>
      <c r="J828" s="91">
        <f>I828-0.022</f>
        <v>10.728</v>
      </c>
      <c r="K828" s="12">
        <f t="shared" si="378"/>
        <v>10.75</v>
      </c>
      <c r="O828" s="92">
        <v>0.5</v>
      </c>
      <c r="Q828" s="91"/>
      <c r="R828" s="91"/>
      <c r="S828" s="91"/>
      <c r="T828" s="91"/>
      <c r="U828" s="12">
        <v>0.04</v>
      </c>
      <c r="X828" s="92">
        <f t="shared" si="379"/>
        <v>9.75</v>
      </c>
      <c r="Y828" s="94">
        <f t="shared" si="380"/>
        <v>74.661912907969921</v>
      </c>
      <c r="Z828" s="94">
        <f t="shared" si="381"/>
        <v>0.8125</v>
      </c>
      <c r="AA828" s="95">
        <f t="shared" si="382"/>
        <v>0.51848550630534673</v>
      </c>
      <c r="AB828" s="96">
        <f t="shared" si="383"/>
        <v>2.4615384615384616E-3</v>
      </c>
      <c r="AC828" s="96">
        <v>2E-3</v>
      </c>
      <c r="AD828" s="96"/>
      <c r="AE828" s="96"/>
      <c r="AF828" s="96"/>
      <c r="AG828" s="96"/>
      <c r="AH828" s="96"/>
      <c r="AI828" s="96">
        <v>62.4</v>
      </c>
      <c r="AJ828" s="96"/>
      <c r="AK828" s="96"/>
      <c r="AL828" s="96"/>
      <c r="AM828" s="96"/>
      <c r="AN828" s="96"/>
      <c r="AO828" s="96"/>
      <c r="AP828" s="96"/>
      <c r="AQ828" s="96"/>
      <c r="AR828" s="96"/>
      <c r="AY828" s="98" t="s">
        <v>194</v>
      </c>
      <c r="AZ828" s="98" t="s">
        <v>195</v>
      </c>
      <c r="BA828" s="19" t="s">
        <v>196</v>
      </c>
      <c r="BF828" s="12" t="s">
        <v>196</v>
      </c>
    </row>
    <row r="829" spans="1:58" x14ac:dyDescent="0.25">
      <c r="A829" s="99" t="s">
        <v>158</v>
      </c>
      <c r="B829" s="12" t="s">
        <v>159</v>
      </c>
      <c r="C829" s="12" t="s">
        <v>183</v>
      </c>
      <c r="D829" s="12" t="s">
        <v>34</v>
      </c>
      <c r="E829" s="12">
        <v>4</v>
      </c>
      <c r="F829" s="12" t="s">
        <v>204</v>
      </c>
      <c r="G829" s="12">
        <v>12</v>
      </c>
      <c r="H829" s="102"/>
      <c r="I829" s="91">
        <v>12.75</v>
      </c>
      <c r="J829" s="91">
        <f>I829-0.024</f>
        <v>12.726000000000001</v>
      </c>
      <c r="K829" s="12">
        <f t="shared" si="378"/>
        <v>12.75</v>
      </c>
      <c r="O829" s="92" t="s">
        <v>197</v>
      </c>
      <c r="Q829" s="91"/>
      <c r="R829" s="91"/>
      <c r="S829" s="91"/>
      <c r="T829" s="91"/>
      <c r="U829" s="12" t="s">
        <v>197</v>
      </c>
      <c r="X829" s="92" t="s">
        <v>205</v>
      </c>
      <c r="Y829" s="94" t="e">
        <f t="shared" si="380"/>
        <v>#VALUE!</v>
      </c>
      <c r="Z829" s="94" t="e">
        <f t="shared" si="381"/>
        <v>#VALUE!</v>
      </c>
      <c r="AA829" s="95" t="e">
        <f t="shared" si="382"/>
        <v>#VALUE!</v>
      </c>
      <c r="AB829" s="96" t="e">
        <f t="shared" si="383"/>
        <v>#VALUE!</v>
      </c>
      <c r="AC829" s="96">
        <v>2E-3</v>
      </c>
      <c r="AD829" s="96"/>
      <c r="AE829" s="96"/>
      <c r="AF829" s="96"/>
      <c r="AG829" s="96"/>
      <c r="AH829" s="96"/>
      <c r="AI829" s="96" t="s">
        <v>198</v>
      </c>
      <c r="AJ829" s="96"/>
      <c r="AK829" s="96"/>
      <c r="AL829" s="96"/>
      <c r="AM829" s="96"/>
      <c r="AN829" s="96"/>
      <c r="AO829" s="96"/>
      <c r="AP829" s="96"/>
      <c r="AQ829" s="96"/>
      <c r="AR829" s="96"/>
      <c r="AY829" s="98" t="s">
        <v>194</v>
      </c>
      <c r="AZ829" s="98" t="s">
        <v>195</v>
      </c>
      <c r="BA829" s="19" t="s">
        <v>196</v>
      </c>
      <c r="BF829" s="12" t="s">
        <v>196</v>
      </c>
    </row>
    <row r="830" spans="1:58" x14ac:dyDescent="0.25">
      <c r="A830" s="99" t="s">
        <v>158</v>
      </c>
      <c r="B830" s="12" t="s">
        <v>159</v>
      </c>
      <c r="C830" s="12" t="s">
        <v>183</v>
      </c>
      <c r="D830" s="12" t="s">
        <v>34</v>
      </c>
      <c r="E830" s="12">
        <v>4</v>
      </c>
      <c r="F830" s="12" t="s">
        <v>206</v>
      </c>
      <c r="G830" s="12">
        <v>0.125</v>
      </c>
      <c r="H830" s="102"/>
      <c r="I830" s="12">
        <v>0.40500000000000003</v>
      </c>
      <c r="J830" s="12">
        <f>I830-0.004</f>
        <v>0.40100000000000002</v>
      </c>
      <c r="K830" s="12">
        <f t="shared" si="378"/>
        <v>0.40500000000000003</v>
      </c>
      <c r="O830" s="92">
        <v>6.2E-2</v>
      </c>
      <c r="Q830" s="91"/>
      <c r="R830" s="91"/>
      <c r="S830" s="91"/>
      <c r="T830" s="91"/>
      <c r="U830" s="91">
        <v>4.0000000000000001E-3</v>
      </c>
      <c r="V830" s="91"/>
      <c r="W830" s="91"/>
      <c r="X830" s="92">
        <f t="shared" ref="X830:X864" si="384">I830-2*O830</f>
        <v>0.28100000000000003</v>
      </c>
      <c r="Y830" s="94">
        <f t="shared" si="380"/>
        <v>6.2015824380025925E-2</v>
      </c>
      <c r="Z830" s="94">
        <f t="shared" si="381"/>
        <v>2.3416666666666669E-2</v>
      </c>
      <c r="AA830" s="95">
        <f t="shared" si="382"/>
        <v>4.3066544708351338E-4</v>
      </c>
      <c r="AB830" s="96">
        <f t="shared" si="383"/>
        <v>8.5409252669039135E-2</v>
      </c>
      <c r="AC830" s="96">
        <v>2E-3</v>
      </c>
      <c r="AD830" s="96"/>
      <c r="AE830" s="96"/>
      <c r="AF830" s="96"/>
      <c r="AG830" s="96"/>
      <c r="AH830" s="96"/>
      <c r="AI830" s="96">
        <v>0.253</v>
      </c>
      <c r="AJ830" s="96"/>
      <c r="AK830" s="96"/>
      <c r="AL830" s="96"/>
      <c r="AM830" s="96"/>
      <c r="AN830" s="96"/>
      <c r="AO830" s="96"/>
      <c r="AP830" s="96"/>
      <c r="AQ830" s="96"/>
      <c r="AR830" s="96"/>
      <c r="AY830" s="98" t="s">
        <v>199</v>
      </c>
      <c r="AZ830" s="98" t="s">
        <v>180</v>
      </c>
      <c r="BA830" s="19" t="s">
        <v>200</v>
      </c>
      <c r="BF830" s="12" t="s">
        <v>200</v>
      </c>
    </row>
    <row r="831" spans="1:58" x14ac:dyDescent="0.25">
      <c r="A831" s="99" t="s">
        <v>158</v>
      </c>
      <c r="B831" s="12" t="s">
        <v>159</v>
      </c>
      <c r="C831" s="12" t="s">
        <v>183</v>
      </c>
      <c r="D831" s="12" t="s">
        <v>34</v>
      </c>
      <c r="E831" s="12">
        <v>4</v>
      </c>
      <c r="F831" s="12" t="s">
        <v>206</v>
      </c>
      <c r="G831" s="12">
        <v>0.25</v>
      </c>
      <c r="H831" s="102"/>
      <c r="I831" s="91">
        <v>0.54</v>
      </c>
      <c r="J831" s="12">
        <f>I831-0.004</f>
        <v>0.53600000000000003</v>
      </c>
      <c r="K831" s="12">
        <f t="shared" si="378"/>
        <v>0.54</v>
      </c>
      <c r="O831" s="92">
        <v>8.2000000000000003E-2</v>
      </c>
      <c r="Q831" s="91"/>
      <c r="R831" s="91"/>
      <c r="S831" s="91"/>
      <c r="T831" s="91"/>
      <c r="U831" s="91">
        <v>5.0000000000000001E-3</v>
      </c>
      <c r="V831" s="91"/>
      <c r="W831" s="91"/>
      <c r="X831" s="92">
        <f t="shared" si="384"/>
        <v>0.376</v>
      </c>
      <c r="Y831" s="94">
        <f t="shared" si="380"/>
        <v>0.11103645074847765</v>
      </c>
      <c r="Z831" s="94">
        <f t="shared" si="381"/>
        <v>3.1333333333333331E-2</v>
      </c>
      <c r="AA831" s="95">
        <f t="shared" si="382"/>
        <v>7.7108646353109462E-4</v>
      </c>
      <c r="AB831" s="96">
        <f t="shared" si="383"/>
        <v>6.3829787234042562E-2</v>
      </c>
      <c r="AC831" s="96">
        <v>2E-3</v>
      </c>
      <c r="AD831" s="96"/>
      <c r="AE831" s="96"/>
      <c r="AF831" s="96"/>
      <c r="AG831" s="96"/>
      <c r="AH831" s="96"/>
      <c r="AI831" s="96">
        <v>0.44700000000000001</v>
      </c>
      <c r="AJ831" s="96"/>
      <c r="AK831" s="96"/>
      <c r="AL831" s="96"/>
      <c r="AM831" s="96"/>
      <c r="AN831" s="96"/>
      <c r="AO831" s="96"/>
      <c r="AP831" s="96"/>
      <c r="AQ831" s="96"/>
      <c r="AR831" s="96"/>
      <c r="AY831" s="98" t="s">
        <v>199</v>
      </c>
      <c r="AZ831" s="98" t="s">
        <v>180</v>
      </c>
      <c r="BA831" s="19" t="s">
        <v>200</v>
      </c>
      <c r="BF831" s="12" t="s">
        <v>200</v>
      </c>
    </row>
    <row r="832" spans="1:58" x14ac:dyDescent="0.25">
      <c r="A832" s="99" t="s">
        <v>158</v>
      </c>
      <c r="B832" s="12" t="s">
        <v>159</v>
      </c>
      <c r="C832" s="12" t="s">
        <v>183</v>
      </c>
      <c r="D832" s="12" t="s">
        <v>34</v>
      </c>
      <c r="E832" s="12">
        <v>4</v>
      </c>
      <c r="F832" s="12" t="s">
        <v>206</v>
      </c>
      <c r="G832" s="12">
        <f>3/8</f>
        <v>0.375</v>
      </c>
      <c r="H832" s="102"/>
      <c r="I832" s="91">
        <v>0.67500000000000004</v>
      </c>
      <c r="J832" s="91">
        <f>I832-0.005</f>
        <v>0.67</v>
      </c>
      <c r="K832" s="12">
        <f t="shared" si="378"/>
        <v>0.67500000000000004</v>
      </c>
      <c r="O832" s="92">
        <v>0.09</v>
      </c>
      <c r="Q832" s="91"/>
      <c r="R832" s="91"/>
      <c r="S832" s="91"/>
      <c r="T832" s="91"/>
      <c r="U832" s="91">
        <v>5.0000000000000001E-3</v>
      </c>
      <c r="V832" s="91"/>
      <c r="W832" s="91"/>
      <c r="X832" s="92">
        <f t="shared" si="384"/>
        <v>0.49500000000000005</v>
      </c>
      <c r="Y832" s="94">
        <f t="shared" si="380"/>
        <v>0.19244218498645979</v>
      </c>
      <c r="Z832" s="94">
        <f t="shared" si="381"/>
        <v>4.1250000000000002E-2</v>
      </c>
      <c r="AA832" s="95">
        <f t="shared" si="382"/>
        <v>1.3364040624059708E-3</v>
      </c>
      <c r="AB832" s="96">
        <f t="shared" si="383"/>
        <v>4.8484848484848485E-2</v>
      </c>
      <c r="AC832" s="96">
        <v>2E-3</v>
      </c>
      <c r="AD832" s="96"/>
      <c r="AE832" s="96"/>
      <c r="AF832" s="96"/>
      <c r="AG832" s="96"/>
      <c r="AH832" s="96"/>
      <c r="AI832" s="96">
        <v>0.627</v>
      </c>
      <c r="AJ832" s="96"/>
      <c r="AK832" s="96"/>
      <c r="AL832" s="96"/>
      <c r="AM832" s="96"/>
      <c r="AN832" s="96"/>
      <c r="AO832" s="96"/>
      <c r="AP832" s="96"/>
      <c r="AQ832" s="96"/>
      <c r="AR832" s="96"/>
      <c r="AY832" s="98" t="s">
        <v>199</v>
      </c>
      <c r="AZ832" s="98" t="s">
        <v>180</v>
      </c>
      <c r="BA832" s="19" t="s">
        <v>200</v>
      </c>
      <c r="BF832" s="12" t="s">
        <v>200</v>
      </c>
    </row>
    <row r="833" spans="1:58" x14ac:dyDescent="0.25">
      <c r="A833" s="99" t="s">
        <v>158</v>
      </c>
      <c r="B833" s="12" t="s">
        <v>159</v>
      </c>
      <c r="C833" s="12" t="s">
        <v>183</v>
      </c>
      <c r="D833" s="12" t="s">
        <v>34</v>
      </c>
      <c r="E833" s="12">
        <v>4</v>
      </c>
      <c r="F833" s="12" t="s">
        <v>206</v>
      </c>
      <c r="G833" s="12">
        <v>0.5</v>
      </c>
      <c r="H833" s="102"/>
      <c r="I833" s="91">
        <v>0.84</v>
      </c>
      <c r="J833" s="91">
        <f>I833-0.005</f>
        <v>0.83499999999999996</v>
      </c>
      <c r="K833" s="12">
        <f t="shared" si="378"/>
        <v>0.84</v>
      </c>
      <c r="O833" s="92">
        <v>0.107</v>
      </c>
      <c r="Q833" s="91"/>
      <c r="R833" s="91"/>
      <c r="S833" s="91"/>
      <c r="T833" s="91"/>
      <c r="U833" s="91">
        <v>6.0000000000000001E-3</v>
      </c>
      <c r="V833" s="91"/>
      <c r="W833" s="91"/>
      <c r="X833" s="92">
        <f t="shared" si="384"/>
        <v>0.626</v>
      </c>
      <c r="Y833" s="94">
        <f t="shared" si="380"/>
        <v>0.30777869067953845</v>
      </c>
      <c r="Z833" s="94">
        <f t="shared" si="381"/>
        <v>5.2166666666666667E-2</v>
      </c>
      <c r="AA833" s="95">
        <f t="shared" si="382"/>
        <v>2.1373520186079059E-3</v>
      </c>
      <c r="AB833" s="96">
        <f t="shared" si="383"/>
        <v>3.8338658146964855E-2</v>
      </c>
      <c r="AC833" s="96">
        <v>2E-3</v>
      </c>
      <c r="AD833" s="96"/>
      <c r="AE833" s="96"/>
      <c r="AF833" s="96"/>
      <c r="AG833" s="96"/>
      <c r="AH833" s="96"/>
      <c r="AI833" s="96">
        <v>0.93400000000000005</v>
      </c>
      <c r="AJ833" s="96"/>
      <c r="AK833" s="96"/>
      <c r="AL833" s="96"/>
      <c r="AM833" s="96"/>
      <c r="AN833" s="96"/>
      <c r="AO833" s="96"/>
      <c r="AP833" s="96"/>
      <c r="AQ833" s="96"/>
      <c r="AR833" s="96"/>
      <c r="AY833" s="98" t="s">
        <v>199</v>
      </c>
      <c r="AZ833" s="98" t="s">
        <v>180</v>
      </c>
      <c r="BA833" s="19" t="s">
        <v>200</v>
      </c>
      <c r="BF833" s="12" t="s">
        <v>200</v>
      </c>
    </row>
    <row r="834" spans="1:58" x14ac:dyDescent="0.25">
      <c r="A834" s="99" t="s">
        <v>158</v>
      </c>
      <c r="B834" s="12" t="s">
        <v>159</v>
      </c>
      <c r="C834" s="12" t="s">
        <v>183</v>
      </c>
      <c r="D834" s="12" t="s">
        <v>34</v>
      </c>
      <c r="E834" s="12">
        <v>4</v>
      </c>
      <c r="F834" s="12" t="s">
        <v>206</v>
      </c>
      <c r="G834" s="12">
        <v>0.75</v>
      </c>
      <c r="H834" s="102"/>
      <c r="I834" s="91">
        <v>1.05</v>
      </c>
      <c r="J834" s="91">
        <f>I834-0.006</f>
        <v>1.044</v>
      </c>
      <c r="K834" s="12">
        <f t="shared" si="378"/>
        <v>1.05</v>
      </c>
      <c r="O834" s="92">
        <v>0.114</v>
      </c>
      <c r="Q834" s="91"/>
      <c r="R834" s="91"/>
      <c r="S834" s="91"/>
      <c r="T834" s="91"/>
      <c r="U834" s="91">
        <v>6.0000000000000001E-3</v>
      </c>
      <c r="V834" s="91"/>
      <c r="W834" s="91"/>
      <c r="X834" s="92">
        <f t="shared" si="384"/>
        <v>0.82200000000000006</v>
      </c>
      <c r="Y834" s="94">
        <f t="shared" si="380"/>
        <v>0.5306809726370415</v>
      </c>
      <c r="Z834" s="94">
        <f t="shared" si="381"/>
        <v>6.8500000000000005E-2</v>
      </c>
      <c r="AA834" s="95">
        <f t="shared" si="382"/>
        <v>3.6852845322016777E-3</v>
      </c>
      <c r="AB834" s="96">
        <f t="shared" si="383"/>
        <v>2.9197080291970802E-2</v>
      </c>
      <c r="AC834" s="96">
        <v>2E-3</v>
      </c>
      <c r="AD834" s="96"/>
      <c r="AE834" s="96"/>
      <c r="AF834" s="96"/>
      <c r="AG834" s="96"/>
      <c r="AH834" s="96"/>
      <c r="AI834" s="96">
        <v>1.27</v>
      </c>
      <c r="AJ834" s="96"/>
      <c r="AK834" s="96"/>
      <c r="AL834" s="96"/>
      <c r="AM834" s="96"/>
      <c r="AN834" s="96"/>
      <c r="AO834" s="96"/>
      <c r="AP834" s="96"/>
      <c r="AQ834" s="96"/>
      <c r="AR834" s="96"/>
      <c r="AY834" s="98" t="s">
        <v>199</v>
      </c>
      <c r="AZ834" s="98" t="s">
        <v>180</v>
      </c>
      <c r="BA834" s="19" t="s">
        <v>200</v>
      </c>
      <c r="BF834" s="12" t="s">
        <v>200</v>
      </c>
    </row>
    <row r="835" spans="1:58" x14ac:dyDescent="0.25">
      <c r="A835" s="99" t="s">
        <v>158</v>
      </c>
      <c r="B835" s="12" t="s">
        <v>159</v>
      </c>
      <c r="C835" s="12" t="s">
        <v>183</v>
      </c>
      <c r="D835" s="12" t="s">
        <v>34</v>
      </c>
      <c r="E835" s="12">
        <v>4</v>
      </c>
      <c r="F835" s="12" t="s">
        <v>206</v>
      </c>
      <c r="G835" s="12">
        <v>1</v>
      </c>
      <c r="H835" s="102"/>
      <c r="I835" s="91">
        <v>1.3149999999999999</v>
      </c>
      <c r="J835" s="91">
        <f>I835-0.006</f>
        <v>1.3089999999999999</v>
      </c>
      <c r="K835" s="12">
        <f t="shared" si="378"/>
        <v>1.3149999999999999</v>
      </c>
      <c r="O835" s="92">
        <v>0.126</v>
      </c>
      <c r="Q835" s="91"/>
      <c r="R835" s="91"/>
      <c r="S835" s="91"/>
      <c r="T835" s="91"/>
      <c r="U835" s="91">
        <v>7.0000000000000001E-3</v>
      </c>
      <c r="V835" s="91"/>
      <c r="W835" s="91"/>
      <c r="X835" s="92">
        <f t="shared" si="384"/>
        <v>1.0629999999999999</v>
      </c>
      <c r="Y835" s="94">
        <f t="shared" si="380"/>
        <v>0.88747557729605109</v>
      </c>
      <c r="Z835" s="94">
        <f t="shared" si="381"/>
        <v>8.8583333333333333E-2</v>
      </c>
      <c r="AA835" s="95">
        <f t="shared" si="382"/>
        <v>6.1630248423336894E-3</v>
      </c>
      <c r="AB835" s="96">
        <f t="shared" si="383"/>
        <v>2.2577610536218252E-2</v>
      </c>
      <c r="AC835" s="96">
        <v>2E-3</v>
      </c>
      <c r="AD835" s="96"/>
      <c r="AE835" s="96"/>
      <c r="AF835" s="96"/>
      <c r="AG835" s="96"/>
      <c r="AH835" s="96"/>
      <c r="AI835" s="96">
        <v>1.78</v>
      </c>
      <c r="AJ835" s="96"/>
      <c r="AK835" s="96"/>
      <c r="AL835" s="96"/>
      <c r="AM835" s="96"/>
      <c r="AN835" s="96"/>
      <c r="AO835" s="96"/>
      <c r="AP835" s="96"/>
      <c r="AQ835" s="96"/>
      <c r="AR835" s="96"/>
      <c r="AY835" s="98" t="s">
        <v>199</v>
      </c>
      <c r="AZ835" s="98" t="s">
        <v>180</v>
      </c>
      <c r="BA835" s="19" t="s">
        <v>200</v>
      </c>
      <c r="BF835" s="12" t="s">
        <v>200</v>
      </c>
    </row>
    <row r="836" spans="1:58" x14ac:dyDescent="0.25">
      <c r="A836" s="99" t="s">
        <v>158</v>
      </c>
      <c r="B836" s="12" t="s">
        <v>159</v>
      </c>
      <c r="C836" s="12" t="s">
        <v>183</v>
      </c>
      <c r="D836" s="12" t="s">
        <v>34</v>
      </c>
      <c r="E836" s="12">
        <v>4</v>
      </c>
      <c r="F836" s="12" t="s">
        <v>206</v>
      </c>
      <c r="G836" s="12">
        <v>1.25</v>
      </c>
      <c r="H836" s="102"/>
      <c r="I836" s="91">
        <v>1.66</v>
      </c>
      <c r="J836" s="91">
        <f>I836-0.006</f>
        <v>1.6539999999999999</v>
      </c>
      <c r="K836" s="12">
        <f t="shared" si="378"/>
        <v>1.66</v>
      </c>
      <c r="O836" s="92">
        <v>0.14599999999999999</v>
      </c>
      <c r="Q836" s="91"/>
      <c r="R836" s="91"/>
      <c r="S836" s="91"/>
      <c r="T836" s="91"/>
      <c r="U836" s="91">
        <v>8.0000000000000002E-3</v>
      </c>
      <c r="V836" s="91"/>
      <c r="W836" s="91"/>
      <c r="X836" s="92">
        <f t="shared" si="384"/>
        <v>1.3679999999999999</v>
      </c>
      <c r="Y836" s="94">
        <f t="shared" si="380"/>
        <v>1.4698129725379061</v>
      </c>
      <c r="Z836" s="94">
        <f t="shared" si="381"/>
        <v>0.11399999999999999</v>
      </c>
      <c r="AA836" s="95">
        <f t="shared" si="382"/>
        <v>1.0207034531513236E-2</v>
      </c>
      <c r="AB836" s="96">
        <f t="shared" si="383"/>
        <v>1.754385964912281E-2</v>
      </c>
      <c r="AC836" s="96">
        <v>2E-3</v>
      </c>
      <c r="AD836" s="96"/>
      <c r="AE836" s="96"/>
      <c r="AF836" s="96"/>
      <c r="AG836" s="96"/>
      <c r="AH836" s="96"/>
      <c r="AI836" s="96">
        <v>2.63</v>
      </c>
      <c r="AJ836" s="96"/>
      <c r="AK836" s="96"/>
      <c r="AL836" s="96"/>
      <c r="AM836" s="96"/>
      <c r="AN836" s="96"/>
      <c r="AO836" s="96"/>
      <c r="AP836" s="96"/>
      <c r="AQ836" s="96"/>
      <c r="AR836" s="96"/>
      <c r="AY836" s="98" t="s">
        <v>199</v>
      </c>
      <c r="AZ836" s="98" t="s">
        <v>180</v>
      </c>
      <c r="BA836" s="19" t="s">
        <v>200</v>
      </c>
      <c r="BF836" s="12" t="s">
        <v>200</v>
      </c>
    </row>
    <row r="837" spans="1:58" x14ac:dyDescent="0.25">
      <c r="A837" s="99" t="s">
        <v>158</v>
      </c>
      <c r="B837" s="12" t="s">
        <v>159</v>
      </c>
      <c r="C837" s="12" t="s">
        <v>183</v>
      </c>
      <c r="D837" s="12" t="s">
        <v>34</v>
      </c>
      <c r="E837" s="12">
        <v>4</v>
      </c>
      <c r="F837" s="12" t="s">
        <v>206</v>
      </c>
      <c r="G837" s="12">
        <v>1.5</v>
      </c>
      <c r="H837" s="102"/>
      <c r="I837" s="91">
        <v>1.9</v>
      </c>
      <c r="J837" s="91">
        <f>I837-0.006</f>
        <v>1.8939999999999999</v>
      </c>
      <c r="K837" s="12">
        <f t="shared" si="378"/>
        <v>1.9</v>
      </c>
      <c r="O837" s="92">
        <v>0.15</v>
      </c>
      <c r="Q837" s="91"/>
      <c r="R837" s="91"/>
      <c r="S837" s="91"/>
      <c r="T837" s="91"/>
      <c r="U837" s="91">
        <v>8.0000000000000002E-3</v>
      </c>
      <c r="V837" s="91"/>
      <c r="W837" s="91"/>
      <c r="X837" s="92">
        <f t="shared" si="384"/>
        <v>1.5999999999999999</v>
      </c>
      <c r="Y837" s="94">
        <f t="shared" si="380"/>
        <v>2.0106192982974673</v>
      </c>
      <c r="Z837" s="94">
        <f t="shared" si="381"/>
        <v>0.13333333333333333</v>
      </c>
      <c r="AA837" s="95">
        <f t="shared" si="382"/>
        <v>1.3962634015954637E-2</v>
      </c>
      <c r="AB837" s="96">
        <f t="shared" si="383"/>
        <v>1.5000000000000001E-2</v>
      </c>
      <c r="AC837" s="96">
        <v>2E-3</v>
      </c>
      <c r="AD837" s="96"/>
      <c r="AE837" s="96"/>
      <c r="AF837" s="96"/>
      <c r="AG837" s="96"/>
      <c r="AH837" s="96"/>
      <c r="AI837" s="96">
        <v>3.13</v>
      </c>
      <c r="AJ837" s="96"/>
      <c r="AK837" s="96"/>
      <c r="AL837" s="96"/>
      <c r="AM837" s="96"/>
      <c r="AN837" s="96"/>
      <c r="AO837" s="96"/>
      <c r="AP837" s="96"/>
      <c r="AQ837" s="96"/>
      <c r="AR837" s="96"/>
      <c r="AY837" s="98" t="s">
        <v>199</v>
      </c>
      <c r="AZ837" s="98" t="s">
        <v>180</v>
      </c>
      <c r="BA837" s="19" t="s">
        <v>200</v>
      </c>
      <c r="BF837" s="12" t="s">
        <v>200</v>
      </c>
    </row>
    <row r="838" spans="1:58" x14ac:dyDescent="0.25">
      <c r="A838" s="99" t="s">
        <v>158</v>
      </c>
      <c r="B838" s="12" t="s">
        <v>159</v>
      </c>
      <c r="C838" s="12" t="s">
        <v>183</v>
      </c>
      <c r="D838" s="12" t="s">
        <v>34</v>
      </c>
      <c r="E838" s="12">
        <v>4</v>
      </c>
      <c r="F838" s="12" t="s">
        <v>206</v>
      </c>
      <c r="G838" s="12">
        <v>2</v>
      </c>
      <c r="H838" s="102"/>
      <c r="I838" s="91">
        <v>2.375</v>
      </c>
      <c r="J838" s="91">
        <f>I838-0.008</f>
        <v>2.367</v>
      </c>
      <c r="K838" s="12">
        <f t="shared" si="378"/>
        <v>2.375</v>
      </c>
      <c r="O838" s="92">
        <v>0.156</v>
      </c>
      <c r="Q838" s="91"/>
      <c r="R838" s="91"/>
      <c r="S838" s="91"/>
      <c r="T838" s="91"/>
      <c r="U838" s="91">
        <v>8.9999999999999993E-3</v>
      </c>
      <c r="V838" s="91"/>
      <c r="W838" s="91"/>
      <c r="X838" s="92">
        <f t="shared" si="384"/>
        <v>2.0630000000000002</v>
      </c>
      <c r="Y838" s="94">
        <f t="shared" si="380"/>
        <v>3.342630236076475</v>
      </c>
      <c r="Z838" s="94">
        <f t="shared" si="381"/>
        <v>0.17191666666666669</v>
      </c>
      <c r="AA838" s="95">
        <f t="shared" si="382"/>
        <v>2.3212709972753303E-2</v>
      </c>
      <c r="AB838" s="96">
        <f t="shared" si="383"/>
        <v>1.16335433834222E-2</v>
      </c>
      <c r="AC838" s="96">
        <v>2E-3</v>
      </c>
      <c r="AD838" s="96"/>
      <c r="AE838" s="96"/>
      <c r="AF838" s="96"/>
      <c r="AG838" s="96"/>
      <c r="AH838" s="96"/>
      <c r="AI838" s="96">
        <v>4.12</v>
      </c>
      <c r="AJ838" s="96"/>
      <c r="AK838" s="96"/>
      <c r="AL838" s="96"/>
      <c r="AM838" s="96"/>
      <c r="AN838" s="96"/>
      <c r="AO838" s="96"/>
      <c r="AP838" s="96"/>
      <c r="AQ838" s="96"/>
      <c r="AR838" s="96"/>
      <c r="AY838" s="98" t="s">
        <v>199</v>
      </c>
      <c r="AZ838" s="98" t="s">
        <v>180</v>
      </c>
      <c r="BA838" s="19" t="s">
        <v>200</v>
      </c>
      <c r="BF838" s="12" t="s">
        <v>200</v>
      </c>
    </row>
    <row r="839" spans="1:58" x14ac:dyDescent="0.25">
      <c r="A839" s="99" t="s">
        <v>158</v>
      </c>
      <c r="B839" s="12" t="s">
        <v>159</v>
      </c>
      <c r="C839" s="12" t="s">
        <v>183</v>
      </c>
      <c r="D839" s="12" t="s">
        <v>34</v>
      </c>
      <c r="E839" s="12">
        <v>4</v>
      </c>
      <c r="F839" s="12" t="s">
        <v>206</v>
      </c>
      <c r="G839" s="12">
        <v>2.5</v>
      </c>
      <c r="H839" s="102"/>
      <c r="I839" s="91">
        <v>2.875</v>
      </c>
      <c r="J839" s="91">
        <f>I839-0.008</f>
        <v>2.867</v>
      </c>
      <c r="K839" s="12">
        <f t="shared" si="378"/>
        <v>2.875</v>
      </c>
      <c r="O839" s="92">
        <v>0.187</v>
      </c>
      <c r="Q839" s="91"/>
      <c r="R839" s="91"/>
      <c r="S839" s="91"/>
      <c r="T839" s="91"/>
      <c r="U839" s="91">
        <v>0.01</v>
      </c>
      <c r="V839" s="91"/>
      <c r="W839" s="91"/>
      <c r="X839" s="92">
        <f t="shared" si="384"/>
        <v>2.5009999999999999</v>
      </c>
      <c r="Y839" s="94">
        <f t="shared" si="380"/>
        <v>4.9126662974492019</v>
      </c>
      <c r="Z839" s="94">
        <f t="shared" si="381"/>
        <v>0.20841666666666667</v>
      </c>
      <c r="AA839" s="95">
        <f t="shared" si="382"/>
        <v>3.4115738176730574E-2</v>
      </c>
      <c r="AB839" s="96">
        <f t="shared" si="383"/>
        <v>9.5961615353858457E-3</v>
      </c>
      <c r="AC839" s="96">
        <v>2E-3</v>
      </c>
      <c r="AD839" s="96"/>
      <c r="AE839" s="96"/>
      <c r="AF839" s="96"/>
      <c r="AG839" s="96"/>
      <c r="AH839" s="96"/>
      <c r="AI839" s="96">
        <v>5.99</v>
      </c>
      <c r="AJ839" s="96"/>
      <c r="AK839" s="96"/>
      <c r="AL839" s="96"/>
      <c r="AM839" s="96"/>
      <c r="AN839" s="96"/>
      <c r="AO839" s="96"/>
      <c r="AP839" s="96"/>
      <c r="AQ839" s="96"/>
      <c r="AR839" s="96"/>
      <c r="AY839" s="98" t="s">
        <v>199</v>
      </c>
      <c r="AZ839" s="98" t="s">
        <v>180</v>
      </c>
      <c r="BA839" s="19" t="s">
        <v>200</v>
      </c>
      <c r="BF839" s="12" t="s">
        <v>200</v>
      </c>
    </row>
    <row r="840" spans="1:58" x14ac:dyDescent="0.25">
      <c r="A840" s="99" t="s">
        <v>158</v>
      </c>
      <c r="B840" s="12" t="s">
        <v>159</v>
      </c>
      <c r="C840" s="12" t="s">
        <v>183</v>
      </c>
      <c r="D840" s="12" t="s">
        <v>34</v>
      </c>
      <c r="E840" s="12">
        <v>4</v>
      </c>
      <c r="F840" s="12" t="s">
        <v>206</v>
      </c>
      <c r="G840" s="12">
        <v>3</v>
      </c>
      <c r="H840" s="102"/>
      <c r="I840" s="91">
        <v>3.5</v>
      </c>
      <c r="J840" s="91">
        <f>I840-0.01</f>
        <v>3.49</v>
      </c>
      <c r="K840" s="12">
        <f t="shared" si="378"/>
        <v>3.5</v>
      </c>
      <c r="O840" s="92">
        <v>0.219</v>
      </c>
      <c r="Q840" s="91"/>
      <c r="R840" s="91"/>
      <c r="S840" s="91"/>
      <c r="T840" s="91"/>
      <c r="U840" s="91">
        <v>1.2E-2</v>
      </c>
      <c r="V840" s="91"/>
      <c r="W840" s="91"/>
      <c r="X840" s="92">
        <f t="shared" si="384"/>
        <v>3.0619999999999998</v>
      </c>
      <c r="Y840" s="94">
        <f t="shared" si="380"/>
        <v>7.3637706579009841</v>
      </c>
      <c r="Z840" s="94">
        <f t="shared" si="381"/>
        <v>0.25516666666666665</v>
      </c>
      <c r="AA840" s="95">
        <f t="shared" si="382"/>
        <v>5.1137296235423506E-2</v>
      </c>
      <c r="AB840" s="96">
        <f t="shared" si="383"/>
        <v>7.8380143696930114E-3</v>
      </c>
      <c r="AC840" s="96">
        <v>2E-3</v>
      </c>
      <c r="AD840" s="96"/>
      <c r="AE840" s="96"/>
      <c r="AF840" s="96"/>
      <c r="AG840" s="96"/>
      <c r="AH840" s="96"/>
      <c r="AI840" s="96">
        <v>8.56</v>
      </c>
      <c r="AJ840" s="96"/>
      <c r="AK840" s="96"/>
      <c r="AL840" s="96"/>
      <c r="AM840" s="96"/>
      <c r="AN840" s="96"/>
      <c r="AO840" s="96"/>
      <c r="AP840" s="96"/>
      <c r="AQ840" s="96"/>
      <c r="AR840" s="96"/>
      <c r="AY840" s="98" t="s">
        <v>199</v>
      </c>
      <c r="AZ840" s="98" t="s">
        <v>180</v>
      </c>
      <c r="BA840" s="19" t="s">
        <v>200</v>
      </c>
      <c r="BF840" s="12" t="s">
        <v>200</v>
      </c>
    </row>
    <row r="841" spans="1:58" x14ac:dyDescent="0.25">
      <c r="A841" s="99" t="s">
        <v>158</v>
      </c>
      <c r="B841" s="12" t="s">
        <v>159</v>
      </c>
      <c r="C841" s="12" t="s">
        <v>183</v>
      </c>
      <c r="D841" s="12" t="s">
        <v>34</v>
      </c>
      <c r="E841" s="12">
        <v>4</v>
      </c>
      <c r="F841" s="12" t="s">
        <v>206</v>
      </c>
      <c r="G841" s="12">
        <v>3.5</v>
      </c>
      <c r="H841" s="102"/>
      <c r="I841" s="91">
        <v>4</v>
      </c>
      <c r="J841" s="91">
        <f>I841-0.01</f>
        <v>3.99</v>
      </c>
      <c r="K841" s="12">
        <f t="shared" si="378"/>
        <v>4</v>
      </c>
      <c r="O841" s="92">
        <v>0.25</v>
      </c>
      <c r="Q841" s="91"/>
      <c r="R841" s="91"/>
      <c r="S841" s="91"/>
      <c r="T841" s="91"/>
      <c r="U841" s="91">
        <v>1.2999999999999999E-2</v>
      </c>
      <c r="V841" s="91"/>
      <c r="W841" s="91"/>
      <c r="X841" s="92">
        <f t="shared" si="384"/>
        <v>3.5</v>
      </c>
      <c r="Y841" s="94">
        <f t="shared" si="380"/>
        <v>9.6211275016187408</v>
      </c>
      <c r="Z841" s="94">
        <f t="shared" si="381"/>
        <v>0.29166666666666669</v>
      </c>
      <c r="AA841" s="95">
        <f t="shared" si="382"/>
        <v>6.6813385427907934E-2</v>
      </c>
      <c r="AB841" s="96">
        <f t="shared" si="383"/>
        <v>6.8571428571428568E-3</v>
      </c>
      <c r="AC841" s="96">
        <v>2E-3</v>
      </c>
      <c r="AD841" s="96"/>
      <c r="AE841" s="96"/>
      <c r="AF841" s="96"/>
      <c r="AG841" s="96"/>
      <c r="AH841" s="96"/>
      <c r="AI841" s="96">
        <v>11.2</v>
      </c>
      <c r="AJ841" s="96"/>
      <c r="AK841" s="96"/>
      <c r="AL841" s="96"/>
      <c r="AM841" s="96"/>
      <c r="AN841" s="96"/>
      <c r="AO841" s="96"/>
      <c r="AP841" s="96"/>
      <c r="AQ841" s="96"/>
      <c r="AR841" s="96"/>
      <c r="AY841" s="98" t="s">
        <v>199</v>
      </c>
      <c r="AZ841" s="98" t="s">
        <v>180</v>
      </c>
      <c r="BA841" s="19" t="s">
        <v>200</v>
      </c>
      <c r="BF841" s="12" t="s">
        <v>200</v>
      </c>
    </row>
    <row r="842" spans="1:58" x14ac:dyDescent="0.25">
      <c r="A842" s="99" t="s">
        <v>158</v>
      </c>
      <c r="B842" s="12" t="s">
        <v>159</v>
      </c>
      <c r="C842" s="12" t="s">
        <v>183</v>
      </c>
      <c r="D842" s="12" t="s">
        <v>34</v>
      </c>
      <c r="E842" s="12">
        <v>4</v>
      </c>
      <c r="F842" s="12" t="s">
        <v>206</v>
      </c>
      <c r="G842" s="12">
        <v>4</v>
      </c>
      <c r="H842" s="102"/>
      <c r="I842" s="91">
        <v>4.5</v>
      </c>
      <c r="J842" s="91">
        <f>I842-0.012</f>
        <v>4.4880000000000004</v>
      </c>
      <c r="K842" s="12">
        <f t="shared" si="378"/>
        <v>4.5</v>
      </c>
      <c r="O842" s="92">
        <v>0.25</v>
      </c>
      <c r="Q842" s="91"/>
      <c r="R842" s="91"/>
      <c r="S842" s="91"/>
      <c r="T842" s="91"/>
      <c r="U842" s="91">
        <v>1.4E-2</v>
      </c>
      <c r="V842" s="91"/>
      <c r="W842" s="91"/>
      <c r="X842" s="92">
        <f t="shared" si="384"/>
        <v>4</v>
      </c>
      <c r="Y842" s="94">
        <f t="shared" si="380"/>
        <v>12.566370614359172</v>
      </c>
      <c r="Z842" s="94">
        <f t="shared" si="381"/>
        <v>0.33333333333333331</v>
      </c>
      <c r="AA842" s="95">
        <f t="shared" si="382"/>
        <v>8.7266462599716474E-2</v>
      </c>
      <c r="AB842" s="96">
        <f t="shared" si="383"/>
        <v>6.0000000000000001E-3</v>
      </c>
      <c r="AC842" s="96">
        <v>2E-3</v>
      </c>
      <c r="AD842" s="96"/>
      <c r="AE842" s="96"/>
      <c r="AF842" s="96"/>
      <c r="AG842" s="96"/>
      <c r="AH842" s="96"/>
      <c r="AI842" s="96">
        <v>12.7</v>
      </c>
      <c r="AJ842" s="96"/>
      <c r="AK842" s="96"/>
      <c r="AL842" s="96"/>
      <c r="AM842" s="96"/>
      <c r="AN842" s="96"/>
      <c r="AO842" s="96"/>
      <c r="AP842" s="96"/>
      <c r="AQ842" s="96"/>
      <c r="AR842" s="96"/>
      <c r="AY842" s="98" t="s">
        <v>199</v>
      </c>
      <c r="AZ842" s="98" t="s">
        <v>180</v>
      </c>
      <c r="BA842" s="19" t="s">
        <v>200</v>
      </c>
      <c r="BF842" s="12" t="s">
        <v>200</v>
      </c>
    </row>
    <row r="843" spans="1:58" x14ac:dyDescent="0.25">
      <c r="A843" s="99" t="s">
        <v>158</v>
      </c>
      <c r="B843" s="12" t="s">
        <v>159</v>
      </c>
      <c r="C843" s="12" t="s">
        <v>183</v>
      </c>
      <c r="D843" s="12" t="s">
        <v>34</v>
      </c>
      <c r="E843" s="12">
        <v>4</v>
      </c>
      <c r="F843" s="12" t="s">
        <v>206</v>
      </c>
      <c r="G843" s="12">
        <v>5</v>
      </c>
      <c r="H843" s="102"/>
      <c r="I843" s="91">
        <v>5.5620000000000003</v>
      </c>
      <c r="J843" s="91">
        <f>I843-0.014</f>
        <v>5.548</v>
      </c>
      <c r="K843" s="12">
        <f t="shared" si="378"/>
        <v>5.5620000000000003</v>
      </c>
      <c r="O843" s="92">
        <v>0.25</v>
      </c>
      <c r="Q843" s="91"/>
      <c r="R843" s="91"/>
      <c r="S843" s="91"/>
      <c r="T843" s="91"/>
      <c r="U843" s="91">
        <v>1.4E-2</v>
      </c>
      <c r="V843" s="91"/>
      <c r="W843" s="91"/>
      <c r="X843" s="92">
        <f t="shared" si="384"/>
        <v>5.0620000000000003</v>
      </c>
      <c r="Y843" s="94">
        <f t="shared" si="380"/>
        <v>20.124920016782728</v>
      </c>
      <c r="Z843" s="94">
        <f t="shared" si="381"/>
        <v>0.42183333333333334</v>
      </c>
      <c r="AA843" s="95">
        <f t="shared" si="382"/>
        <v>0.13975638900543558</v>
      </c>
      <c r="AB843" s="96">
        <f t="shared" si="383"/>
        <v>4.7412090082971162E-3</v>
      </c>
      <c r="AC843" s="96">
        <v>2E-3</v>
      </c>
      <c r="AD843" s="96"/>
      <c r="AE843" s="96"/>
      <c r="AF843" s="96"/>
      <c r="AG843" s="96"/>
      <c r="AH843" s="96"/>
      <c r="AI843" s="96">
        <v>15.8</v>
      </c>
      <c r="AJ843" s="96"/>
      <c r="AK843" s="96"/>
      <c r="AL843" s="96"/>
      <c r="AM843" s="96"/>
      <c r="AN843" s="96"/>
      <c r="AO843" s="96"/>
      <c r="AP843" s="96"/>
      <c r="AQ843" s="96"/>
      <c r="AR843" s="96"/>
      <c r="AY843" s="98" t="s">
        <v>199</v>
      </c>
      <c r="AZ843" s="98" t="s">
        <v>180</v>
      </c>
      <c r="BA843" s="19" t="s">
        <v>200</v>
      </c>
      <c r="BF843" s="12" t="s">
        <v>200</v>
      </c>
    </row>
    <row r="844" spans="1:58" x14ac:dyDescent="0.25">
      <c r="A844" s="99" t="s">
        <v>158</v>
      </c>
      <c r="B844" s="12" t="s">
        <v>159</v>
      </c>
      <c r="C844" s="12" t="s">
        <v>183</v>
      </c>
      <c r="D844" s="12" t="s">
        <v>34</v>
      </c>
      <c r="E844" s="12">
        <v>4</v>
      </c>
      <c r="F844" s="12" t="s">
        <v>206</v>
      </c>
      <c r="G844" s="12">
        <v>6</v>
      </c>
      <c r="H844" s="102"/>
      <c r="I844" s="91">
        <v>6.625</v>
      </c>
      <c r="J844" s="91">
        <f>I844-0.016</f>
        <v>6.609</v>
      </c>
      <c r="K844" s="12">
        <f t="shared" si="378"/>
        <v>6.625</v>
      </c>
      <c r="O844" s="92">
        <v>0.25</v>
      </c>
      <c r="Q844" s="91"/>
      <c r="R844" s="91"/>
      <c r="S844" s="91"/>
      <c r="T844" s="91"/>
      <c r="U844" s="91">
        <v>1.4E-2</v>
      </c>
      <c r="V844" s="91"/>
      <c r="W844" s="91"/>
      <c r="X844" s="92">
        <f t="shared" si="384"/>
        <v>6.125</v>
      </c>
      <c r="Y844" s="94">
        <f t="shared" si="380"/>
        <v>29.464702973707396</v>
      </c>
      <c r="Z844" s="94">
        <f t="shared" si="381"/>
        <v>0.51041666666666663</v>
      </c>
      <c r="AA844" s="95">
        <f t="shared" si="382"/>
        <v>0.20461599287296797</v>
      </c>
      <c r="AB844" s="96">
        <f t="shared" si="383"/>
        <v>3.9183673469387762E-3</v>
      </c>
      <c r="AC844" s="96">
        <v>2E-3</v>
      </c>
      <c r="AD844" s="96"/>
      <c r="AE844" s="96"/>
      <c r="AF844" s="96"/>
      <c r="AG844" s="96"/>
      <c r="AH844" s="96"/>
      <c r="AI844" s="96">
        <v>19</v>
      </c>
      <c r="AJ844" s="96"/>
      <c r="AK844" s="96"/>
      <c r="AL844" s="96"/>
      <c r="AM844" s="96"/>
      <c r="AN844" s="96"/>
      <c r="AO844" s="96"/>
      <c r="AP844" s="96"/>
      <c r="AQ844" s="96"/>
      <c r="AR844" s="96"/>
      <c r="AY844" s="98" t="s">
        <v>199</v>
      </c>
      <c r="AZ844" s="98" t="s">
        <v>180</v>
      </c>
      <c r="BA844" s="19" t="s">
        <v>200</v>
      </c>
      <c r="BF844" s="12" t="s">
        <v>200</v>
      </c>
    </row>
    <row r="845" spans="1:58" x14ac:dyDescent="0.25">
      <c r="A845" s="99" t="s">
        <v>158</v>
      </c>
      <c r="B845" s="12" t="s">
        <v>159</v>
      </c>
      <c r="C845" s="12" t="s">
        <v>183</v>
      </c>
      <c r="D845" s="12" t="s">
        <v>34</v>
      </c>
      <c r="E845" s="12">
        <v>4</v>
      </c>
      <c r="F845" s="12" t="s">
        <v>206</v>
      </c>
      <c r="G845" s="12">
        <v>8</v>
      </c>
      <c r="H845" s="102"/>
      <c r="I845" s="91">
        <v>8.625</v>
      </c>
      <c r="J845" s="91">
        <f>I845-0.02</f>
        <v>8.6050000000000004</v>
      </c>
      <c r="K845" s="12">
        <f t="shared" si="378"/>
        <v>8.625</v>
      </c>
      <c r="O845" s="92">
        <v>0.312</v>
      </c>
      <c r="Q845" s="91"/>
      <c r="R845" s="91"/>
      <c r="S845" s="91"/>
      <c r="T845" s="91"/>
      <c r="U845" s="91">
        <v>2.1999999999999999E-2</v>
      </c>
      <c r="V845" s="91"/>
      <c r="W845" s="91"/>
      <c r="X845" s="92">
        <f t="shared" si="384"/>
        <v>8.0009999999999994</v>
      </c>
      <c r="Y845" s="94">
        <f t="shared" si="380"/>
        <v>50.278049613449205</v>
      </c>
      <c r="Z845" s="94">
        <f t="shared" si="381"/>
        <v>0.66674999999999995</v>
      </c>
      <c r="AA845" s="95">
        <f t="shared" si="382"/>
        <v>0.34915312231561951</v>
      </c>
      <c r="AB845" s="96">
        <f t="shared" si="383"/>
        <v>2.9996250468691415E-3</v>
      </c>
      <c r="AC845" s="96">
        <v>2E-3</v>
      </c>
      <c r="AD845" s="96"/>
      <c r="AE845" s="96"/>
      <c r="AF845" s="96"/>
      <c r="AG845" s="96"/>
      <c r="AH845" s="96"/>
      <c r="AI845" s="96">
        <v>30.9</v>
      </c>
      <c r="AJ845" s="96"/>
      <c r="AK845" s="96"/>
      <c r="AL845" s="96"/>
      <c r="AM845" s="96"/>
      <c r="AN845" s="96"/>
      <c r="AO845" s="96"/>
      <c r="AP845" s="96"/>
      <c r="AQ845" s="96"/>
      <c r="AR845" s="96"/>
      <c r="AY845" s="98" t="s">
        <v>199</v>
      </c>
      <c r="AZ845" s="98" t="s">
        <v>180</v>
      </c>
      <c r="BA845" s="19" t="s">
        <v>200</v>
      </c>
      <c r="BF845" s="12" t="s">
        <v>200</v>
      </c>
    </row>
    <row r="846" spans="1:58" x14ac:dyDescent="0.25">
      <c r="A846" s="99" t="s">
        <v>158</v>
      </c>
      <c r="B846" s="12" t="s">
        <v>159</v>
      </c>
      <c r="C846" s="12" t="s">
        <v>183</v>
      </c>
      <c r="D846" s="12" t="s">
        <v>34</v>
      </c>
      <c r="E846" s="12">
        <v>4</v>
      </c>
      <c r="F846" s="12" t="s">
        <v>206</v>
      </c>
      <c r="G846" s="12">
        <v>10</v>
      </c>
      <c r="H846" s="102"/>
      <c r="I846" s="91">
        <v>10.75</v>
      </c>
      <c r="J846" s="91">
        <f>I846-0.022</f>
        <v>10.728</v>
      </c>
      <c r="K846" s="12">
        <f t="shared" si="378"/>
        <v>10.75</v>
      </c>
      <c r="O846" s="92">
        <v>0.36499999999999999</v>
      </c>
      <c r="Q846" s="91"/>
      <c r="R846" s="91"/>
      <c r="S846" s="91"/>
      <c r="T846" s="91"/>
      <c r="U846" s="91">
        <v>0.03</v>
      </c>
      <c r="V846" s="91"/>
      <c r="W846" s="91"/>
      <c r="X846" s="92">
        <f t="shared" si="384"/>
        <v>10.02</v>
      </c>
      <c r="Y846" s="94">
        <f t="shared" si="380"/>
        <v>78.854289764369156</v>
      </c>
      <c r="Z846" s="94">
        <f t="shared" si="381"/>
        <v>0.83499999999999996</v>
      </c>
      <c r="AA846" s="95">
        <f t="shared" si="382"/>
        <v>0.54759923447478587</v>
      </c>
      <c r="AB846" s="96">
        <f t="shared" si="383"/>
        <v>2.3952095808383233E-3</v>
      </c>
      <c r="AC846" s="96">
        <v>2E-3</v>
      </c>
      <c r="AD846" s="96"/>
      <c r="AE846" s="96"/>
      <c r="AF846" s="96"/>
      <c r="AG846" s="96"/>
      <c r="AH846" s="96"/>
      <c r="AI846" s="96">
        <v>45.2</v>
      </c>
      <c r="AJ846" s="96"/>
      <c r="AK846" s="96"/>
      <c r="AL846" s="96"/>
      <c r="AM846" s="96"/>
      <c r="AN846" s="96"/>
      <c r="AO846" s="96"/>
      <c r="AP846" s="96"/>
      <c r="AQ846" s="96"/>
      <c r="AR846" s="96"/>
      <c r="AY846" s="98" t="s">
        <v>199</v>
      </c>
      <c r="AZ846" s="98" t="s">
        <v>180</v>
      </c>
      <c r="BA846" s="19" t="s">
        <v>200</v>
      </c>
      <c r="BF846" s="12" t="s">
        <v>200</v>
      </c>
    </row>
    <row r="847" spans="1:58" x14ac:dyDescent="0.25">
      <c r="A847" s="99" t="s">
        <v>158</v>
      </c>
      <c r="B847" s="12" t="s">
        <v>159</v>
      </c>
      <c r="C847" s="12" t="s">
        <v>183</v>
      </c>
      <c r="D847" s="12" t="s">
        <v>34</v>
      </c>
      <c r="E847" s="12">
        <v>4</v>
      </c>
      <c r="F847" s="12" t="s">
        <v>206</v>
      </c>
      <c r="G847" s="12">
        <v>12</v>
      </c>
      <c r="H847" s="102"/>
      <c r="I847" s="91">
        <v>12.75</v>
      </c>
      <c r="J847" s="91">
        <f>I847-0.024</f>
        <v>12.726000000000001</v>
      </c>
      <c r="K847" s="12">
        <f t="shared" si="378"/>
        <v>12.75</v>
      </c>
      <c r="O847" s="92">
        <v>0.375</v>
      </c>
      <c r="Q847" s="91"/>
      <c r="R847" s="91"/>
      <c r="S847" s="91"/>
      <c r="T847" s="91"/>
      <c r="U847" s="91">
        <v>0.03</v>
      </c>
      <c r="V847" s="91"/>
      <c r="W847" s="91"/>
      <c r="X847" s="92">
        <f t="shared" si="384"/>
        <v>12</v>
      </c>
      <c r="Y847" s="94">
        <f t="shared" si="380"/>
        <v>113.09733552923255</v>
      </c>
      <c r="Z847" s="94">
        <f t="shared" si="381"/>
        <v>1</v>
      </c>
      <c r="AA847" s="95">
        <f t="shared" si="382"/>
        <v>0.78539816339744828</v>
      </c>
      <c r="AB847" s="96">
        <f t="shared" si="383"/>
        <v>2E-3</v>
      </c>
      <c r="AC847" s="96">
        <v>2E-3</v>
      </c>
      <c r="AD847" s="96"/>
      <c r="AE847" s="96"/>
      <c r="AF847" s="96"/>
      <c r="AG847" s="96"/>
      <c r="AH847" s="96"/>
      <c r="AI847" s="96">
        <v>55.3</v>
      </c>
      <c r="AJ847" s="96"/>
      <c r="AK847" s="96"/>
      <c r="AL847" s="96"/>
      <c r="AM847" s="96"/>
      <c r="AN847" s="96"/>
      <c r="AO847" s="96"/>
      <c r="AP847" s="96"/>
      <c r="AQ847" s="96"/>
      <c r="AR847" s="96"/>
      <c r="AY847" s="98" t="s">
        <v>199</v>
      </c>
      <c r="AZ847" s="98" t="s">
        <v>180</v>
      </c>
      <c r="BA847" s="19" t="s">
        <v>200</v>
      </c>
      <c r="BF847" s="12" t="s">
        <v>200</v>
      </c>
    </row>
    <row r="848" spans="1:58" x14ac:dyDescent="0.25">
      <c r="A848" s="99" t="s">
        <v>158</v>
      </c>
      <c r="B848" s="12" t="s">
        <v>159</v>
      </c>
      <c r="C848" s="12" t="s">
        <v>183</v>
      </c>
      <c r="D848" s="12" t="s">
        <v>34</v>
      </c>
      <c r="E848" s="12">
        <v>4</v>
      </c>
      <c r="F848" s="12" t="s">
        <v>207</v>
      </c>
      <c r="G848" s="12">
        <v>0.125</v>
      </c>
      <c r="H848" s="102"/>
      <c r="I848" s="12">
        <v>0.40500000000000003</v>
      </c>
      <c r="J848" s="12">
        <f>I848-0.004</f>
        <v>0.40100000000000002</v>
      </c>
      <c r="K848" s="12">
        <f t="shared" si="378"/>
        <v>0.40500000000000003</v>
      </c>
      <c r="O848" s="92">
        <v>0.1</v>
      </c>
      <c r="Q848" s="91"/>
      <c r="R848" s="91"/>
      <c r="S848" s="91"/>
      <c r="T848" s="91"/>
      <c r="U848" s="91">
        <v>6.0000000000000001E-3</v>
      </c>
      <c r="V848" s="91"/>
      <c r="W848" s="91"/>
      <c r="X848" s="92">
        <f t="shared" si="384"/>
        <v>0.20500000000000002</v>
      </c>
      <c r="Y848" s="94">
        <f t="shared" si="380"/>
        <v>3.300635781677777E-2</v>
      </c>
      <c r="Z848" s="94">
        <f t="shared" si="381"/>
        <v>1.7083333333333336E-2</v>
      </c>
      <c r="AA848" s="95">
        <f t="shared" si="382"/>
        <v>2.2921081817206787E-4</v>
      </c>
      <c r="AB848" s="96">
        <f t="shared" si="383"/>
        <v>0.1170731707317073</v>
      </c>
      <c r="AC848" s="96">
        <v>2E-3</v>
      </c>
      <c r="AD848" s="96"/>
      <c r="AE848" s="96"/>
      <c r="AF848" s="96"/>
      <c r="AG848" s="96"/>
      <c r="AH848" s="96"/>
      <c r="AI848" s="96">
        <v>0.36299999999999999</v>
      </c>
      <c r="AJ848" s="96"/>
      <c r="AK848" s="96"/>
      <c r="AL848" s="96"/>
      <c r="AM848" s="96"/>
      <c r="AN848" s="96"/>
      <c r="AO848" s="96"/>
      <c r="AP848" s="96"/>
      <c r="AQ848" s="96"/>
      <c r="AR848" s="96"/>
      <c r="AY848" s="98" t="s">
        <v>199</v>
      </c>
      <c r="AZ848" s="98" t="s">
        <v>180</v>
      </c>
      <c r="BA848" s="19" t="s">
        <v>200</v>
      </c>
      <c r="BF848" s="12" t="s">
        <v>200</v>
      </c>
    </row>
    <row r="849" spans="1:58" x14ac:dyDescent="0.25">
      <c r="A849" s="99" t="s">
        <v>158</v>
      </c>
      <c r="B849" s="12" t="s">
        <v>159</v>
      </c>
      <c r="C849" s="12" t="s">
        <v>183</v>
      </c>
      <c r="D849" s="12" t="s">
        <v>34</v>
      </c>
      <c r="E849" s="12">
        <v>4</v>
      </c>
      <c r="F849" s="12" t="s">
        <v>207</v>
      </c>
      <c r="G849" s="12">
        <v>0.25</v>
      </c>
      <c r="H849" s="102"/>
      <c r="I849" s="91">
        <v>0.54</v>
      </c>
      <c r="J849" s="12">
        <f>I849-0.004</f>
        <v>0.53600000000000003</v>
      </c>
      <c r="K849" s="12">
        <f t="shared" si="378"/>
        <v>0.54</v>
      </c>
      <c r="O849" s="92">
        <v>0.123</v>
      </c>
      <c r="Q849" s="91"/>
      <c r="R849" s="91"/>
      <c r="S849" s="91"/>
      <c r="T849" s="91"/>
      <c r="U849" s="12">
        <v>7.0000000000000001E-3</v>
      </c>
      <c r="X849" s="92">
        <f t="shared" si="384"/>
        <v>0.29400000000000004</v>
      </c>
      <c r="Y849" s="94">
        <f t="shared" si="380"/>
        <v>6.7886675651421854E-2</v>
      </c>
      <c r="Z849" s="94">
        <f t="shared" si="381"/>
        <v>2.4500000000000004E-2</v>
      </c>
      <c r="AA849" s="95">
        <f t="shared" si="382"/>
        <v>4.7143524757931846E-4</v>
      </c>
      <c r="AB849" s="96">
        <f t="shared" si="383"/>
        <v>8.1632653061224483E-2</v>
      </c>
      <c r="AC849" s="96">
        <v>2E-3</v>
      </c>
      <c r="AD849" s="96"/>
      <c r="AE849" s="96"/>
      <c r="AF849" s="96"/>
      <c r="AG849" s="96"/>
      <c r="AH849" s="96"/>
      <c r="AI849" s="96">
        <v>0.61099999999999999</v>
      </c>
      <c r="AJ849" s="96"/>
      <c r="AK849" s="96"/>
      <c r="AL849" s="96"/>
      <c r="AM849" s="96"/>
      <c r="AN849" s="96"/>
      <c r="AO849" s="96"/>
      <c r="AP849" s="96"/>
      <c r="AQ849" s="96"/>
      <c r="AR849" s="96"/>
      <c r="AY849" s="98" t="s">
        <v>199</v>
      </c>
      <c r="AZ849" s="98" t="s">
        <v>180</v>
      </c>
      <c r="BA849" s="19" t="s">
        <v>200</v>
      </c>
      <c r="BF849" s="12" t="s">
        <v>200</v>
      </c>
    </row>
    <row r="850" spans="1:58" x14ac:dyDescent="0.25">
      <c r="A850" s="99" t="s">
        <v>158</v>
      </c>
      <c r="B850" s="12" t="s">
        <v>159</v>
      </c>
      <c r="C850" s="12" t="s">
        <v>183</v>
      </c>
      <c r="D850" s="12" t="s">
        <v>34</v>
      </c>
      <c r="E850" s="12">
        <v>4</v>
      </c>
      <c r="F850" s="12" t="s">
        <v>207</v>
      </c>
      <c r="G850" s="12">
        <f>3/8</f>
        <v>0.375</v>
      </c>
      <c r="H850" s="102"/>
      <c r="I850" s="91">
        <v>0.67500000000000004</v>
      </c>
      <c r="J850" s="91">
        <f>I850-0.005</f>
        <v>0.67</v>
      </c>
      <c r="K850" s="12">
        <f t="shared" si="378"/>
        <v>0.67500000000000004</v>
      </c>
      <c r="O850" s="92">
        <v>0.127</v>
      </c>
      <c r="Q850" s="91"/>
      <c r="R850" s="91"/>
      <c r="S850" s="91"/>
      <c r="T850" s="91"/>
      <c r="U850" s="12">
        <v>7.0000000000000001E-3</v>
      </c>
      <c r="X850" s="92">
        <f t="shared" si="384"/>
        <v>0.42100000000000004</v>
      </c>
      <c r="Y850" s="94">
        <f t="shared" si="380"/>
        <v>0.13920475587872716</v>
      </c>
      <c r="Z850" s="94">
        <f t="shared" si="381"/>
        <v>3.5083333333333334E-2</v>
      </c>
      <c r="AA850" s="95">
        <f t="shared" si="382"/>
        <v>9.6669969360227176E-4</v>
      </c>
      <c r="AB850" s="96">
        <f t="shared" si="383"/>
        <v>5.7007125890736345E-2</v>
      </c>
      <c r="AC850" s="96">
        <v>2E-3</v>
      </c>
      <c r="AD850" s="96"/>
      <c r="AE850" s="96"/>
      <c r="AF850" s="96"/>
      <c r="AG850" s="96"/>
      <c r="AH850" s="96"/>
      <c r="AI850" s="96">
        <v>0.82899999999999996</v>
      </c>
      <c r="AJ850" s="96"/>
      <c r="AK850" s="96"/>
      <c r="AL850" s="96"/>
      <c r="AM850" s="96"/>
      <c r="AN850" s="96"/>
      <c r="AO850" s="96"/>
      <c r="AP850" s="96"/>
      <c r="AQ850" s="96"/>
      <c r="AR850" s="96"/>
      <c r="AY850" s="98" t="s">
        <v>199</v>
      </c>
      <c r="AZ850" s="98" t="s">
        <v>180</v>
      </c>
      <c r="BA850" s="19" t="s">
        <v>200</v>
      </c>
      <c r="BF850" s="12" t="s">
        <v>200</v>
      </c>
    </row>
    <row r="851" spans="1:58" x14ac:dyDescent="0.25">
      <c r="A851" s="99" t="s">
        <v>158</v>
      </c>
      <c r="B851" s="12" t="s">
        <v>159</v>
      </c>
      <c r="C851" s="12" t="s">
        <v>183</v>
      </c>
      <c r="D851" s="12" t="s">
        <v>34</v>
      </c>
      <c r="E851" s="12">
        <v>4</v>
      </c>
      <c r="F851" s="12" t="s">
        <v>207</v>
      </c>
      <c r="G851" s="12">
        <v>0.5</v>
      </c>
      <c r="H851" s="102"/>
      <c r="I851" s="91">
        <v>0.84</v>
      </c>
      <c r="J851" s="91">
        <f>I851-0.005</f>
        <v>0.83499999999999996</v>
      </c>
      <c r="K851" s="12">
        <f t="shared" si="378"/>
        <v>0.84</v>
      </c>
      <c r="O851" s="92">
        <v>0.14899999999999999</v>
      </c>
      <c r="Q851" s="91"/>
      <c r="R851" s="91"/>
      <c r="S851" s="91"/>
      <c r="T851" s="91"/>
      <c r="U851" s="12">
        <v>8.0000000000000002E-3</v>
      </c>
      <c r="X851" s="92">
        <f t="shared" si="384"/>
        <v>0.54200000000000004</v>
      </c>
      <c r="Y851" s="94">
        <f t="shared" si="380"/>
        <v>0.23072170607228801</v>
      </c>
      <c r="Z851" s="94">
        <f t="shared" si="381"/>
        <v>4.5166666666666667E-2</v>
      </c>
      <c r="AA851" s="95">
        <f t="shared" si="382"/>
        <v>1.6022340699464444E-3</v>
      </c>
      <c r="AB851" s="96">
        <f t="shared" si="383"/>
        <v>4.4280442804428041E-2</v>
      </c>
      <c r="AC851" s="96">
        <v>2E-3</v>
      </c>
      <c r="AD851" s="96"/>
      <c r="AE851" s="96"/>
      <c r="AF851" s="96"/>
      <c r="AG851" s="96"/>
      <c r="AH851" s="96"/>
      <c r="AI851" s="96">
        <v>1.23</v>
      </c>
      <c r="AJ851" s="96"/>
      <c r="AK851" s="96"/>
      <c r="AL851" s="96"/>
      <c r="AM851" s="96"/>
      <c r="AN851" s="96"/>
      <c r="AO851" s="96"/>
      <c r="AP851" s="96"/>
      <c r="AQ851" s="96"/>
      <c r="AR851" s="96"/>
      <c r="AY851" s="98" t="s">
        <v>199</v>
      </c>
      <c r="AZ851" s="98" t="s">
        <v>180</v>
      </c>
      <c r="BA851" s="19" t="s">
        <v>200</v>
      </c>
      <c r="BF851" s="12" t="s">
        <v>200</v>
      </c>
    </row>
    <row r="852" spans="1:58" x14ac:dyDescent="0.25">
      <c r="A852" s="99" t="s">
        <v>158</v>
      </c>
      <c r="B852" s="12" t="s">
        <v>159</v>
      </c>
      <c r="C852" s="12" t="s">
        <v>183</v>
      </c>
      <c r="D852" s="12" t="s">
        <v>34</v>
      </c>
      <c r="E852" s="12">
        <v>4</v>
      </c>
      <c r="F852" s="12" t="s">
        <v>207</v>
      </c>
      <c r="G852" s="12">
        <v>0.75</v>
      </c>
      <c r="H852" s="102"/>
      <c r="I852" s="91">
        <v>1.05</v>
      </c>
      <c r="J852" s="91">
        <f>I852-0.006</f>
        <v>1.044</v>
      </c>
      <c r="K852" s="12">
        <f t="shared" si="378"/>
        <v>1.05</v>
      </c>
      <c r="O852" s="92">
        <v>0.157</v>
      </c>
      <c r="Q852" s="91"/>
      <c r="R852" s="91"/>
      <c r="S852" s="91"/>
      <c r="T852" s="91"/>
      <c r="U852" s="12">
        <v>8.9999999999999993E-3</v>
      </c>
      <c r="X852" s="92">
        <f t="shared" si="384"/>
        <v>0.73599999999999999</v>
      </c>
      <c r="Y852" s="94">
        <f t="shared" si="380"/>
        <v>0.42544704351974411</v>
      </c>
      <c r="Z852" s="94">
        <f t="shared" si="381"/>
        <v>6.133333333333333E-2</v>
      </c>
      <c r="AA852" s="95">
        <f t="shared" si="382"/>
        <v>2.954493357776001E-3</v>
      </c>
      <c r="AB852" s="96">
        <f t="shared" si="383"/>
        <v>3.2608695652173912E-2</v>
      </c>
      <c r="AC852" s="96">
        <v>2E-3</v>
      </c>
      <c r="AD852" s="96"/>
      <c r="AE852" s="96"/>
      <c r="AF852" s="96"/>
      <c r="AG852" s="96"/>
      <c r="AH852" s="96"/>
      <c r="AI852" s="96">
        <v>1.67</v>
      </c>
      <c r="AJ852" s="96"/>
      <c r="AK852" s="96"/>
      <c r="AL852" s="96"/>
      <c r="AM852" s="96"/>
      <c r="AN852" s="96"/>
      <c r="AO852" s="96"/>
      <c r="AP852" s="96"/>
      <c r="AQ852" s="96"/>
      <c r="AR852" s="96"/>
      <c r="AY852" s="98" t="s">
        <v>199</v>
      </c>
      <c r="AZ852" s="98" t="s">
        <v>180</v>
      </c>
      <c r="BA852" s="19" t="s">
        <v>200</v>
      </c>
      <c r="BF852" s="12" t="s">
        <v>200</v>
      </c>
    </row>
    <row r="853" spans="1:58" x14ac:dyDescent="0.25">
      <c r="A853" s="99" t="s">
        <v>158</v>
      </c>
      <c r="B853" s="12" t="s">
        <v>159</v>
      </c>
      <c r="C853" s="12" t="s">
        <v>183</v>
      </c>
      <c r="D853" s="12" t="s">
        <v>34</v>
      </c>
      <c r="E853" s="12">
        <v>4</v>
      </c>
      <c r="F853" s="12" t="s">
        <v>207</v>
      </c>
      <c r="G853" s="12">
        <v>1</v>
      </c>
      <c r="H853" s="102"/>
      <c r="I853" s="91">
        <v>1.3149999999999999</v>
      </c>
      <c r="J853" s="91">
        <f>I853-0.006</f>
        <v>1.3089999999999999</v>
      </c>
      <c r="K853" s="12">
        <f t="shared" si="378"/>
        <v>1.3149999999999999</v>
      </c>
      <c r="O853" s="92">
        <v>0.182</v>
      </c>
      <c r="Q853" s="91"/>
      <c r="R853" s="91"/>
      <c r="S853" s="91"/>
      <c r="T853" s="91"/>
      <c r="U853" s="12">
        <v>0.01</v>
      </c>
      <c r="X853" s="92">
        <f t="shared" si="384"/>
        <v>0.95099999999999996</v>
      </c>
      <c r="Y853" s="94">
        <f t="shared" si="380"/>
        <v>0.71031488437481549</v>
      </c>
      <c r="Z853" s="94">
        <f t="shared" si="381"/>
        <v>7.9250000000000001E-2</v>
      </c>
      <c r="AA853" s="95">
        <f t="shared" si="382"/>
        <v>4.9327422526028869E-3</v>
      </c>
      <c r="AB853" s="96">
        <f t="shared" si="383"/>
        <v>2.5236593059936908E-2</v>
      </c>
      <c r="AC853" s="96">
        <v>2E-3</v>
      </c>
      <c r="AD853" s="96"/>
      <c r="AE853" s="96"/>
      <c r="AF853" s="96"/>
      <c r="AG853" s="96"/>
      <c r="AH853" s="96"/>
      <c r="AI853" s="96">
        <v>2.46</v>
      </c>
      <c r="AJ853" s="96"/>
      <c r="AK853" s="96"/>
      <c r="AL853" s="96"/>
      <c r="AM853" s="96"/>
      <c r="AN853" s="96"/>
      <c r="AO853" s="96"/>
      <c r="AP853" s="96"/>
      <c r="AQ853" s="96"/>
      <c r="AR853" s="96"/>
      <c r="AY853" s="98" t="s">
        <v>199</v>
      </c>
      <c r="AZ853" s="98" t="s">
        <v>180</v>
      </c>
      <c r="BA853" s="19" t="s">
        <v>200</v>
      </c>
      <c r="BF853" s="12" t="s">
        <v>200</v>
      </c>
    </row>
    <row r="854" spans="1:58" x14ac:dyDescent="0.25">
      <c r="A854" s="99" t="s">
        <v>158</v>
      </c>
      <c r="B854" s="12" t="s">
        <v>159</v>
      </c>
      <c r="C854" s="12" t="s">
        <v>183</v>
      </c>
      <c r="D854" s="12" t="s">
        <v>34</v>
      </c>
      <c r="E854" s="12">
        <v>4</v>
      </c>
      <c r="F854" s="12" t="s">
        <v>207</v>
      </c>
      <c r="G854" s="12">
        <v>1.25</v>
      </c>
      <c r="H854" s="102"/>
      <c r="I854" s="91">
        <v>1.66</v>
      </c>
      <c r="J854" s="91">
        <f>I854-0.006</f>
        <v>1.6539999999999999</v>
      </c>
      <c r="K854" s="12">
        <f t="shared" si="378"/>
        <v>1.66</v>
      </c>
      <c r="O854" s="92">
        <v>0.19400000000000001</v>
      </c>
      <c r="Q854" s="91"/>
      <c r="R854" s="91"/>
      <c r="S854" s="91"/>
      <c r="T854" s="91"/>
      <c r="U854" s="12">
        <v>0.01</v>
      </c>
      <c r="X854" s="92">
        <f t="shared" si="384"/>
        <v>1.2719999999999998</v>
      </c>
      <c r="Y854" s="94">
        <f t="shared" si="380"/>
        <v>1.2707616620064566</v>
      </c>
      <c r="Z854" s="94">
        <f t="shared" si="381"/>
        <v>0.10599999999999998</v>
      </c>
      <c r="AA854" s="95">
        <f t="shared" si="382"/>
        <v>8.8247337639337266E-3</v>
      </c>
      <c r="AB854" s="96">
        <f t="shared" si="383"/>
        <v>1.886792452830189E-2</v>
      </c>
      <c r="AC854" s="96">
        <v>2E-3</v>
      </c>
      <c r="AD854" s="96"/>
      <c r="AE854" s="96"/>
      <c r="AF854" s="96"/>
      <c r="AG854" s="96"/>
      <c r="AH854" s="96"/>
      <c r="AI854" s="96">
        <v>3.39</v>
      </c>
      <c r="AJ854" s="96"/>
      <c r="AK854" s="96"/>
      <c r="AL854" s="96"/>
      <c r="AM854" s="96"/>
      <c r="AN854" s="96"/>
      <c r="AO854" s="96"/>
      <c r="AP854" s="96"/>
      <c r="AQ854" s="96"/>
      <c r="AR854" s="96"/>
      <c r="AY854" s="98" t="s">
        <v>199</v>
      </c>
      <c r="AZ854" s="98" t="s">
        <v>180</v>
      </c>
      <c r="BA854" s="19" t="s">
        <v>200</v>
      </c>
      <c r="BF854" s="12" t="s">
        <v>200</v>
      </c>
    </row>
    <row r="855" spans="1:58" x14ac:dyDescent="0.25">
      <c r="A855" s="99" t="s">
        <v>158</v>
      </c>
      <c r="B855" s="12" t="s">
        <v>159</v>
      </c>
      <c r="C855" s="12" t="s">
        <v>183</v>
      </c>
      <c r="D855" s="12" t="s">
        <v>34</v>
      </c>
      <c r="E855" s="12">
        <v>4</v>
      </c>
      <c r="F855" s="12" t="s">
        <v>207</v>
      </c>
      <c r="G855" s="12">
        <v>1.5</v>
      </c>
      <c r="H855" s="102"/>
      <c r="I855" s="91">
        <v>1.9</v>
      </c>
      <c r="J855" s="91">
        <f>I855-0.006</f>
        <v>1.8939999999999999</v>
      </c>
      <c r="K855" s="12">
        <f t="shared" si="378"/>
        <v>1.9</v>
      </c>
      <c r="O855" s="92">
        <v>0.20300000000000001</v>
      </c>
      <c r="Q855" s="91"/>
      <c r="R855" s="91"/>
      <c r="S855" s="91"/>
      <c r="T855" s="91"/>
      <c r="U855" s="12">
        <v>1.0999999999999999E-2</v>
      </c>
      <c r="X855" s="92">
        <f t="shared" si="384"/>
        <v>1.4939999999999998</v>
      </c>
      <c r="Y855" s="94">
        <f t="shared" si="380"/>
        <v>1.7530369750369865</v>
      </c>
      <c r="Z855" s="94">
        <f t="shared" si="381"/>
        <v>0.12449999999999999</v>
      </c>
      <c r="AA855" s="95">
        <f t="shared" si="382"/>
        <v>1.2173867882201294E-2</v>
      </c>
      <c r="AB855" s="96">
        <f t="shared" si="383"/>
        <v>1.6064257028112452E-2</v>
      </c>
      <c r="AC855" s="96">
        <v>2E-3</v>
      </c>
      <c r="AD855" s="96"/>
      <c r="AE855" s="96"/>
      <c r="AF855" s="96"/>
      <c r="AG855" s="96"/>
      <c r="AH855" s="96"/>
      <c r="AI855" s="96">
        <v>4.0999999999999996</v>
      </c>
      <c r="AJ855" s="96"/>
      <c r="AK855" s="96"/>
      <c r="AL855" s="96"/>
      <c r="AM855" s="96"/>
      <c r="AN855" s="96"/>
      <c r="AO855" s="96"/>
      <c r="AP855" s="96"/>
      <c r="AQ855" s="96"/>
      <c r="AR855" s="96"/>
      <c r="AY855" s="98" t="s">
        <v>199</v>
      </c>
      <c r="AZ855" s="98" t="s">
        <v>180</v>
      </c>
      <c r="BA855" s="19" t="s">
        <v>200</v>
      </c>
      <c r="BF855" s="12" t="s">
        <v>200</v>
      </c>
    </row>
    <row r="856" spans="1:58" x14ac:dyDescent="0.25">
      <c r="A856" s="99" t="s">
        <v>158</v>
      </c>
      <c r="B856" s="12" t="s">
        <v>159</v>
      </c>
      <c r="C856" s="12" t="s">
        <v>183</v>
      </c>
      <c r="D856" s="12" t="s">
        <v>34</v>
      </c>
      <c r="E856" s="12">
        <v>4</v>
      </c>
      <c r="F856" s="12" t="s">
        <v>207</v>
      </c>
      <c r="G856" s="12">
        <v>2</v>
      </c>
      <c r="H856" s="102"/>
      <c r="I856" s="91">
        <v>2.375</v>
      </c>
      <c r="J856" s="91">
        <f>I856-0.008</f>
        <v>2.367</v>
      </c>
      <c r="K856" s="12">
        <f t="shared" si="378"/>
        <v>2.375</v>
      </c>
      <c r="O856" s="92">
        <v>0.221</v>
      </c>
      <c r="Q856" s="91"/>
      <c r="R856" s="91"/>
      <c r="S856" s="91"/>
      <c r="T856" s="91"/>
      <c r="U856" s="12">
        <v>1.2E-2</v>
      </c>
      <c r="X856" s="92">
        <f t="shared" si="384"/>
        <v>1.9330000000000001</v>
      </c>
      <c r="Y856" s="94">
        <f t="shared" si="380"/>
        <v>2.9346315981547684</v>
      </c>
      <c r="Z856" s="94">
        <f t="shared" si="381"/>
        <v>0.16108333333333333</v>
      </c>
      <c r="AA856" s="95">
        <f t="shared" si="382"/>
        <v>2.0379386098296998E-2</v>
      </c>
      <c r="AB856" s="96">
        <f t="shared" si="383"/>
        <v>1.2415933781686499E-2</v>
      </c>
      <c r="AC856" s="96">
        <v>2E-3</v>
      </c>
      <c r="AD856" s="96"/>
      <c r="AE856" s="96"/>
      <c r="AF856" s="96"/>
      <c r="AG856" s="96"/>
      <c r="AH856" s="96"/>
      <c r="AI856" s="96">
        <v>5.67</v>
      </c>
      <c r="AJ856" s="96"/>
      <c r="AK856" s="96"/>
      <c r="AL856" s="96"/>
      <c r="AM856" s="96"/>
      <c r="AN856" s="96"/>
      <c r="AO856" s="96"/>
      <c r="AP856" s="96"/>
      <c r="AQ856" s="96"/>
      <c r="AR856" s="96"/>
      <c r="AY856" s="98" t="s">
        <v>199</v>
      </c>
      <c r="AZ856" s="98" t="s">
        <v>180</v>
      </c>
      <c r="BA856" s="19" t="s">
        <v>200</v>
      </c>
      <c r="BF856" s="12" t="s">
        <v>200</v>
      </c>
    </row>
    <row r="857" spans="1:58" x14ac:dyDescent="0.25">
      <c r="A857" s="99" t="s">
        <v>158</v>
      </c>
      <c r="B857" s="12" t="s">
        <v>159</v>
      </c>
      <c r="C857" s="12" t="s">
        <v>183</v>
      </c>
      <c r="D857" s="12" t="s">
        <v>34</v>
      </c>
      <c r="E857" s="12">
        <v>4</v>
      </c>
      <c r="F857" s="12" t="s">
        <v>207</v>
      </c>
      <c r="G857" s="12">
        <v>2.5</v>
      </c>
      <c r="H857" s="102"/>
      <c r="I857" s="91">
        <v>2.875</v>
      </c>
      <c r="J857" s="91">
        <f>I857-0.008</f>
        <v>2.867</v>
      </c>
      <c r="K857" s="12">
        <f t="shared" si="378"/>
        <v>2.875</v>
      </c>
      <c r="O857" s="92">
        <v>0.28000000000000003</v>
      </c>
      <c r="Q857" s="91"/>
      <c r="R857" s="91"/>
      <c r="S857" s="91"/>
      <c r="T857" s="91"/>
      <c r="U857" s="12">
        <v>1.4999999999999999E-2</v>
      </c>
      <c r="X857" s="92">
        <f t="shared" si="384"/>
        <v>2.3149999999999999</v>
      </c>
      <c r="Y857" s="94">
        <f t="shared" si="380"/>
        <v>4.2091254722336897</v>
      </c>
      <c r="Z857" s="94">
        <f t="shared" si="381"/>
        <v>0.19291666666666665</v>
      </c>
      <c r="AA857" s="95">
        <f t="shared" si="382"/>
        <v>2.9230038001622844E-2</v>
      </c>
      <c r="AB857" s="96">
        <f t="shared" si="383"/>
        <v>1.0367170626349892E-2</v>
      </c>
      <c r="AC857" s="96">
        <v>2E-3</v>
      </c>
      <c r="AD857" s="96"/>
      <c r="AE857" s="96"/>
      <c r="AF857" s="96"/>
      <c r="AG857" s="96"/>
      <c r="AH857" s="96"/>
      <c r="AI857" s="96">
        <v>8.66</v>
      </c>
      <c r="AJ857" s="96"/>
      <c r="AK857" s="96"/>
      <c r="AL857" s="96"/>
      <c r="AM857" s="96"/>
      <c r="AN857" s="96"/>
      <c r="AO857" s="96"/>
      <c r="AP857" s="96"/>
      <c r="AQ857" s="96"/>
      <c r="AR857" s="96"/>
      <c r="AY857" s="98" t="s">
        <v>199</v>
      </c>
      <c r="AZ857" s="98" t="s">
        <v>180</v>
      </c>
      <c r="BA857" s="19" t="s">
        <v>200</v>
      </c>
      <c r="BF857" s="12" t="s">
        <v>200</v>
      </c>
    </row>
    <row r="858" spans="1:58" x14ac:dyDescent="0.25">
      <c r="A858" s="99" t="s">
        <v>158</v>
      </c>
      <c r="B858" s="12" t="s">
        <v>159</v>
      </c>
      <c r="C858" s="12" t="s">
        <v>183</v>
      </c>
      <c r="D858" s="12" t="s">
        <v>34</v>
      </c>
      <c r="E858" s="12">
        <v>4</v>
      </c>
      <c r="F858" s="12" t="s">
        <v>207</v>
      </c>
      <c r="G858" s="12">
        <v>3</v>
      </c>
      <c r="H858" s="102"/>
      <c r="I858" s="91">
        <v>3.5</v>
      </c>
      <c r="J858" s="91">
        <f>I858-0.01</f>
        <v>3.49</v>
      </c>
      <c r="K858" s="12">
        <f t="shared" ref="K858:K865" si="385">I858</f>
        <v>3.5</v>
      </c>
      <c r="O858" s="92">
        <v>0.30399999999999999</v>
      </c>
      <c r="Q858" s="91"/>
      <c r="R858" s="91"/>
      <c r="S858" s="91"/>
      <c r="T858" s="91"/>
      <c r="U858" s="12">
        <v>1.6E-2</v>
      </c>
      <c r="X858" s="92">
        <f t="shared" si="384"/>
        <v>2.8919999999999999</v>
      </c>
      <c r="Y858" s="94">
        <f t="shared" si="380"/>
        <v>6.568806344873356</v>
      </c>
      <c r="Z858" s="94">
        <f t="shared" si="381"/>
        <v>0.24099999999999999</v>
      </c>
      <c r="AA858" s="95">
        <f t="shared" si="382"/>
        <v>4.5616710728287185E-2</v>
      </c>
      <c r="AB858" s="96">
        <f t="shared" si="383"/>
        <v>8.2987551867219917E-3</v>
      </c>
      <c r="AC858" s="96">
        <v>2E-3</v>
      </c>
      <c r="AD858" s="96"/>
      <c r="AE858" s="96"/>
      <c r="AF858" s="96"/>
      <c r="AG858" s="96"/>
      <c r="AH858" s="96"/>
      <c r="AI858" s="96">
        <v>11.6</v>
      </c>
      <c r="AJ858" s="96"/>
      <c r="AK858" s="96"/>
      <c r="AL858" s="96"/>
      <c r="AM858" s="96"/>
      <c r="AN858" s="96"/>
      <c r="AO858" s="96"/>
      <c r="AP858" s="96"/>
      <c r="AQ858" s="96"/>
      <c r="AR858" s="96"/>
      <c r="AY858" s="98" t="s">
        <v>199</v>
      </c>
      <c r="AZ858" s="98" t="s">
        <v>180</v>
      </c>
      <c r="BA858" s="19" t="s">
        <v>200</v>
      </c>
      <c r="BF858" s="12" t="s">
        <v>200</v>
      </c>
    </row>
    <row r="859" spans="1:58" x14ac:dyDescent="0.25">
      <c r="A859" s="99" t="s">
        <v>158</v>
      </c>
      <c r="B859" s="12" t="s">
        <v>159</v>
      </c>
      <c r="C859" s="12" t="s">
        <v>183</v>
      </c>
      <c r="D859" s="12" t="s">
        <v>34</v>
      </c>
      <c r="E859" s="12">
        <v>4</v>
      </c>
      <c r="F859" s="12" t="s">
        <v>207</v>
      </c>
      <c r="G859" s="12">
        <v>3.5</v>
      </c>
      <c r="H859" s="102"/>
      <c r="I859" s="91">
        <v>4</v>
      </c>
      <c r="J859" s="91">
        <f>I859-0.01</f>
        <v>3.99</v>
      </c>
      <c r="K859" s="12">
        <f t="shared" si="385"/>
        <v>4</v>
      </c>
      <c r="O859" s="92">
        <v>0.32100000000000001</v>
      </c>
      <c r="Q859" s="91"/>
      <c r="R859" s="91"/>
      <c r="S859" s="91"/>
      <c r="T859" s="91"/>
      <c r="U859" s="12">
        <v>1.7000000000000001E-2</v>
      </c>
      <c r="X859" s="92">
        <f t="shared" si="384"/>
        <v>3.3580000000000001</v>
      </c>
      <c r="Y859" s="94">
        <f t="shared" si="380"/>
        <v>8.8562784957684251</v>
      </c>
      <c r="Z859" s="94">
        <f t="shared" si="381"/>
        <v>0.27983333333333332</v>
      </c>
      <c r="AA859" s="95">
        <f t="shared" si="382"/>
        <v>6.1501933998391829E-2</v>
      </c>
      <c r="AB859" s="96">
        <f t="shared" si="383"/>
        <v>7.1471113758189405E-3</v>
      </c>
      <c r="AC859" s="96">
        <v>2E-3</v>
      </c>
      <c r="AD859" s="96"/>
      <c r="AE859" s="96"/>
      <c r="AF859" s="96"/>
      <c r="AG859" s="96"/>
      <c r="AH859" s="96"/>
      <c r="AI859" s="96">
        <v>14.1</v>
      </c>
      <c r="AJ859" s="96"/>
      <c r="AK859" s="96"/>
      <c r="AL859" s="96"/>
      <c r="AM859" s="96"/>
      <c r="AN859" s="96"/>
      <c r="AO859" s="96"/>
      <c r="AP859" s="96"/>
      <c r="AQ859" s="96"/>
      <c r="AR859" s="96"/>
      <c r="AY859" s="98" t="s">
        <v>199</v>
      </c>
      <c r="AZ859" s="98" t="s">
        <v>180</v>
      </c>
      <c r="BA859" s="19" t="s">
        <v>200</v>
      </c>
      <c r="BF859" s="12" t="s">
        <v>200</v>
      </c>
    </row>
    <row r="860" spans="1:58" x14ac:dyDescent="0.25">
      <c r="A860" s="99" t="s">
        <v>158</v>
      </c>
      <c r="B860" s="12" t="s">
        <v>159</v>
      </c>
      <c r="C860" s="12" t="s">
        <v>183</v>
      </c>
      <c r="D860" s="12" t="s">
        <v>34</v>
      </c>
      <c r="E860" s="12">
        <v>4</v>
      </c>
      <c r="F860" s="12" t="s">
        <v>207</v>
      </c>
      <c r="G860" s="12">
        <v>4</v>
      </c>
      <c r="H860" s="102"/>
      <c r="I860" s="91">
        <v>4.5</v>
      </c>
      <c r="J860" s="91">
        <f>I860-0.012</f>
        <v>4.4880000000000004</v>
      </c>
      <c r="K860" s="12">
        <f t="shared" si="385"/>
        <v>4.5</v>
      </c>
      <c r="O860" s="92">
        <v>0.34100000000000003</v>
      </c>
      <c r="Q860" s="91"/>
      <c r="R860" s="91"/>
      <c r="S860" s="91"/>
      <c r="T860" s="91"/>
      <c r="U860" s="12">
        <v>1.7999999999999999E-2</v>
      </c>
      <c r="X860" s="92">
        <f t="shared" si="384"/>
        <v>3.8180000000000001</v>
      </c>
      <c r="Y860" s="94">
        <f t="shared" si="380"/>
        <v>11.448846417216865</v>
      </c>
      <c r="Z860" s="94">
        <f t="shared" si="381"/>
        <v>0.31816666666666665</v>
      </c>
      <c r="AA860" s="95">
        <f t="shared" si="382"/>
        <v>7.950587789733933E-2</v>
      </c>
      <c r="AB860" s="96">
        <f t="shared" si="383"/>
        <v>6.2860136196961763E-3</v>
      </c>
      <c r="AC860" s="96">
        <v>2E-3</v>
      </c>
      <c r="AD860" s="96"/>
      <c r="AE860" s="96"/>
      <c r="AF860" s="96"/>
      <c r="AG860" s="96"/>
      <c r="AH860" s="96"/>
      <c r="AI860" s="96">
        <v>16.899999999999999</v>
      </c>
      <c r="AJ860" s="96"/>
      <c r="AK860" s="96"/>
      <c r="AL860" s="96"/>
      <c r="AM860" s="96"/>
      <c r="AN860" s="96"/>
      <c r="AO860" s="96"/>
      <c r="AP860" s="96"/>
      <c r="AQ860" s="96"/>
      <c r="AR860" s="96"/>
      <c r="AY860" s="98" t="s">
        <v>199</v>
      </c>
      <c r="AZ860" s="98" t="s">
        <v>180</v>
      </c>
      <c r="BA860" s="19" t="s">
        <v>200</v>
      </c>
      <c r="BF860" s="12" t="s">
        <v>200</v>
      </c>
    </row>
    <row r="861" spans="1:58" x14ac:dyDescent="0.25">
      <c r="A861" s="99" t="s">
        <v>158</v>
      </c>
      <c r="B861" s="12" t="s">
        <v>159</v>
      </c>
      <c r="C861" s="12" t="s">
        <v>183</v>
      </c>
      <c r="D861" s="12" t="s">
        <v>34</v>
      </c>
      <c r="E861" s="12">
        <v>4</v>
      </c>
      <c r="F861" s="12" t="s">
        <v>207</v>
      </c>
      <c r="G861" s="12">
        <v>5</v>
      </c>
      <c r="H861" s="102"/>
      <c r="I861" s="91">
        <v>5.5620000000000003</v>
      </c>
      <c r="J861" s="91">
        <f>I861-0.014</f>
        <v>5.548</v>
      </c>
      <c r="K861" s="12">
        <f t="shared" si="385"/>
        <v>5.5620000000000003</v>
      </c>
      <c r="O861" s="92">
        <v>0.375</v>
      </c>
      <c r="Q861" s="91"/>
      <c r="R861" s="91"/>
      <c r="S861" s="91"/>
      <c r="T861" s="91"/>
      <c r="U861" s="12">
        <v>1.9E-2</v>
      </c>
      <c r="X861" s="92">
        <f t="shared" si="384"/>
        <v>4.8120000000000003</v>
      </c>
      <c r="Y861" s="94">
        <f t="shared" si="380"/>
        <v>18.186164650436126</v>
      </c>
      <c r="Z861" s="94">
        <f t="shared" si="381"/>
        <v>0.40100000000000002</v>
      </c>
      <c r="AA861" s="95">
        <f t="shared" si="382"/>
        <v>0.12629281007247309</v>
      </c>
      <c r="AB861" s="96">
        <f t="shared" si="383"/>
        <v>4.9875311720698253E-3</v>
      </c>
      <c r="AC861" s="96">
        <v>2E-3</v>
      </c>
      <c r="AD861" s="96"/>
      <c r="AE861" s="96"/>
      <c r="AF861" s="96"/>
      <c r="AG861" s="96"/>
      <c r="AH861" s="96"/>
      <c r="AI861" s="96">
        <v>23.2</v>
      </c>
      <c r="AJ861" s="96"/>
      <c r="AK861" s="96"/>
      <c r="AL861" s="96"/>
      <c r="AM861" s="96"/>
      <c r="AN861" s="96"/>
      <c r="AO861" s="96"/>
      <c r="AP861" s="96"/>
      <c r="AQ861" s="96"/>
      <c r="AR861" s="96"/>
      <c r="AY861" s="98" t="s">
        <v>199</v>
      </c>
      <c r="AZ861" s="98" t="s">
        <v>180</v>
      </c>
      <c r="BA861" s="19" t="s">
        <v>200</v>
      </c>
      <c r="BF861" s="12" t="s">
        <v>200</v>
      </c>
    </row>
    <row r="862" spans="1:58" x14ac:dyDescent="0.25">
      <c r="A862" s="99" t="s">
        <v>158</v>
      </c>
      <c r="B862" s="12" t="s">
        <v>159</v>
      </c>
      <c r="C862" s="12" t="s">
        <v>183</v>
      </c>
      <c r="D862" s="12" t="s">
        <v>34</v>
      </c>
      <c r="E862" s="12">
        <v>4</v>
      </c>
      <c r="F862" s="12" t="s">
        <v>207</v>
      </c>
      <c r="G862" s="12">
        <v>6</v>
      </c>
      <c r="H862" s="102"/>
      <c r="I862" s="91">
        <v>6.625</v>
      </c>
      <c r="J862" s="91">
        <f>I862-0.016</f>
        <v>6.609</v>
      </c>
      <c r="K862" s="12">
        <f t="shared" si="385"/>
        <v>6.625</v>
      </c>
      <c r="O862" s="92">
        <v>0.437</v>
      </c>
      <c r="Q862" s="91"/>
      <c r="R862" s="91"/>
      <c r="S862" s="91"/>
      <c r="T862" s="91"/>
      <c r="U862" s="12">
        <v>2.7E-2</v>
      </c>
      <c r="X862" s="92">
        <f t="shared" si="384"/>
        <v>5.7510000000000003</v>
      </c>
      <c r="Y862" s="94">
        <f t="shared" si="380"/>
        <v>25.97625964160537</v>
      </c>
      <c r="Z862" s="94">
        <f t="shared" si="381"/>
        <v>0.47925000000000001</v>
      </c>
      <c r="AA862" s="95">
        <f t="shared" si="382"/>
        <v>0.18039069195559285</v>
      </c>
      <c r="AB862" s="96">
        <f t="shared" si="383"/>
        <v>4.1731872717788209E-3</v>
      </c>
      <c r="AC862" s="96">
        <v>2E-3</v>
      </c>
      <c r="AD862" s="96"/>
      <c r="AE862" s="96"/>
      <c r="AF862" s="96"/>
      <c r="AG862" s="96"/>
      <c r="AH862" s="96"/>
      <c r="AI862" s="96">
        <v>32.200000000000003</v>
      </c>
      <c r="AJ862" s="96"/>
      <c r="AK862" s="96"/>
      <c r="AL862" s="96"/>
      <c r="AM862" s="96"/>
      <c r="AN862" s="96"/>
      <c r="AO862" s="96"/>
      <c r="AP862" s="96"/>
      <c r="AQ862" s="96"/>
      <c r="AR862" s="96"/>
      <c r="AY862" s="98" t="s">
        <v>199</v>
      </c>
      <c r="AZ862" s="98" t="s">
        <v>180</v>
      </c>
      <c r="BA862" s="19" t="s">
        <v>200</v>
      </c>
      <c r="BF862" s="12" t="s">
        <v>200</v>
      </c>
    </row>
    <row r="863" spans="1:58" x14ac:dyDescent="0.25">
      <c r="A863" s="99" t="s">
        <v>158</v>
      </c>
      <c r="B863" s="12" t="s">
        <v>159</v>
      </c>
      <c r="C863" s="12" t="s">
        <v>183</v>
      </c>
      <c r="D863" s="12" t="s">
        <v>34</v>
      </c>
      <c r="E863" s="12">
        <v>4</v>
      </c>
      <c r="F863" s="12" t="s">
        <v>207</v>
      </c>
      <c r="G863" s="12">
        <v>8</v>
      </c>
      <c r="H863" s="102"/>
      <c r="I863" s="91">
        <v>8.625</v>
      </c>
      <c r="J863" s="91">
        <f>I863-0.02</f>
        <v>8.6050000000000004</v>
      </c>
      <c r="K863" s="12">
        <f t="shared" si="385"/>
        <v>8.625</v>
      </c>
      <c r="O863" s="92">
        <v>0.5</v>
      </c>
      <c r="Q863" s="91"/>
      <c r="R863" s="91"/>
      <c r="S863" s="91"/>
      <c r="T863" s="91"/>
      <c r="U863" s="12">
        <v>3.5000000000000003E-2</v>
      </c>
      <c r="X863" s="92">
        <f t="shared" si="384"/>
        <v>7.625</v>
      </c>
      <c r="Y863" s="94">
        <f t="shared" si="380"/>
        <v>45.663540093779766</v>
      </c>
      <c r="Z863" s="94">
        <f t="shared" si="381"/>
        <v>0.63541666666666663</v>
      </c>
      <c r="AA863" s="95">
        <f t="shared" si="382"/>
        <v>0.31710791731791499</v>
      </c>
      <c r="AB863" s="96">
        <f t="shared" si="383"/>
        <v>3.1475409836065576E-3</v>
      </c>
      <c r="AC863" s="96">
        <v>2E-3</v>
      </c>
      <c r="AD863" s="96"/>
      <c r="AE863" s="96"/>
      <c r="AF863" s="96"/>
      <c r="AG863" s="96"/>
      <c r="AH863" s="96"/>
      <c r="AI863" s="96">
        <v>48.4</v>
      </c>
      <c r="AJ863" s="96"/>
      <c r="AK863" s="96"/>
      <c r="AL863" s="96"/>
      <c r="AM863" s="96"/>
      <c r="AN863" s="96"/>
      <c r="AO863" s="96"/>
      <c r="AP863" s="96"/>
      <c r="AQ863" s="96"/>
      <c r="AR863" s="96"/>
      <c r="AY863" s="98" t="s">
        <v>199</v>
      </c>
      <c r="AZ863" s="98" t="s">
        <v>180</v>
      </c>
      <c r="BA863" s="19" t="s">
        <v>200</v>
      </c>
      <c r="BF863" s="12" t="s">
        <v>200</v>
      </c>
    </row>
    <row r="864" spans="1:58" x14ac:dyDescent="0.25">
      <c r="A864" s="99" t="s">
        <v>158</v>
      </c>
      <c r="B864" s="12" t="s">
        <v>159</v>
      </c>
      <c r="C864" s="12" t="s">
        <v>183</v>
      </c>
      <c r="D864" s="12" t="s">
        <v>34</v>
      </c>
      <c r="E864" s="12">
        <v>4</v>
      </c>
      <c r="F864" s="12" t="s">
        <v>207</v>
      </c>
      <c r="G864" s="12">
        <v>10</v>
      </c>
      <c r="H864" s="102"/>
      <c r="I864" s="91">
        <v>10.75</v>
      </c>
      <c r="J864" s="91">
        <f>I864-0.022</f>
        <v>10.728</v>
      </c>
      <c r="K864" s="12">
        <f t="shared" si="385"/>
        <v>10.75</v>
      </c>
      <c r="O864" s="92">
        <v>0.5</v>
      </c>
      <c r="Q864" s="91"/>
      <c r="R864" s="91"/>
      <c r="S864" s="91"/>
      <c r="T864" s="91"/>
      <c r="U864" s="12">
        <v>0.04</v>
      </c>
      <c r="X864" s="92">
        <f t="shared" si="384"/>
        <v>9.75</v>
      </c>
      <c r="Y864" s="94">
        <f t="shared" si="380"/>
        <v>74.661912907969921</v>
      </c>
      <c r="Z864" s="94">
        <f t="shared" si="381"/>
        <v>0.8125</v>
      </c>
      <c r="AA864" s="95">
        <f t="shared" si="382"/>
        <v>0.51848550630534673</v>
      </c>
      <c r="AB864" s="96">
        <f t="shared" si="383"/>
        <v>2.4615384615384616E-3</v>
      </c>
      <c r="AC864" s="96">
        <v>2E-3</v>
      </c>
      <c r="AD864" s="96"/>
      <c r="AE864" s="96"/>
      <c r="AF864" s="96"/>
      <c r="AG864" s="96"/>
      <c r="AH864" s="96"/>
      <c r="AI864" s="96">
        <v>61.1</v>
      </c>
      <c r="AJ864" s="96"/>
      <c r="AK864" s="96"/>
      <c r="AL864" s="96"/>
      <c r="AM864" s="96"/>
      <c r="AN864" s="96"/>
      <c r="AO864" s="96"/>
      <c r="AP864" s="96"/>
      <c r="AQ864" s="96"/>
      <c r="AR864" s="96"/>
      <c r="AY864" s="98" t="s">
        <v>199</v>
      </c>
      <c r="AZ864" s="98" t="s">
        <v>180</v>
      </c>
      <c r="BA864" s="19" t="s">
        <v>200</v>
      </c>
      <c r="BF864" s="12" t="s">
        <v>200</v>
      </c>
    </row>
    <row r="865" spans="1:66" x14ac:dyDescent="0.25">
      <c r="A865" s="99" t="s">
        <v>158</v>
      </c>
      <c r="B865" s="12" t="s">
        <v>159</v>
      </c>
      <c r="C865" s="12" t="s">
        <v>183</v>
      </c>
      <c r="D865" s="12" t="s">
        <v>34</v>
      </c>
      <c r="E865" s="12">
        <v>4</v>
      </c>
      <c r="F865" s="12" t="s">
        <v>207</v>
      </c>
      <c r="G865" s="12">
        <v>12</v>
      </c>
      <c r="H865" s="102"/>
      <c r="I865" s="91">
        <v>12.75</v>
      </c>
      <c r="J865" s="91">
        <f>I865-0.024</f>
        <v>12.726000000000001</v>
      </c>
      <c r="K865" s="12">
        <f t="shared" si="385"/>
        <v>12.75</v>
      </c>
      <c r="O865" s="92" t="s">
        <v>197</v>
      </c>
      <c r="Q865" s="91"/>
      <c r="R865" s="91"/>
      <c r="S865" s="91"/>
      <c r="T865" s="91"/>
      <c r="U865" s="12" t="s">
        <v>197</v>
      </c>
      <c r="X865" s="92" t="s">
        <v>205</v>
      </c>
      <c r="Y865" s="94" t="e">
        <f t="shared" si="380"/>
        <v>#VALUE!</v>
      </c>
      <c r="Z865" s="94" t="e">
        <f t="shared" si="381"/>
        <v>#VALUE!</v>
      </c>
      <c r="AA865" s="95" t="e">
        <f t="shared" si="382"/>
        <v>#VALUE!</v>
      </c>
      <c r="AB865" s="96" t="e">
        <f t="shared" si="383"/>
        <v>#VALUE!</v>
      </c>
      <c r="AC865" s="96">
        <v>2E-3</v>
      </c>
      <c r="AD865" s="96"/>
      <c r="AE865" s="96"/>
      <c r="AF865" s="96"/>
      <c r="AG865" s="96"/>
      <c r="AH865" s="96"/>
      <c r="AI865" s="91" t="s">
        <v>205</v>
      </c>
      <c r="AJ865" s="96"/>
      <c r="AK865" s="96"/>
      <c r="AL865" s="96"/>
      <c r="AM865" s="96"/>
      <c r="AN865" s="96"/>
      <c r="AO865" s="96"/>
      <c r="AP865" s="96"/>
      <c r="AQ865" s="96"/>
      <c r="AR865" s="96"/>
      <c r="AY865" s="98" t="s">
        <v>199</v>
      </c>
      <c r="AZ865" s="98" t="s">
        <v>180</v>
      </c>
      <c r="BA865" s="19" t="s">
        <v>200</v>
      </c>
      <c r="BF865" s="12" t="s">
        <v>200</v>
      </c>
    </row>
    <row r="866" spans="1:66" x14ac:dyDescent="0.25">
      <c r="A866" s="99" t="s">
        <v>158</v>
      </c>
      <c r="B866" s="12" t="s">
        <v>159</v>
      </c>
      <c r="C866" s="12" t="s">
        <v>183</v>
      </c>
      <c r="D866" s="12" t="s">
        <v>34</v>
      </c>
      <c r="E866" s="12">
        <v>5</v>
      </c>
      <c r="F866" s="12" t="s">
        <v>208</v>
      </c>
      <c r="G866" s="12">
        <v>0.25</v>
      </c>
      <c r="H866" s="102"/>
      <c r="I866" s="12">
        <v>0.54</v>
      </c>
      <c r="O866" s="22">
        <v>6.5000000000000002E-2</v>
      </c>
      <c r="U866" s="12">
        <v>3.5000000000000001E-3</v>
      </c>
      <c r="W866" s="12">
        <v>4.0000000000000001E-3</v>
      </c>
      <c r="X866" s="92">
        <f t="shared" ref="X866:X882" si="386">I866-2*O866</f>
        <v>0.41000000000000003</v>
      </c>
      <c r="Y866" s="94">
        <f t="shared" si="380"/>
        <v>0.13202543126711108</v>
      </c>
      <c r="Z866" s="94">
        <f t="shared" si="381"/>
        <v>3.4166666666666672E-2</v>
      </c>
      <c r="AA866" s="95">
        <f t="shared" si="382"/>
        <v>9.1684327268827146E-4</v>
      </c>
      <c r="AB866" s="96">
        <f t="shared" si="383"/>
        <v>5.8536585365853648E-2</v>
      </c>
      <c r="AC866" s="96">
        <v>2E-3</v>
      </c>
      <c r="AD866" s="96">
        <f t="shared" ref="AD866:AD882" si="387">O866/I866</f>
        <v>0.12037037037037036</v>
      </c>
      <c r="AE866" s="91">
        <f>IF(AND(AD866&gt;0.01,AD866&lt;=0.03),0.015,IF(AND(AD866&gt;0.03,AD866&lt;=0.05),0.01,IF(AND(AD866&gt;0.05,AD866&lt;=0.1),0.008,IF(AD866&gt;0.1,0.007))))</f>
        <v>7.0000000000000001E-3</v>
      </c>
      <c r="AF866" s="91">
        <f t="shared" ref="AF866:AF882" si="388">AE866*I866</f>
        <v>3.7800000000000004E-3</v>
      </c>
      <c r="AG866" s="91"/>
      <c r="AH866" s="96"/>
      <c r="AI866" s="96"/>
      <c r="AJ866" s="96">
        <v>0.376</v>
      </c>
      <c r="AK866" s="96"/>
      <c r="AL866" s="96"/>
      <c r="AM866" s="96"/>
      <c r="AN866" s="96"/>
      <c r="AO866" s="96"/>
      <c r="AP866" s="96"/>
      <c r="AQ866" s="96"/>
      <c r="AR866" s="96"/>
      <c r="AY866" s="98" t="s">
        <v>199</v>
      </c>
      <c r="AZ866" s="19" t="s">
        <v>180</v>
      </c>
      <c r="BA866" s="19" t="s">
        <v>201</v>
      </c>
      <c r="BF866" s="12" t="s">
        <v>201</v>
      </c>
      <c r="BN866" s="12" t="s">
        <v>202</v>
      </c>
    </row>
    <row r="867" spans="1:66" x14ac:dyDescent="0.25">
      <c r="A867" s="99" t="s">
        <v>158</v>
      </c>
      <c r="B867" s="12" t="s">
        <v>159</v>
      </c>
      <c r="C867" s="12" t="s">
        <v>183</v>
      </c>
      <c r="D867" s="12" t="s">
        <v>34</v>
      </c>
      <c r="E867" s="12">
        <v>5</v>
      </c>
      <c r="F867" s="12" t="s">
        <v>208</v>
      </c>
      <c r="G867" s="12">
        <v>0.375</v>
      </c>
      <c r="H867" s="102"/>
      <c r="I867" s="12">
        <v>0.67500000000000004</v>
      </c>
      <c r="O867" s="22">
        <v>6.5000000000000002E-2</v>
      </c>
      <c r="U867" s="12">
        <v>4.0000000000000001E-3</v>
      </c>
      <c r="W867" s="12">
        <v>4.0000000000000001E-3</v>
      </c>
      <c r="X867" s="92">
        <f t="shared" si="386"/>
        <v>0.54500000000000004</v>
      </c>
      <c r="Y867" s="94">
        <f t="shared" si="380"/>
        <v>0.23328288948312711</v>
      </c>
      <c r="Z867" s="12">
        <f t="shared" si="381"/>
        <v>4.5416666666666668E-2</v>
      </c>
      <c r="AA867" s="12">
        <f t="shared" si="382"/>
        <v>1.6200200658550491E-3</v>
      </c>
      <c r="AB867" s="12">
        <f t="shared" si="383"/>
        <v>4.4036697247706424E-2</v>
      </c>
      <c r="AC867" s="96">
        <v>2E-3</v>
      </c>
      <c r="AD867" s="96">
        <f t="shared" si="387"/>
        <v>9.6296296296296297E-2</v>
      </c>
      <c r="AE867" s="91">
        <f t="shared" ref="AE867:AE882" si="389">IF(AND(AD867&gt;0.01,AD867&lt;=0.03),0.015,IF(AND(AD867&gt;0.03,AD867&lt;=0.05),0.01,IF(AND(AD867&gt;0.05,AD867&lt;=0.1),0.008,IF(AD867&gt;0.1,0.007))))</f>
        <v>8.0000000000000002E-3</v>
      </c>
      <c r="AF867" s="91">
        <f t="shared" si="388"/>
        <v>5.4000000000000003E-3</v>
      </c>
      <c r="AG867" s="91"/>
      <c r="AJ867" s="12">
        <v>0.48299999999999998</v>
      </c>
      <c r="AY867" s="98" t="s">
        <v>199</v>
      </c>
      <c r="AZ867" s="19" t="s">
        <v>180</v>
      </c>
      <c r="BA867" s="19" t="s">
        <v>201</v>
      </c>
      <c r="BF867" s="12" t="s">
        <v>201</v>
      </c>
      <c r="BN867" s="12" t="s">
        <v>202</v>
      </c>
    </row>
    <row r="868" spans="1:66" x14ac:dyDescent="0.25">
      <c r="A868" s="99" t="s">
        <v>158</v>
      </c>
      <c r="B868" s="12" t="s">
        <v>159</v>
      </c>
      <c r="C868" s="12" t="s">
        <v>183</v>
      </c>
      <c r="D868" s="12" t="s">
        <v>34</v>
      </c>
      <c r="E868" s="12">
        <v>5</v>
      </c>
      <c r="F868" s="12" t="s">
        <v>208</v>
      </c>
      <c r="G868" s="12">
        <v>0.5</v>
      </c>
      <c r="H868" s="102"/>
      <c r="I868" s="12">
        <v>0.84</v>
      </c>
      <c r="O868" s="22">
        <v>6.5000000000000002E-2</v>
      </c>
      <c r="U868" s="12">
        <v>4.0000000000000001E-3</v>
      </c>
      <c r="W868" s="12">
        <v>5.0000000000000001E-3</v>
      </c>
      <c r="X868" s="92">
        <f t="shared" si="386"/>
        <v>0.71</v>
      </c>
      <c r="Y868" s="94">
        <f t="shared" si="380"/>
        <v>0.39591921416865367</v>
      </c>
      <c r="Z868" s="12">
        <f t="shared" si="381"/>
        <v>5.9166666666666666E-2</v>
      </c>
      <c r="AA868" s="12">
        <f t="shared" si="382"/>
        <v>2.749438987282317E-3</v>
      </c>
      <c r="AB868" s="12">
        <f t="shared" si="383"/>
        <v>3.3802816901408454E-2</v>
      </c>
      <c r="AC868" s="96">
        <v>2E-3</v>
      </c>
      <c r="AD868" s="96">
        <f t="shared" si="387"/>
        <v>7.7380952380952384E-2</v>
      </c>
      <c r="AE868" s="91">
        <f t="shared" si="389"/>
        <v>8.0000000000000002E-3</v>
      </c>
      <c r="AF868" s="91">
        <f t="shared" si="388"/>
        <v>6.7200000000000003E-3</v>
      </c>
      <c r="AG868" s="91"/>
      <c r="AJ868" s="12">
        <v>0.61299999999999999</v>
      </c>
      <c r="AY868" s="98" t="s">
        <v>199</v>
      </c>
      <c r="AZ868" s="19" t="s">
        <v>180</v>
      </c>
      <c r="BA868" s="19" t="s">
        <v>201</v>
      </c>
      <c r="BF868" s="12" t="s">
        <v>201</v>
      </c>
      <c r="BN868" s="12" t="s">
        <v>202</v>
      </c>
    </row>
    <row r="869" spans="1:66" x14ac:dyDescent="0.25">
      <c r="A869" s="99" t="s">
        <v>158</v>
      </c>
      <c r="B869" s="12" t="s">
        <v>159</v>
      </c>
      <c r="C869" s="12" t="s">
        <v>183</v>
      </c>
      <c r="D869" s="12" t="s">
        <v>34</v>
      </c>
      <c r="E869" s="12">
        <v>5</v>
      </c>
      <c r="F869" s="12" t="s">
        <v>208</v>
      </c>
      <c r="G869" s="12">
        <v>0.75</v>
      </c>
      <c r="H869" s="102"/>
      <c r="I869" s="12">
        <v>1.05</v>
      </c>
      <c r="O869" s="22">
        <v>6.5000000000000002E-2</v>
      </c>
      <c r="U869" s="12">
        <v>4.0000000000000001E-3</v>
      </c>
      <c r="W869" s="12">
        <v>5.0000000000000001E-3</v>
      </c>
      <c r="X869" s="92">
        <f t="shared" si="386"/>
        <v>0.92</v>
      </c>
      <c r="Y869" s="94">
        <f t="shared" si="380"/>
        <v>0.66476100549960027</v>
      </c>
      <c r="Z869" s="12">
        <f t="shared" si="381"/>
        <v>7.6666666666666675E-2</v>
      </c>
      <c r="AA869" s="12">
        <f t="shared" si="382"/>
        <v>4.616395871525002E-3</v>
      </c>
      <c r="AB869" s="12">
        <f t="shared" si="383"/>
        <v>2.6086956521739129E-2</v>
      </c>
      <c r="AC869" s="96">
        <v>2E-3</v>
      </c>
      <c r="AD869" s="96">
        <f t="shared" si="387"/>
        <v>6.1904761904761907E-2</v>
      </c>
      <c r="AE869" s="91">
        <f t="shared" si="389"/>
        <v>8.0000000000000002E-3</v>
      </c>
      <c r="AF869" s="91">
        <f t="shared" si="388"/>
        <v>8.4000000000000012E-3</v>
      </c>
      <c r="AG869" s="91"/>
      <c r="AJ869" s="12">
        <v>0.78</v>
      </c>
      <c r="AY869" s="98" t="s">
        <v>199</v>
      </c>
      <c r="AZ869" s="19" t="s">
        <v>180</v>
      </c>
      <c r="BA869" s="19" t="s">
        <v>201</v>
      </c>
      <c r="BF869" s="12" t="s">
        <v>201</v>
      </c>
      <c r="BN869" s="12" t="s">
        <v>202</v>
      </c>
    </row>
    <row r="870" spans="1:66" x14ac:dyDescent="0.25">
      <c r="A870" s="99" t="s">
        <v>158</v>
      </c>
      <c r="B870" s="12" t="s">
        <v>159</v>
      </c>
      <c r="C870" s="12" t="s">
        <v>183</v>
      </c>
      <c r="D870" s="12" t="s">
        <v>34</v>
      </c>
      <c r="E870" s="12">
        <v>5</v>
      </c>
      <c r="F870" s="12" t="s">
        <v>208</v>
      </c>
      <c r="G870" s="12">
        <v>1</v>
      </c>
      <c r="H870" s="102"/>
      <c r="I870" s="12">
        <v>1.3149999999999999</v>
      </c>
      <c r="O870" s="22">
        <v>6.5000000000000002E-2</v>
      </c>
      <c r="U870" s="12">
        <v>4.0000000000000001E-3</v>
      </c>
      <c r="W870" s="12">
        <v>5.0000000000000001E-3</v>
      </c>
      <c r="X870" s="92">
        <f t="shared" si="386"/>
        <v>1.1850000000000001</v>
      </c>
      <c r="Y870" s="94">
        <f t="shared" si="380"/>
        <v>1.1028757359967818</v>
      </c>
      <c r="Z870" s="12">
        <f t="shared" si="381"/>
        <v>9.8750000000000004E-2</v>
      </c>
      <c r="AA870" s="12">
        <f t="shared" si="382"/>
        <v>7.6588592777554303E-3</v>
      </c>
      <c r="AB870" s="12">
        <f t="shared" si="383"/>
        <v>2.0253164556962026E-2</v>
      </c>
      <c r="AC870" s="96">
        <v>2E-3</v>
      </c>
      <c r="AD870" s="96">
        <f t="shared" si="387"/>
        <v>4.9429657794676812E-2</v>
      </c>
      <c r="AE870" s="91">
        <f t="shared" si="389"/>
        <v>0.01</v>
      </c>
      <c r="AF870" s="91">
        <f t="shared" si="388"/>
        <v>1.315E-2</v>
      </c>
      <c r="AG870" s="91"/>
      <c r="AJ870" s="12">
        <v>0.98899999999999999</v>
      </c>
      <c r="AY870" s="98" t="s">
        <v>199</v>
      </c>
      <c r="AZ870" s="19" t="s">
        <v>180</v>
      </c>
      <c r="BA870" s="19" t="s">
        <v>201</v>
      </c>
      <c r="BF870" s="12" t="s">
        <v>201</v>
      </c>
      <c r="BN870" s="12" t="s">
        <v>202</v>
      </c>
    </row>
    <row r="871" spans="1:66" x14ac:dyDescent="0.25">
      <c r="A871" s="99" t="s">
        <v>158</v>
      </c>
      <c r="B871" s="12" t="s">
        <v>159</v>
      </c>
      <c r="C871" s="12" t="s">
        <v>183</v>
      </c>
      <c r="D871" s="12" t="s">
        <v>34</v>
      </c>
      <c r="E871" s="12">
        <v>5</v>
      </c>
      <c r="F871" s="12" t="s">
        <v>208</v>
      </c>
      <c r="G871" s="12">
        <v>1.25</v>
      </c>
      <c r="H871" s="102"/>
      <c r="I871" s="12">
        <v>1.66</v>
      </c>
      <c r="O871" s="22">
        <v>6.5000000000000002E-2</v>
      </c>
      <c r="U871" s="12">
        <v>4.0000000000000001E-3</v>
      </c>
      <c r="W871" s="12">
        <v>6.0000000000000001E-3</v>
      </c>
      <c r="X871" s="92">
        <f t="shared" si="386"/>
        <v>1.5299999999999998</v>
      </c>
      <c r="Y871" s="94">
        <f t="shared" si="380"/>
        <v>1.8385385606970863</v>
      </c>
      <c r="Z871" s="12">
        <f t="shared" si="381"/>
        <v>0.12749999999999997</v>
      </c>
      <c r="AA871" s="12">
        <f t="shared" si="382"/>
        <v>1.2767628893729763E-2</v>
      </c>
      <c r="AB871" s="12">
        <f t="shared" si="383"/>
        <v>1.5686274509803925E-2</v>
      </c>
      <c r="AC871" s="96">
        <v>2E-3</v>
      </c>
      <c r="AD871" s="96">
        <f t="shared" si="387"/>
        <v>3.9156626506024098E-2</v>
      </c>
      <c r="AE871" s="91">
        <f t="shared" si="389"/>
        <v>0.01</v>
      </c>
      <c r="AF871" s="91">
        <f t="shared" si="388"/>
        <v>1.66E-2</v>
      </c>
      <c r="AG871" s="91"/>
      <c r="AJ871" s="12">
        <v>1.26</v>
      </c>
      <c r="AY871" s="98" t="s">
        <v>199</v>
      </c>
      <c r="AZ871" s="19" t="s">
        <v>180</v>
      </c>
      <c r="BA871" s="19" t="s">
        <v>201</v>
      </c>
      <c r="BF871" s="12" t="s">
        <v>201</v>
      </c>
      <c r="BN871" s="12" t="s">
        <v>202</v>
      </c>
    </row>
    <row r="872" spans="1:66" x14ac:dyDescent="0.25">
      <c r="A872" s="99" t="s">
        <v>158</v>
      </c>
      <c r="B872" s="12" t="s">
        <v>159</v>
      </c>
      <c r="C872" s="12" t="s">
        <v>183</v>
      </c>
      <c r="D872" s="12" t="s">
        <v>34</v>
      </c>
      <c r="E872" s="12">
        <v>5</v>
      </c>
      <c r="F872" s="12" t="s">
        <v>208</v>
      </c>
      <c r="G872" s="12">
        <v>1.5</v>
      </c>
      <c r="H872" s="102"/>
      <c r="I872" s="12">
        <v>1.9</v>
      </c>
      <c r="O872" s="22">
        <v>6.5000000000000002E-2</v>
      </c>
      <c r="U872" s="12">
        <v>4.0000000000000001E-3</v>
      </c>
      <c r="W872" s="12">
        <v>6.0000000000000001E-3</v>
      </c>
      <c r="X872" s="92">
        <f t="shared" si="386"/>
        <v>1.77</v>
      </c>
      <c r="Y872" s="94">
        <f t="shared" si="380"/>
        <v>2.4605739061078657</v>
      </c>
      <c r="Z872" s="12">
        <f t="shared" si="381"/>
        <v>0.14749999999999999</v>
      </c>
      <c r="AA872" s="12">
        <f t="shared" si="382"/>
        <v>1.7087318792415731E-2</v>
      </c>
      <c r="AB872" s="12">
        <f t="shared" si="383"/>
        <v>1.3559322033898306E-2</v>
      </c>
      <c r="AC872" s="96">
        <v>2E-3</v>
      </c>
      <c r="AD872" s="96">
        <f t="shared" si="387"/>
        <v>3.4210526315789476E-2</v>
      </c>
      <c r="AE872" s="91">
        <f t="shared" si="389"/>
        <v>0.01</v>
      </c>
      <c r="AF872" s="91">
        <f t="shared" si="388"/>
        <v>1.9E-2</v>
      </c>
      <c r="AG872" s="91"/>
      <c r="AJ872" s="12">
        <v>1.45</v>
      </c>
      <c r="AY872" s="98" t="s">
        <v>199</v>
      </c>
      <c r="AZ872" s="19" t="s">
        <v>180</v>
      </c>
      <c r="BA872" s="19" t="s">
        <v>201</v>
      </c>
      <c r="BF872" s="12" t="s">
        <v>201</v>
      </c>
      <c r="BN872" s="12" t="s">
        <v>202</v>
      </c>
    </row>
    <row r="873" spans="1:66" x14ac:dyDescent="0.25">
      <c r="A873" s="99" t="s">
        <v>158</v>
      </c>
      <c r="B873" s="12" t="s">
        <v>159</v>
      </c>
      <c r="C873" s="12" t="s">
        <v>183</v>
      </c>
      <c r="D873" s="12" t="s">
        <v>34</v>
      </c>
      <c r="E873" s="12">
        <v>5</v>
      </c>
      <c r="F873" s="12" t="s">
        <v>208</v>
      </c>
      <c r="G873" s="12">
        <v>2</v>
      </c>
      <c r="H873" s="102"/>
      <c r="I873" s="12">
        <v>2.375</v>
      </c>
      <c r="O873" s="22">
        <v>6.5000000000000002E-2</v>
      </c>
      <c r="U873" s="12">
        <v>6.0000000000000001E-3</v>
      </c>
      <c r="W873" s="12">
        <v>7.0000000000000001E-3</v>
      </c>
      <c r="X873" s="92">
        <f t="shared" si="386"/>
        <v>2.2450000000000001</v>
      </c>
      <c r="Y873" s="94">
        <f t="shared" si="380"/>
        <v>3.9584263784772249</v>
      </c>
      <c r="Z873" s="12">
        <f t="shared" si="381"/>
        <v>0.18708333333333335</v>
      </c>
      <c r="AA873" s="12">
        <f t="shared" si="382"/>
        <v>2.7489072072758504E-2</v>
      </c>
      <c r="AB873" s="12">
        <f t="shared" si="383"/>
        <v>1.0690423162583519E-2</v>
      </c>
      <c r="AC873" s="96">
        <v>2E-3</v>
      </c>
      <c r="AD873" s="96">
        <f t="shared" si="387"/>
        <v>2.736842105263158E-2</v>
      </c>
      <c r="AE873" s="91">
        <f t="shared" si="389"/>
        <v>1.4999999999999999E-2</v>
      </c>
      <c r="AF873" s="91">
        <f t="shared" si="388"/>
        <v>3.5624999999999997E-2</v>
      </c>
      <c r="AG873" s="91"/>
      <c r="AJ873" s="12">
        <v>1.83</v>
      </c>
      <c r="AY873" s="98" t="s">
        <v>199</v>
      </c>
      <c r="AZ873" s="19" t="s">
        <v>180</v>
      </c>
      <c r="BA873" s="19" t="s">
        <v>201</v>
      </c>
      <c r="BF873" s="12" t="s">
        <v>201</v>
      </c>
      <c r="BN873" s="12" t="s">
        <v>202</v>
      </c>
    </row>
    <row r="874" spans="1:66" x14ac:dyDescent="0.25">
      <c r="A874" s="99" t="s">
        <v>158</v>
      </c>
      <c r="B874" s="12" t="s">
        <v>159</v>
      </c>
      <c r="C874" s="12" t="s">
        <v>183</v>
      </c>
      <c r="D874" s="12" t="s">
        <v>34</v>
      </c>
      <c r="E874" s="12">
        <v>5</v>
      </c>
      <c r="F874" s="12" t="s">
        <v>208</v>
      </c>
      <c r="G874" s="12">
        <v>2.5</v>
      </c>
      <c r="H874" s="102"/>
      <c r="I874" s="12">
        <v>2.875</v>
      </c>
      <c r="O874" s="22">
        <v>6.5000000000000002E-2</v>
      </c>
      <c r="U874" s="12">
        <v>6.0000000000000001E-3</v>
      </c>
      <c r="W874" s="12">
        <v>7.0000000000000001E-3</v>
      </c>
      <c r="X874" s="92">
        <f t="shared" si="386"/>
        <v>2.7450000000000001</v>
      </c>
      <c r="Y874" s="94">
        <f t="shared" si="380"/>
        <v>5.9179947961538586</v>
      </c>
      <c r="Z874" s="12">
        <f t="shared" si="381"/>
        <v>0.22875000000000001</v>
      </c>
      <c r="AA874" s="12">
        <f t="shared" si="382"/>
        <v>4.1097186084401792E-2</v>
      </c>
      <c r="AB874" s="12">
        <f t="shared" si="383"/>
        <v>8.7431693989071038E-3</v>
      </c>
      <c r="AC874" s="96">
        <v>2E-3</v>
      </c>
      <c r="AD874" s="96">
        <f t="shared" si="387"/>
        <v>2.2608695652173914E-2</v>
      </c>
      <c r="AE874" s="91">
        <f t="shared" si="389"/>
        <v>1.4999999999999999E-2</v>
      </c>
      <c r="AF874" s="91">
        <f t="shared" si="388"/>
        <v>4.3124999999999997E-2</v>
      </c>
      <c r="AG874" s="91"/>
      <c r="AJ874" s="12">
        <v>2.2200000000000002</v>
      </c>
      <c r="AY874" s="98" t="s">
        <v>199</v>
      </c>
      <c r="AZ874" s="19" t="s">
        <v>180</v>
      </c>
      <c r="BA874" s="19" t="s">
        <v>201</v>
      </c>
      <c r="BF874" s="12" t="s">
        <v>201</v>
      </c>
      <c r="BN874" s="12" t="s">
        <v>202</v>
      </c>
    </row>
    <row r="875" spans="1:66" x14ac:dyDescent="0.25">
      <c r="A875" s="99" t="s">
        <v>158</v>
      </c>
      <c r="B875" s="12" t="s">
        <v>159</v>
      </c>
      <c r="C875" s="12" t="s">
        <v>183</v>
      </c>
      <c r="D875" s="12" t="s">
        <v>34</v>
      </c>
      <c r="E875" s="12">
        <v>5</v>
      </c>
      <c r="F875" s="12" t="s">
        <v>208</v>
      </c>
      <c r="G875" s="12">
        <v>3</v>
      </c>
      <c r="H875" s="102"/>
      <c r="I875" s="12">
        <v>3.5</v>
      </c>
      <c r="O875" s="22">
        <v>8.3000000000000004E-2</v>
      </c>
      <c r="U875" s="12">
        <v>7.0000000000000001E-3</v>
      </c>
      <c r="W875" s="12">
        <v>8.0000000000000002E-3</v>
      </c>
      <c r="X875" s="92">
        <f t="shared" si="386"/>
        <v>3.3340000000000001</v>
      </c>
      <c r="Y875" s="94">
        <f t="shared" si="380"/>
        <v>8.7301372675414868</v>
      </c>
      <c r="Z875" s="12">
        <f t="shared" si="381"/>
        <v>0.27783333333333332</v>
      </c>
      <c r="AA875" s="12">
        <f t="shared" si="382"/>
        <v>6.0625953246815877E-2</v>
      </c>
      <c r="AB875" s="12">
        <f t="shared" si="383"/>
        <v>7.1985602879424118E-3</v>
      </c>
      <c r="AC875" s="96">
        <v>2E-3</v>
      </c>
      <c r="AD875" s="96">
        <f t="shared" si="387"/>
        <v>2.3714285714285716E-2</v>
      </c>
      <c r="AE875" s="91">
        <f t="shared" si="389"/>
        <v>1.4999999999999999E-2</v>
      </c>
      <c r="AF875" s="91">
        <f t="shared" si="388"/>
        <v>5.2499999999999998E-2</v>
      </c>
      <c r="AG875" s="91"/>
      <c r="AJ875" s="12">
        <v>3.45</v>
      </c>
      <c r="AY875" s="98" t="s">
        <v>199</v>
      </c>
      <c r="AZ875" s="19" t="s">
        <v>180</v>
      </c>
      <c r="BA875" s="19" t="s">
        <v>201</v>
      </c>
      <c r="BF875" s="12" t="s">
        <v>201</v>
      </c>
      <c r="BN875" s="12" t="s">
        <v>202</v>
      </c>
    </row>
    <row r="876" spans="1:66" x14ac:dyDescent="0.25">
      <c r="A876" s="99" t="s">
        <v>158</v>
      </c>
      <c r="B876" s="12" t="s">
        <v>159</v>
      </c>
      <c r="C876" s="12" t="s">
        <v>183</v>
      </c>
      <c r="D876" s="12" t="s">
        <v>34</v>
      </c>
      <c r="E876" s="12">
        <v>5</v>
      </c>
      <c r="F876" s="12" t="s">
        <v>208</v>
      </c>
      <c r="G876" s="12">
        <v>3.5</v>
      </c>
      <c r="H876" s="102"/>
      <c r="I876" s="12">
        <v>4</v>
      </c>
      <c r="O876" s="22">
        <v>9.5000000000000001E-2</v>
      </c>
      <c r="U876" s="12">
        <v>7.0000000000000001E-3</v>
      </c>
      <c r="W876" s="12">
        <v>8.0000000000000002E-3</v>
      </c>
      <c r="X876" s="92">
        <f t="shared" si="386"/>
        <v>3.81</v>
      </c>
      <c r="Y876" s="94">
        <f t="shared" si="380"/>
        <v>11.400918279693698</v>
      </c>
      <c r="Z876" s="12">
        <f t="shared" si="381"/>
        <v>0.3175</v>
      </c>
      <c r="AA876" s="12">
        <f t="shared" si="382"/>
        <v>7.9173043608984014E-2</v>
      </c>
      <c r="AB876" s="12">
        <f t="shared" si="383"/>
        <v>6.2992125984251968E-3</v>
      </c>
      <c r="AC876" s="96">
        <v>2E-3</v>
      </c>
      <c r="AD876" s="96">
        <f t="shared" si="387"/>
        <v>2.375E-2</v>
      </c>
      <c r="AE876" s="91">
        <f t="shared" si="389"/>
        <v>1.4999999999999999E-2</v>
      </c>
      <c r="AF876" s="91">
        <f t="shared" si="388"/>
        <v>0.06</v>
      </c>
      <c r="AG876" s="91"/>
      <c r="AJ876" s="12">
        <v>4.5199999999999996</v>
      </c>
      <c r="AY876" s="98" t="s">
        <v>199</v>
      </c>
      <c r="AZ876" s="19" t="s">
        <v>180</v>
      </c>
      <c r="BA876" s="19" t="s">
        <v>201</v>
      </c>
      <c r="BF876" s="12" t="s">
        <v>201</v>
      </c>
      <c r="BN876" s="12" t="s">
        <v>202</v>
      </c>
    </row>
    <row r="877" spans="1:66" x14ac:dyDescent="0.25">
      <c r="A877" s="99" t="s">
        <v>158</v>
      </c>
      <c r="B877" s="12" t="s">
        <v>159</v>
      </c>
      <c r="C877" s="12" t="s">
        <v>183</v>
      </c>
      <c r="D877" s="12" t="s">
        <v>34</v>
      </c>
      <c r="E877" s="12">
        <v>5</v>
      </c>
      <c r="F877" s="12" t="s">
        <v>208</v>
      </c>
      <c r="G877" s="12">
        <v>4</v>
      </c>
      <c r="H877" s="102"/>
      <c r="I877" s="12">
        <v>4.5</v>
      </c>
      <c r="O877" s="22">
        <v>0.107</v>
      </c>
      <c r="U877" s="12">
        <v>8.9999999999999993E-3</v>
      </c>
      <c r="W877" s="12">
        <v>0.01</v>
      </c>
      <c r="X877" s="92">
        <f t="shared" si="386"/>
        <v>4.2859999999999996</v>
      </c>
      <c r="Y877" s="94">
        <f t="shared" si="380"/>
        <v>14.427604040385789</v>
      </c>
      <c r="Z877" s="12">
        <f t="shared" si="381"/>
        <v>0.35716666666666663</v>
      </c>
      <c r="AA877" s="12">
        <f t="shared" si="382"/>
        <v>0.10019169472490132</v>
      </c>
      <c r="AB877" s="12">
        <f t="shared" si="383"/>
        <v>5.5996266915538974E-3</v>
      </c>
      <c r="AC877" s="96">
        <v>2E-3</v>
      </c>
      <c r="AD877" s="96">
        <f t="shared" si="387"/>
        <v>2.3777777777777776E-2</v>
      </c>
      <c r="AE877" s="91">
        <f t="shared" si="389"/>
        <v>1.4999999999999999E-2</v>
      </c>
      <c r="AF877" s="91">
        <f t="shared" si="388"/>
        <v>6.7500000000000004E-2</v>
      </c>
      <c r="AG877" s="91"/>
      <c r="AJ877" s="12">
        <v>5.72</v>
      </c>
      <c r="AY877" s="98" t="s">
        <v>199</v>
      </c>
      <c r="AZ877" s="19" t="s">
        <v>180</v>
      </c>
      <c r="BA877" s="19" t="s">
        <v>201</v>
      </c>
      <c r="BF877" s="12" t="s">
        <v>201</v>
      </c>
      <c r="BN877" s="12" t="s">
        <v>202</v>
      </c>
    </row>
    <row r="878" spans="1:66" x14ac:dyDescent="0.25">
      <c r="A878" s="99" t="s">
        <v>158</v>
      </c>
      <c r="B878" s="12" t="s">
        <v>159</v>
      </c>
      <c r="C878" s="12" t="s">
        <v>183</v>
      </c>
      <c r="D878" s="12" t="s">
        <v>34</v>
      </c>
      <c r="E878" s="12">
        <v>5</v>
      </c>
      <c r="F878" s="12" t="s">
        <v>208</v>
      </c>
      <c r="G878" s="12">
        <v>5</v>
      </c>
      <c r="H878" s="102"/>
      <c r="I878" s="12">
        <v>5.5620000000000003</v>
      </c>
      <c r="O878" s="22">
        <v>0.13200000000000001</v>
      </c>
      <c r="U878" s="12">
        <v>0.01</v>
      </c>
      <c r="W878" s="12">
        <v>1.2E-2</v>
      </c>
      <c r="X878" s="92">
        <f t="shared" si="386"/>
        <v>5.298</v>
      </c>
      <c r="Y878" s="94">
        <f t="shared" ref="Y878:Y922" si="390">PI()*X878^2/4</f>
        <v>22.045187110362949</v>
      </c>
      <c r="Z878" s="12">
        <f t="shared" ref="Z878:Z922" si="391">X878/12</f>
        <v>0.4415</v>
      </c>
      <c r="AA878" s="12">
        <f t="shared" ref="AA878:AA922" si="392">PI()*Z878^2/4</f>
        <v>0.15309157715529825</v>
      </c>
      <c r="AB878" s="12">
        <f t="shared" ref="AB878:AB922" si="393">AC878/Z878</f>
        <v>4.5300113250283129E-3</v>
      </c>
      <c r="AC878" s="96">
        <v>2E-3</v>
      </c>
      <c r="AD878" s="96">
        <f t="shared" si="387"/>
        <v>2.3732470334412083E-2</v>
      </c>
      <c r="AE878" s="91">
        <f t="shared" si="389"/>
        <v>1.4999999999999999E-2</v>
      </c>
      <c r="AF878" s="91">
        <f t="shared" si="388"/>
        <v>8.3430000000000004E-2</v>
      </c>
      <c r="AG878" s="91"/>
      <c r="AJ878" s="12">
        <v>8.73</v>
      </c>
      <c r="AY878" s="98" t="s">
        <v>199</v>
      </c>
      <c r="AZ878" s="19" t="s">
        <v>180</v>
      </c>
      <c r="BA878" s="19" t="s">
        <v>201</v>
      </c>
      <c r="BF878" s="12" t="s">
        <v>201</v>
      </c>
      <c r="BN878" s="12" t="s">
        <v>202</v>
      </c>
    </row>
    <row r="879" spans="1:66" x14ac:dyDescent="0.25">
      <c r="A879" s="99" t="s">
        <v>158</v>
      </c>
      <c r="B879" s="12" t="s">
        <v>159</v>
      </c>
      <c r="C879" s="12" t="s">
        <v>183</v>
      </c>
      <c r="D879" s="12" t="s">
        <v>34</v>
      </c>
      <c r="E879" s="12">
        <v>5</v>
      </c>
      <c r="F879" s="12" t="s">
        <v>208</v>
      </c>
      <c r="G879" s="12">
        <v>6</v>
      </c>
      <c r="H879" s="102"/>
      <c r="I879" s="12">
        <v>6.625</v>
      </c>
      <c r="O879" s="22">
        <v>0.158</v>
      </c>
      <c r="U879" s="12">
        <v>0.01</v>
      </c>
      <c r="W879" s="12">
        <v>1.4E-2</v>
      </c>
      <c r="X879" s="92">
        <f t="shared" si="386"/>
        <v>6.3090000000000002</v>
      </c>
      <c r="Y879" s="94">
        <f t="shared" si="390"/>
        <v>31.261580874225231</v>
      </c>
      <c r="Z879" s="12">
        <f t="shared" si="391"/>
        <v>0.52575000000000005</v>
      </c>
      <c r="AA879" s="12">
        <f t="shared" si="392"/>
        <v>0.21709431162656412</v>
      </c>
      <c r="AB879" s="12">
        <f t="shared" si="393"/>
        <v>3.8040893961008081E-3</v>
      </c>
      <c r="AC879" s="96">
        <v>2E-3</v>
      </c>
      <c r="AD879" s="96">
        <f t="shared" si="387"/>
        <v>2.3849056603773584E-2</v>
      </c>
      <c r="AE879" s="91">
        <f t="shared" si="389"/>
        <v>1.4999999999999999E-2</v>
      </c>
      <c r="AF879" s="91">
        <f t="shared" si="388"/>
        <v>9.9374999999999991E-2</v>
      </c>
      <c r="AG879" s="91"/>
      <c r="AJ879" s="12">
        <v>12.4</v>
      </c>
      <c r="AY879" s="98" t="s">
        <v>199</v>
      </c>
      <c r="AZ879" s="19" t="s">
        <v>180</v>
      </c>
      <c r="BA879" s="19" t="s">
        <v>201</v>
      </c>
      <c r="BF879" s="12" t="s">
        <v>201</v>
      </c>
      <c r="BN879" s="12" t="s">
        <v>202</v>
      </c>
    </row>
    <row r="880" spans="1:66" x14ac:dyDescent="0.25">
      <c r="A880" s="99" t="s">
        <v>158</v>
      </c>
      <c r="B880" s="12" t="s">
        <v>159</v>
      </c>
      <c r="C880" s="12" t="s">
        <v>183</v>
      </c>
      <c r="D880" s="12" t="s">
        <v>34</v>
      </c>
      <c r="E880" s="12">
        <v>5</v>
      </c>
      <c r="F880" s="12" t="s">
        <v>208</v>
      </c>
      <c r="G880" s="12">
        <v>8</v>
      </c>
      <c r="H880" s="102"/>
      <c r="I880" s="12">
        <v>8.625</v>
      </c>
      <c r="O880" s="22">
        <v>0.20499999999999999</v>
      </c>
      <c r="U880" s="12">
        <v>1.4E-2</v>
      </c>
      <c r="W880" s="12">
        <v>1.7999999999999999E-2</v>
      </c>
      <c r="X880" s="92">
        <f t="shared" si="386"/>
        <v>8.2149999999999999</v>
      </c>
      <c r="Y880" s="94">
        <f t="shared" si="390"/>
        <v>53.003557169626966</v>
      </c>
      <c r="Z880" s="12">
        <f t="shared" si="391"/>
        <v>0.68458333333333332</v>
      </c>
      <c r="AA880" s="12">
        <f t="shared" si="392"/>
        <v>0.36808025812240941</v>
      </c>
      <c r="AB880" s="12">
        <f t="shared" si="393"/>
        <v>2.9214850882531957E-3</v>
      </c>
      <c r="AC880" s="96">
        <v>2E-3</v>
      </c>
      <c r="AD880" s="96">
        <f t="shared" si="387"/>
        <v>2.3768115942028985E-2</v>
      </c>
      <c r="AE880" s="91">
        <f t="shared" si="389"/>
        <v>1.4999999999999999E-2</v>
      </c>
      <c r="AF880" s="91">
        <f t="shared" si="388"/>
        <v>0.12937499999999999</v>
      </c>
      <c r="AG880" s="91"/>
      <c r="AJ880" s="12">
        <v>21</v>
      </c>
      <c r="AY880" s="98" t="s">
        <v>199</v>
      </c>
      <c r="AZ880" s="19" t="s">
        <v>180</v>
      </c>
      <c r="BA880" s="19" t="s">
        <v>201</v>
      </c>
      <c r="BF880" s="12" t="s">
        <v>201</v>
      </c>
      <c r="BN880" s="12" t="s">
        <v>202</v>
      </c>
    </row>
    <row r="881" spans="1:66" x14ac:dyDescent="0.25">
      <c r="A881" s="99" t="s">
        <v>158</v>
      </c>
      <c r="B881" s="12" t="s">
        <v>159</v>
      </c>
      <c r="C881" s="12" t="s">
        <v>183</v>
      </c>
      <c r="D881" s="12" t="s">
        <v>34</v>
      </c>
      <c r="E881" s="12">
        <v>5</v>
      </c>
      <c r="F881" s="12" t="s">
        <v>208</v>
      </c>
      <c r="G881" s="12">
        <v>10</v>
      </c>
      <c r="H881" s="102"/>
      <c r="I881" s="12">
        <v>10.75</v>
      </c>
      <c r="O881" s="22">
        <v>0.25600000000000001</v>
      </c>
      <c r="U881" s="12">
        <v>1.6E-2</v>
      </c>
      <c r="W881" s="12">
        <v>1.7999999999999999E-2</v>
      </c>
      <c r="X881" s="92">
        <f t="shared" si="386"/>
        <v>10.238</v>
      </c>
      <c r="Y881" s="94">
        <f t="shared" si="390"/>
        <v>82.322799691084171</v>
      </c>
      <c r="Z881" s="12">
        <f t="shared" si="391"/>
        <v>0.85316666666666663</v>
      </c>
      <c r="AA881" s="12">
        <f t="shared" si="392"/>
        <v>0.57168610896586225</v>
      </c>
      <c r="AB881" s="12">
        <f t="shared" si="393"/>
        <v>2.3442078530963081E-3</v>
      </c>
      <c r="AC881" s="96">
        <v>2E-3</v>
      </c>
      <c r="AD881" s="96">
        <f t="shared" si="387"/>
        <v>2.3813953488372095E-2</v>
      </c>
      <c r="AE881" s="91">
        <f t="shared" si="389"/>
        <v>1.4999999999999999E-2</v>
      </c>
      <c r="AF881" s="91">
        <f t="shared" si="388"/>
        <v>0.16125</v>
      </c>
      <c r="AG881" s="91"/>
      <c r="AJ881" s="12">
        <v>32.700000000000003</v>
      </c>
      <c r="AY881" s="98" t="s">
        <v>199</v>
      </c>
      <c r="AZ881" s="19" t="s">
        <v>180</v>
      </c>
      <c r="BA881" s="19" t="s">
        <v>201</v>
      </c>
      <c r="BF881" s="12" t="s">
        <v>201</v>
      </c>
      <c r="BN881" s="12" t="s">
        <v>202</v>
      </c>
    </row>
    <row r="882" spans="1:66" x14ac:dyDescent="0.25">
      <c r="A882" s="99" t="s">
        <v>158</v>
      </c>
      <c r="B882" s="12" t="s">
        <v>159</v>
      </c>
      <c r="C882" s="12" t="s">
        <v>183</v>
      </c>
      <c r="D882" s="12" t="s">
        <v>34</v>
      </c>
      <c r="E882" s="12">
        <v>5</v>
      </c>
      <c r="F882" s="12" t="s">
        <v>208</v>
      </c>
      <c r="G882" s="12">
        <v>12</v>
      </c>
      <c r="H882" s="102"/>
      <c r="I882" s="12">
        <v>12.75</v>
      </c>
      <c r="O882" s="22">
        <v>0.313</v>
      </c>
      <c r="U882" s="12">
        <v>0.02</v>
      </c>
      <c r="W882" s="12">
        <v>1.7999999999999999E-2</v>
      </c>
      <c r="X882" s="92">
        <f t="shared" si="386"/>
        <v>12.124000000000001</v>
      </c>
      <c r="Y882" s="94">
        <f t="shared" si="390"/>
        <v>115.44675674566376</v>
      </c>
      <c r="Z882" s="12">
        <f t="shared" si="391"/>
        <v>1.0103333333333333</v>
      </c>
      <c r="AA882" s="12">
        <f t="shared" si="392"/>
        <v>0.80171358851155372</v>
      </c>
      <c r="AB882" s="12">
        <f t="shared" si="393"/>
        <v>1.9795447047179148E-3</v>
      </c>
      <c r="AC882" s="96">
        <v>2E-3</v>
      </c>
      <c r="AD882" s="96">
        <f t="shared" si="387"/>
        <v>2.4549019607843139E-2</v>
      </c>
      <c r="AE882" s="91">
        <f t="shared" si="389"/>
        <v>1.4999999999999999E-2</v>
      </c>
      <c r="AF882" s="91">
        <f t="shared" si="388"/>
        <v>0.19125</v>
      </c>
      <c r="AG882" s="91"/>
      <c r="AJ882" s="12">
        <v>47.4</v>
      </c>
      <c r="AY882" s="98" t="s">
        <v>199</v>
      </c>
      <c r="AZ882" s="19" t="s">
        <v>180</v>
      </c>
      <c r="BA882" s="19" t="s">
        <v>201</v>
      </c>
      <c r="BF882" s="12" t="s">
        <v>201</v>
      </c>
      <c r="BN882" s="12" t="s">
        <v>202</v>
      </c>
    </row>
    <row r="883" spans="1:66" s="25" customFormat="1" x14ac:dyDescent="0.25">
      <c r="A883" s="25" t="s">
        <v>158</v>
      </c>
      <c r="B883" s="25" t="s">
        <v>159</v>
      </c>
      <c r="C883" s="25" t="s">
        <v>183</v>
      </c>
      <c r="D883" s="25" t="s">
        <v>34</v>
      </c>
      <c r="E883" s="25">
        <v>6</v>
      </c>
      <c r="F883" s="47" t="s">
        <v>209</v>
      </c>
      <c r="G883" s="72">
        <v>0.25</v>
      </c>
      <c r="H883" s="72"/>
      <c r="I883" s="72">
        <v>0.375</v>
      </c>
      <c r="L883" s="25">
        <v>2E-3</v>
      </c>
      <c r="M883" s="72"/>
      <c r="N883" s="72"/>
      <c r="O883" s="72">
        <v>3.5000000000000003E-2</v>
      </c>
      <c r="P883" s="72"/>
      <c r="U883" s="25">
        <v>3.5000000000000001E-3</v>
      </c>
      <c r="X883" s="78">
        <f t="shared" si="374"/>
        <v>0.30499999999999999</v>
      </c>
      <c r="Y883" s="25">
        <f t="shared" si="390"/>
        <v>7.3061664150047625E-2</v>
      </c>
      <c r="Z883" s="72">
        <f t="shared" si="391"/>
        <v>2.5416666666666667E-2</v>
      </c>
      <c r="AA883" s="72">
        <f t="shared" si="392"/>
        <v>5.0737266770866415E-4</v>
      </c>
      <c r="AB883" s="72">
        <f t="shared" si="393"/>
        <v>7.8688524590163927E-2</v>
      </c>
      <c r="AC883" s="65">
        <v>2E-3</v>
      </c>
      <c r="AD883" s="25">
        <f t="shared" si="375"/>
        <v>9.3333333333333338E-2</v>
      </c>
      <c r="AE883" s="25">
        <f t="shared" si="376"/>
        <v>8.0000000000000002E-3</v>
      </c>
      <c r="AF883" s="25">
        <f t="shared" si="377"/>
        <v>3.0000000000000001E-3</v>
      </c>
      <c r="AI883" s="25">
        <v>0.14499999999999999</v>
      </c>
      <c r="AS883" s="25" t="s">
        <v>210</v>
      </c>
      <c r="AT883" s="25" t="s">
        <v>211</v>
      </c>
      <c r="AY883" s="25" t="s">
        <v>199</v>
      </c>
      <c r="AZ883" s="25" t="s">
        <v>180</v>
      </c>
      <c r="BA883" s="25" t="s">
        <v>212</v>
      </c>
      <c r="BF883" s="25" t="s">
        <v>213</v>
      </c>
    </row>
    <row r="884" spans="1:66" s="25" customFormat="1" x14ac:dyDescent="0.25">
      <c r="A884" s="25" t="s">
        <v>158</v>
      </c>
      <c r="B884" s="25" t="s">
        <v>159</v>
      </c>
      <c r="C884" s="25" t="s">
        <v>183</v>
      </c>
      <c r="D884" s="25" t="s">
        <v>34</v>
      </c>
      <c r="E884" s="25">
        <v>6</v>
      </c>
      <c r="F884" s="47" t="s">
        <v>209</v>
      </c>
      <c r="G884" s="72">
        <v>0.375</v>
      </c>
      <c r="H884" s="72"/>
      <c r="I884" s="72">
        <v>0.5</v>
      </c>
      <c r="L884" s="25">
        <v>2.5000000000000001E-3</v>
      </c>
      <c r="M884" s="72"/>
      <c r="N884" s="72"/>
      <c r="O884" s="72">
        <v>4.9000000000000002E-2</v>
      </c>
      <c r="P884" s="72"/>
      <c r="U884" s="25">
        <v>5.0000000000000001E-3</v>
      </c>
      <c r="X884" s="78">
        <f t="shared" si="374"/>
        <v>0.40200000000000002</v>
      </c>
      <c r="Y884" s="25">
        <f t="shared" si="390"/>
        <v>0.12692348479768126</v>
      </c>
      <c r="Z884" s="72">
        <f t="shared" si="391"/>
        <v>3.3500000000000002E-2</v>
      </c>
      <c r="AA884" s="72">
        <f t="shared" si="392"/>
        <v>8.8141308887278646E-4</v>
      </c>
      <c r="AB884" s="72">
        <f t="shared" si="393"/>
        <v>5.9701492537313432E-2</v>
      </c>
      <c r="AC884" s="65">
        <v>2E-3</v>
      </c>
      <c r="AD884" s="25">
        <f t="shared" si="375"/>
        <v>9.8000000000000004E-2</v>
      </c>
      <c r="AE884" s="25">
        <f t="shared" si="376"/>
        <v>8.0000000000000002E-3</v>
      </c>
      <c r="AF884" s="25">
        <f t="shared" si="377"/>
        <v>4.0000000000000001E-3</v>
      </c>
      <c r="AI884" s="25">
        <v>0.26900000000000002</v>
      </c>
      <c r="AS884" s="25" t="s">
        <v>210</v>
      </c>
      <c r="AT884" s="25" t="s">
        <v>211</v>
      </c>
      <c r="AY884" s="25" t="s">
        <v>199</v>
      </c>
      <c r="AZ884" s="25" t="s">
        <v>180</v>
      </c>
      <c r="BA884" s="25" t="s">
        <v>212</v>
      </c>
      <c r="BF884" s="25" t="s">
        <v>213</v>
      </c>
    </row>
    <row r="885" spans="1:66" s="25" customFormat="1" x14ac:dyDescent="0.25">
      <c r="A885" s="25" t="s">
        <v>158</v>
      </c>
      <c r="B885" s="25" t="s">
        <v>159</v>
      </c>
      <c r="C885" s="25" t="s">
        <v>183</v>
      </c>
      <c r="D885" s="25" t="s">
        <v>34</v>
      </c>
      <c r="E885" s="25">
        <v>6</v>
      </c>
      <c r="F885" s="47" t="s">
        <v>209</v>
      </c>
      <c r="G885" s="72">
        <v>0.5</v>
      </c>
      <c r="H885" s="72"/>
      <c r="I885" s="72">
        <v>0.625</v>
      </c>
      <c r="L885" s="25">
        <v>2.5000000000000001E-3</v>
      </c>
      <c r="M885" s="72"/>
      <c r="N885" s="72"/>
      <c r="O885" s="72">
        <v>4.9000000000000002E-2</v>
      </c>
      <c r="P885" s="72"/>
      <c r="U885" s="25">
        <v>5.0000000000000001E-3</v>
      </c>
      <c r="X885" s="78">
        <f t="shared" si="374"/>
        <v>0.52700000000000002</v>
      </c>
      <c r="Y885" s="25">
        <f t="shared" si="390"/>
        <v>0.21812784652220993</v>
      </c>
      <c r="Z885" s="72">
        <f t="shared" si="391"/>
        <v>4.3916666666666666E-2</v>
      </c>
      <c r="AA885" s="72">
        <f t="shared" si="392"/>
        <v>1.514776711959791E-3</v>
      </c>
      <c r="AB885" s="72">
        <f t="shared" si="393"/>
        <v>4.5540796963946868E-2</v>
      </c>
      <c r="AC885" s="65">
        <v>2E-3</v>
      </c>
      <c r="AD885" s="25">
        <f t="shared" si="375"/>
        <v>7.8399999999999997E-2</v>
      </c>
      <c r="AE885" s="25">
        <f t="shared" si="376"/>
        <v>8.0000000000000002E-3</v>
      </c>
      <c r="AF885" s="25">
        <f t="shared" si="377"/>
        <v>5.0000000000000001E-3</v>
      </c>
      <c r="AI885" s="25">
        <v>0.34399999999999997</v>
      </c>
      <c r="AS885" s="25" t="s">
        <v>210</v>
      </c>
      <c r="AT885" s="25" t="s">
        <v>211</v>
      </c>
      <c r="AY885" s="25" t="s">
        <v>199</v>
      </c>
      <c r="AZ885" s="25" t="s">
        <v>180</v>
      </c>
      <c r="BA885" s="25" t="s">
        <v>212</v>
      </c>
      <c r="BF885" s="25" t="s">
        <v>213</v>
      </c>
    </row>
    <row r="886" spans="1:66" s="25" customFormat="1" x14ac:dyDescent="0.25">
      <c r="A886" s="25" t="s">
        <v>158</v>
      </c>
      <c r="B886" s="25" t="s">
        <v>159</v>
      </c>
      <c r="C886" s="25" t="s">
        <v>183</v>
      </c>
      <c r="D886" s="25" t="s">
        <v>34</v>
      </c>
      <c r="E886" s="25">
        <v>6</v>
      </c>
      <c r="F886" s="47" t="s">
        <v>209</v>
      </c>
      <c r="G886" s="72">
        <v>0.625</v>
      </c>
      <c r="H886" s="72"/>
      <c r="I886" s="72">
        <v>0.75</v>
      </c>
      <c r="L886" s="25">
        <v>2.5000000000000001E-3</v>
      </c>
      <c r="M886" s="72"/>
      <c r="N886" s="72"/>
      <c r="O886" s="72">
        <v>4.9000000000000002E-2</v>
      </c>
      <c r="P886" s="72"/>
      <c r="U886" s="25">
        <v>5.0000000000000001E-3</v>
      </c>
      <c r="X886" s="78">
        <f t="shared" si="374"/>
        <v>0.65200000000000002</v>
      </c>
      <c r="Y886" s="25">
        <f t="shared" si="390"/>
        <v>0.33387590085290886</v>
      </c>
      <c r="Z886" s="72">
        <f t="shared" si="391"/>
        <v>5.4333333333333338E-2</v>
      </c>
      <c r="AA886" s="72">
        <f t="shared" si="392"/>
        <v>2.3185826448118676E-3</v>
      </c>
      <c r="AB886" s="72">
        <f t="shared" si="393"/>
        <v>3.6809815950920241E-2</v>
      </c>
      <c r="AC886" s="65">
        <v>2E-3</v>
      </c>
      <c r="AD886" s="25">
        <f t="shared" si="375"/>
        <v>6.533333333333334E-2</v>
      </c>
      <c r="AE886" s="25">
        <f t="shared" si="376"/>
        <v>8.0000000000000002E-3</v>
      </c>
      <c r="AF886" s="25">
        <f t="shared" si="377"/>
        <v>6.0000000000000001E-3</v>
      </c>
      <c r="AI886" s="25">
        <v>0.41799999999999998</v>
      </c>
      <c r="AS886" s="25" t="s">
        <v>210</v>
      </c>
      <c r="AT886" s="25" t="s">
        <v>211</v>
      </c>
      <c r="AY886" s="25" t="s">
        <v>199</v>
      </c>
      <c r="AZ886" s="25" t="s">
        <v>180</v>
      </c>
      <c r="BA886" s="25" t="s">
        <v>212</v>
      </c>
      <c r="BF886" s="25" t="s">
        <v>213</v>
      </c>
    </row>
    <row r="887" spans="1:66" s="25" customFormat="1" x14ac:dyDescent="0.25">
      <c r="A887" s="25" t="s">
        <v>158</v>
      </c>
      <c r="B887" s="25" t="s">
        <v>159</v>
      </c>
      <c r="C887" s="25" t="s">
        <v>183</v>
      </c>
      <c r="D887" s="25" t="s">
        <v>34</v>
      </c>
      <c r="E887" s="25">
        <v>6</v>
      </c>
      <c r="F887" s="47" t="s">
        <v>209</v>
      </c>
      <c r="G887" s="72">
        <v>0.75</v>
      </c>
      <c r="H887" s="72"/>
      <c r="I887" s="72">
        <v>0.875</v>
      </c>
      <c r="L887" s="25">
        <v>3.0000000000000001E-3</v>
      </c>
      <c r="M887" s="72"/>
      <c r="N887" s="72"/>
      <c r="O887" s="72">
        <v>6.5000000000000002E-2</v>
      </c>
      <c r="P887" s="72"/>
      <c r="U887" s="25">
        <v>6.0000000000000001E-3</v>
      </c>
      <c r="X887" s="78">
        <f t="shared" si="374"/>
        <v>0.745</v>
      </c>
      <c r="Y887" s="25">
        <f t="shared" si="390"/>
        <v>0.43591561563966874</v>
      </c>
      <c r="Z887" s="72">
        <f t="shared" si="391"/>
        <v>6.2083333333333331E-2</v>
      </c>
      <c r="AA887" s="72">
        <f t="shared" si="392"/>
        <v>3.0271917752754769E-3</v>
      </c>
      <c r="AB887" s="72">
        <f t="shared" si="393"/>
        <v>3.2214765100671144E-2</v>
      </c>
      <c r="AC887" s="65">
        <v>2E-3</v>
      </c>
      <c r="AD887" s="25">
        <f t="shared" si="375"/>
        <v>7.4285714285714288E-2</v>
      </c>
      <c r="AE887" s="25">
        <f t="shared" si="376"/>
        <v>8.0000000000000002E-3</v>
      </c>
      <c r="AF887" s="25">
        <f t="shared" si="377"/>
        <v>7.0000000000000001E-3</v>
      </c>
      <c r="AI887" s="25">
        <v>0.64100000000000001</v>
      </c>
      <c r="AS887" s="25" t="s">
        <v>210</v>
      </c>
      <c r="AT887" s="25" t="s">
        <v>211</v>
      </c>
      <c r="AY887" s="25" t="s">
        <v>199</v>
      </c>
      <c r="AZ887" s="25" t="s">
        <v>180</v>
      </c>
      <c r="BA887" s="25" t="s">
        <v>212</v>
      </c>
      <c r="BF887" s="25" t="s">
        <v>213</v>
      </c>
    </row>
    <row r="888" spans="1:66" s="25" customFormat="1" x14ac:dyDescent="0.25">
      <c r="A888" s="25" t="s">
        <v>158</v>
      </c>
      <c r="B888" s="25" t="s">
        <v>159</v>
      </c>
      <c r="C888" s="25" t="s">
        <v>183</v>
      </c>
      <c r="D888" s="25" t="s">
        <v>34</v>
      </c>
      <c r="E888" s="25">
        <v>6</v>
      </c>
      <c r="F888" s="47" t="s">
        <v>209</v>
      </c>
      <c r="G888" s="72">
        <v>1</v>
      </c>
      <c r="H888" s="72"/>
      <c r="I888" s="72">
        <v>1.125</v>
      </c>
      <c r="L888" s="25">
        <v>3.5000000000000001E-3</v>
      </c>
      <c r="M888" s="72"/>
      <c r="N888" s="72"/>
      <c r="O888" s="72">
        <v>6.5000000000000002E-2</v>
      </c>
      <c r="P888" s="72"/>
      <c r="U888" s="25">
        <v>6.0000000000000001E-3</v>
      </c>
      <c r="X888" s="78">
        <f t="shared" si="374"/>
        <v>0.995</v>
      </c>
      <c r="Y888" s="25">
        <f t="shared" si="390"/>
        <v>0.77756381671755881</v>
      </c>
      <c r="Z888" s="72">
        <f t="shared" si="391"/>
        <v>8.2916666666666666E-2</v>
      </c>
      <c r="AA888" s="72">
        <f t="shared" si="392"/>
        <v>5.3997487272052693E-3</v>
      </c>
      <c r="AB888" s="72">
        <f t="shared" si="393"/>
        <v>2.4120603015075376E-2</v>
      </c>
      <c r="AC888" s="65">
        <v>2E-3</v>
      </c>
      <c r="AD888" s="25">
        <f t="shared" si="375"/>
        <v>5.7777777777777782E-2</v>
      </c>
      <c r="AE888" s="25">
        <f t="shared" si="376"/>
        <v>8.0000000000000002E-3</v>
      </c>
      <c r="AF888" s="25">
        <f t="shared" si="377"/>
        <v>9.0000000000000011E-3</v>
      </c>
      <c r="AI888" s="25">
        <v>0.83899999999999997</v>
      </c>
      <c r="AS888" s="25" t="s">
        <v>210</v>
      </c>
      <c r="AT888" s="25" t="s">
        <v>211</v>
      </c>
      <c r="AY888" s="25" t="s">
        <v>199</v>
      </c>
      <c r="AZ888" s="25" t="s">
        <v>180</v>
      </c>
      <c r="BA888" s="25" t="s">
        <v>212</v>
      </c>
      <c r="BF888" s="25" t="s">
        <v>213</v>
      </c>
    </row>
    <row r="889" spans="1:66" s="25" customFormat="1" x14ac:dyDescent="0.25">
      <c r="A889" s="25" t="s">
        <v>158</v>
      </c>
      <c r="B889" s="25" t="s">
        <v>159</v>
      </c>
      <c r="C889" s="25" t="s">
        <v>183</v>
      </c>
      <c r="D889" s="25" t="s">
        <v>34</v>
      </c>
      <c r="E889" s="25">
        <v>6</v>
      </c>
      <c r="F889" s="47" t="s">
        <v>209</v>
      </c>
      <c r="G889" s="72">
        <v>1.25</v>
      </c>
      <c r="H889" s="72"/>
      <c r="I889" s="72">
        <v>1.375</v>
      </c>
      <c r="L889" s="25">
        <v>4.0000000000000001E-3</v>
      </c>
      <c r="M889" s="72"/>
      <c r="N889" s="72"/>
      <c r="O889" s="72">
        <v>6.5000000000000002E-2</v>
      </c>
      <c r="P889" s="72"/>
      <c r="U889" s="25">
        <v>6.0000000000000001E-3</v>
      </c>
      <c r="X889" s="78">
        <f t="shared" si="374"/>
        <v>1.2450000000000001</v>
      </c>
      <c r="Y889" s="25">
        <f t="shared" si="390"/>
        <v>1.2173867882201299</v>
      </c>
      <c r="Z889" s="72">
        <f t="shared" si="391"/>
        <v>0.10375000000000001</v>
      </c>
      <c r="AA889" s="72">
        <f t="shared" si="392"/>
        <v>8.4540749181953468E-3</v>
      </c>
      <c r="AB889" s="72">
        <f t="shared" si="393"/>
        <v>1.9277108433734938E-2</v>
      </c>
      <c r="AC889" s="65">
        <v>2E-3</v>
      </c>
      <c r="AD889" s="25">
        <f t="shared" si="375"/>
        <v>4.7272727272727272E-2</v>
      </c>
      <c r="AE889" s="25">
        <f t="shared" si="376"/>
        <v>0.01</v>
      </c>
      <c r="AF889" s="25">
        <f t="shared" si="377"/>
        <v>1.375E-2</v>
      </c>
      <c r="AI889" s="25">
        <v>1.04</v>
      </c>
      <c r="AS889" s="25" t="s">
        <v>210</v>
      </c>
      <c r="AT889" s="25" t="s">
        <v>211</v>
      </c>
      <c r="AY889" s="25" t="s">
        <v>199</v>
      </c>
      <c r="AZ889" s="25" t="s">
        <v>180</v>
      </c>
      <c r="BA889" s="25" t="s">
        <v>212</v>
      </c>
      <c r="BF889" s="25" t="s">
        <v>213</v>
      </c>
    </row>
    <row r="890" spans="1:66" s="25" customFormat="1" x14ac:dyDescent="0.25">
      <c r="A890" s="25" t="s">
        <v>158</v>
      </c>
      <c r="B890" s="25" t="s">
        <v>159</v>
      </c>
      <c r="C890" s="25" t="s">
        <v>183</v>
      </c>
      <c r="D890" s="25" t="s">
        <v>34</v>
      </c>
      <c r="E890" s="25">
        <v>6</v>
      </c>
      <c r="F890" s="47" t="s">
        <v>209</v>
      </c>
      <c r="G890" s="72">
        <v>1.5</v>
      </c>
      <c r="H890" s="72"/>
      <c r="I890" s="72">
        <v>1.625</v>
      </c>
      <c r="L890" s="25">
        <v>4.4999999999999997E-3</v>
      </c>
      <c r="M890" s="72"/>
      <c r="N890" s="72"/>
      <c r="O890" s="72">
        <v>7.1999999999999995E-2</v>
      </c>
      <c r="P890" s="72"/>
      <c r="U890" s="25">
        <v>7.0000000000000001E-3</v>
      </c>
      <c r="X890" s="78">
        <f t="shared" si="374"/>
        <v>1.4810000000000001</v>
      </c>
      <c r="Y890" s="25">
        <f t="shared" si="390"/>
        <v>1.7226617010675909</v>
      </c>
      <c r="Z890" s="72">
        <f t="shared" si="391"/>
        <v>0.12341666666666667</v>
      </c>
      <c r="AA890" s="72">
        <f t="shared" si="392"/>
        <v>1.1962928479636047E-2</v>
      </c>
      <c r="AB890" s="72">
        <f t="shared" si="393"/>
        <v>1.6205266711681297E-2</v>
      </c>
      <c r="AC890" s="65">
        <v>2E-3</v>
      </c>
      <c r="AD890" s="25">
        <f t="shared" si="375"/>
        <v>4.4307692307692305E-2</v>
      </c>
      <c r="AE890" s="25">
        <f t="shared" si="376"/>
        <v>0.01</v>
      </c>
      <c r="AF890" s="25">
        <f t="shared" si="377"/>
        <v>1.6250000000000001E-2</v>
      </c>
      <c r="AI890" s="25">
        <v>1.36</v>
      </c>
      <c r="AS890" s="25" t="s">
        <v>210</v>
      </c>
      <c r="AT890" s="25" t="s">
        <v>211</v>
      </c>
      <c r="AY890" s="25" t="s">
        <v>199</v>
      </c>
      <c r="AZ890" s="25" t="s">
        <v>180</v>
      </c>
      <c r="BA890" s="25" t="s">
        <v>212</v>
      </c>
      <c r="BF890" s="25" t="s">
        <v>213</v>
      </c>
    </row>
    <row r="891" spans="1:66" s="25" customFormat="1" x14ac:dyDescent="0.25">
      <c r="A891" s="25" t="s">
        <v>158</v>
      </c>
      <c r="B891" s="25" t="s">
        <v>159</v>
      </c>
      <c r="C891" s="25" t="s">
        <v>183</v>
      </c>
      <c r="D891" s="25" t="s">
        <v>34</v>
      </c>
      <c r="E891" s="25">
        <v>6</v>
      </c>
      <c r="F891" s="47" t="s">
        <v>209</v>
      </c>
      <c r="G891" s="72">
        <v>2</v>
      </c>
      <c r="H891" s="72"/>
      <c r="I891" s="72">
        <v>2.125</v>
      </c>
      <c r="L891" s="25">
        <v>5.0000000000000001E-3</v>
      </c>
      <c r="M891" s="72"/>
      <c r="N891" s="72"/>
      <c r="O891" s="72">
        <v>8.3000000000000004E-2</v>
      </c>
      <c r="P891" s="72"/>
      <c r="U891" s="25">
        <v>8.0000000000000002E-3</v>
      </c>
      <c r="X891" s="78">
        <f t="shared" si="374"/>
        <v>1.9590000000000001</v>
      </c>
      <c r="Y891" s="25">
        <f t="shared" si="390"/>
        <v>3.0141076091052832</v>
      </c>
      <c r="Z891" s="72">
        <f t="shared" si="391"/>
        <v>0.16325000000000001</v>
      </c>
      <c r="AA891" s="72">
        <f t="shared" si="392"/>
        <v>2.0931302841008911E-2</v>
      </c>
      <c r="AB891" s="72">
        <f t="shared" si="393"/>
        <v>1.2251148545176111E-2</v>
      </c>
      <c r="AC891" s="65">
        <v>2E-3</v>
      </c>
      <c r="AD891" s="25">
        <f t="shared" si="375"/>
        <v>3.9058823529411764E-2</v>
      </c>
      <c r="AE891" s="25">
        <f t="shared" si="376"/>
        <v>0.01</v>
      </c>
      <c r="AF891" s="25">
        <f t="shared" si="377"/>
        <v>2.1250000000000002E-2</v>
      </c>
      <c r="AI891" s="25">
        <v>2.06</v>
      </c>
      <c r="AS891" s="25" t="s">
        <v>210</v>
      </c>
      <c r="AT891" s="25" t="s">
        <v>211</v>
      </c>
      <c r="AY891" s="25" t="s">
        <v>199</v>
      </c>
      <c r="AZ891" s="25" t="s">
        <v>180</v>
      </c>
      <c r="BA891" s="25" t="s">
        <v>212</v>
      </c>
      <c r="BF891" s="25" t="s">
        <v>213</v>
      </c>
    </row>
    <row r="892" spans="1:66" s="25" customFormat="1" x14ac:dyDescent="0.25">
      <c r="A892" s="25" t="s">
        <v>158</v>
      </c>
      <c r="B892" s="25" t="s">
        <v>159</v>
      </c>
      <c r="C892" s="25" t="s">
        <v>183</v>
      </c>
      <c r="D892" s="25" t="s">
        <v>34</v>
      </c>
      <c r="E892" s="25">
        <v>6</v>
      </c>
      <c r="F892" s="47" t="s">
        <v>209</v>
      </c>
      <c r="G892" s="72">
        <v>2.5</v>
      </c>
      <c r="H892" s="72"/>
      <c r="I892" s="72">
        <v>2.625</v>
      </c>
      <c r="L892" s="25">
        <v>5.0000000000000001E-3</v>
      </c>
      <c r="M892" s="72"/>
      <c r="N892" s="72"/>
      <c r="O892" s="72">
        <v>9.5000000000000001E-2</v>
      </c>
      <c r="P892" s="72"/>
      <c r="U892" s="25">
        <v>0.01</v>
      </c>
      <c r="X892" s="78">
        <f t="shared" si="374"/>
        <v>2.4350000000000001</v>
      </c>
      <c r="Y892" s="25">
        <f t="shared" si="390"/>
        <v>4.6568024253702358</v>
      </c>
      <c r="Z892" s="72">
        <f t="shared" si="391"/>
        <v>0.20291666666666666</v>
      </c>
      <c r="AA892" s="72">
        <f t="shared" si="392"/>
        <v>3.2338905731737741E-2</v>
      </c>
      <c r="AB892" s="72">
        <f t="shared" si="393"/>
        <v>9.8562628336755654E-3</v>
      </c>
      <c r="AC892" s="65">
        <v>2E-3</v>
      </c>
      <c r="AD892" s="25">
        <f t="shared" si="375"/>
        <v>3.619047619047619E-2</v>
      </c>
      <c r="AE892" s="25">
        <f t="shared" si="376"/>
        <v>0.01</v>
      </c>
      <c r="AF892" s="25">
        <f t="shared" si="377"/>
        <v>2.6249999999999999E-2</v>
      </c>
      <c r="AI892" s="25">
        <v>2.93</v>
      </c>
      <c r="AS892" s="25" t="s">
        <v>210</v>
      </c>
      <c r="AT892" s="25" t="s">
        <v>211</v>
      </c>
      <c r="AY892" s="25" t="s">
        <v>199</v>
      </c>
      <c r="AZ892" s="25" t="s">
        <v>180</v>
      </c>
      <c r="BA892" s="25" t="s">
        <v>212</v>
      </c>
      <c r="BF892" s="25" t="s">
        <v>213</v>
      </c>
    </row>
    <row r="893" spans="1:66" s="25" customFormat="1" x14ac:dyDescent="0.25">
      <c r="A893" s="25" t="s">
        <v>158</v>
      </c>
      <c r="B893" s="25" t="s">
        <v>159</v>
      </c>
      <c r="C893" s="25" t="s">
        <v>183</v>
      </c>
      <c r="D893" s="25" t="s">
        <v>34</v>
      </c>
      <c r="E893" s="25">
        <v>6</v>
      </c>
      <c r="F893" s="47" t="s">
        <v>209</v>
      </c>
      <c r="G893" s="72">
        <v>3</v>
      </c>
      <c r="H893" s="72"/>
      <c r="I893" s="72">
        <v>3.125</v>
      </c>
      <c r="L893" s="25">
        <v>5.0000000000000001E-3</v>
      </c>
      <c r="M893" s="72"/>
      <c r="N893" s="72"/>
      <c r="O893" s="72">
        <v>0.109</v>
      </c>
      <c r="P893" s="72"/>
      <c r="U893" s="25">
        <v>1.0999999999999999E-2</v>
      </c>
      <c r="X893" s="78">
        <f t="shared" si="374"/>
        <v>2.907</v>
      </c>
      <c r="Y893" s="25">
        <f t="shared" si="390"/>
        <v>6.6371242041164829</v>
      </c>
      <c r="Z893" s="72">
        <f t="shared" si="391"/>
        <v>0.24224999999999999</v>
      </c>
      <c r="AA893" s="72">
        <f t="shared" si="392"/>
        <v>4.6091140306364464E-2</v>
      </c>
      <c r="AB893" s="72">
        <f t="shared" si="393"/>
        <v>8.2559339525283808E-3</v>
      </c>
      <c r="AC893" s="65">
        <v>2E-3</v>
      </c>
      <c r="AD893" s="25">
        <f t="shared" si="375"/>
        <v>3.4880000000000001E-2</v>
      </c>
      <c r="AE893" s="25">
        <f t="shared" si="376"/>
        <v>0.01</v>
      </c>
      <c r="AF893" s="25">
        <f t="shared" si="377"/>
        <v>3.125E-2</v>
      </c>
      <c r="AI893" s="25">
        <v>4</v>
      </c>
      <c r="AS893" s="25" t="s">
        <v>210</v>
      </c>
      <c r="AT893" s="25" t="s">
        <v>211</v>
      </c>
      <c r="AY893" s="25" t="s">
        <v>199</v>
      </c>
      <c r="AZ893" s="25" t="s">
        <v>180</v>
      </c>
      <c r="BA893" s="25" t="s">
        <v>212</v>
      </c>
      <c r="BF893" s="25" t="s">
        <v>213</v>
      </c>
    </row>
    <row r="894" spans="1:66" s="25" customFormat="1" x14ac:dyDescent="0.25">
      <c r="A894" s="25" t="s">
        <v>158</v>
      </c>
      <c r="B894" s="25" t="s">
        <v>159</v>
      </c>
      <c r="C894" s="25" t="s">
        <v>183</v>
      </c>
      <c r="D894" s="25" t="s">
        <v>34</v>
      </c>
      <c r="E894" s="25">
        <v>6</v>
      </c>
      <c r="F894" s="47" t="s">
        <v>209</v>
      </c>
      <c r="G894" s="72">
        <v>3.5</v>
      </c>
      <c r="H894" s="72"/>
      <c r="I894" s="72">
        <v>6.625</v>
      </c>
      <c r="L894" s="25">
        <v>5.0000000000000001E-3</v>
      </c>
      <c r="M894" s="72"/>
      <c r="N894" s="72"/>
      <c r="O894" s="72">
        <v>0.12</v>
      </c>
      <c r="P894" s="72"/>
      <c r="U894" s="25">
        <v>1.2E-2</v>
      </c>
      <c r="X894" s="78">
        <f t="shared" si="374"/>
        <v>6.3849999999999998</v>
      </c>
      <c r="Y894" s="25">
        <f t="shared" si="390"/>
        <v>32.019289039973934</v>
      </c>
      <c r="Z894" s="72">
        <f t="shared" si="391"/>
        <v>0.53208333333333335</v>
      </c>
      <c r="AA894" s="72">
        <f t="shared" si="392"/>
        <v>0.2223561738887079</v>
      </c>
      <c r="AB894" s="72">
        <f t="shared" si="393"/>
        <v>3.7588097102584182E-3</v>
      </c>
      <c r="AC894" s="65">
        <v>2E-3</v>
      </c>
      <c r="AD894" s="25">
        <f t="shared" si="375"/>
        <v>1.8113207547169812E-2</v>
      </c>
      <c r="AE894" s="25">
        <f t="shared" si="376"/>
        <v>1.4999999999999999E-2</v>
      </c>
      <c r="AF894" s="25">
        <f t="shared" si="377"/>
        <v>9.9374999999999991E-2</v>
      </c>
      <c r="AI894" s="25">
        <v>5.12</v>
      </c>
      <c r="AS894" s="25" t="s">
        <v>210</v>
      </c>
      <c r="AT894" s="25" t="s">
        <v>211</v>
      </c>
      <c r="AY894" s="25" t="s">
        <v>199</v>
      </c>
      <c r="AZ894" s="25" t="s">
        <v>180</v>
      </c>
      <c r="BA894" s="25" t="s">
        <v>212</v>
      </c>
      <c r="BF894" s="25" t="s">
        <v>213</v>
      </c>
    </row>
    <row r="895" spans="1:66" s="25" customFormat="1" x14ac:dyDescent="0.25">
      <c r="A895" s="25" t="s">
        <v>158</v>
      </c>
      <c r="B895" s="25" t="s">
        <v>159</v>
      </c>
      <c r="C895" s="25" t="s">
        <v>183</v>
      </c>
      <c r="D895" s="25" t="s">
        <v>34</v>
      </c>
      <c r="E895" s="25">
        <v>6</v>
      </c>
      <c r="F895" s="47" t="s">
        <v>209</v>
      </c>
      <c r="G895" s="72">
        <v>4</v>
      </c>
      <c r="H895" s="72"/>
      <c r="I895" s="72">
        <v>4.125</v>
      </c>
      <c r="L895" s="25">
        <v>5.0000000000000001E-3</v>
      </c>
      <c r="M895" s="72"/>
      <c r="N895" s="72"/>
      <c r="O895" s="72">
        <v>0.13400000000000001</v>
      </c>
      <c r="P895" s="72"/>
      <c r="U895" s="25">
        <v>1.2999999999999999E-2</v>
      </c>
      <c r="X895" s="78">
        <f t="shared" si="374"/>
        <v>3.8570000000000002</v>
      </c>
      <c r="Y895" s="25">
        <f t="shared" si="390"/>
        <v>11.683935722475807</v>
      </c>
      <c r="Z895" s="72">
        <f t="shared" si="391"/>
        <v>0.32141666666666668</v>
      </c>
      <c r="AA895" s="72">
        <f t="shared" si="392"/>
        <v>8.1138442517193113E-2</v>
      </c>
      <c r="AB895" s="72">
        <f t="shared" si="393"/>
        <v>6.2224526834327191E-3</v>
      </c>
      <c r="AC895" s="65">
        <v>2E-3</v>
      </c>
      <c r="AD895" s="25">
        <f t="shared" si="375"/>
        <v>3.2484848484848484E-2</v>
      </c>
      <c r="AE895" s="25">
        <f t="shared" si="376"/>
        <v>0.01</v>
      </c>
      <c r="AF895" s="25">
        <f t="shared" si="377"/>
        <v>4.1250000000000002E-2</v>
      </c>
      <c r="AI895" s="25">
        <v>6.51</v>
      </c>
      <c r="AS895" s="25" t="s">
        <v>210</v>
      </c>
      <c r="AT895" s="25" t="s">
        <v>211</v>
      </c>
      <c r="AY895" s="25" t="s">
        <v>199</v>
      </c>
      <c r="AZ895" s="25" t="s">
        <v>180</v>
      </c>
      <c r="BA895" s="25" t="s">
        <v>212</v>
      </c>
      <c r="BF895" s="25" t="s">
        <v>213</v>
      </c>
    </row>
    <row r="896" spans="1:66" s="25" customFormat="1" x14ac:dyDescent="0.25">
      <c r="A896" s="25" t="s">
        <v>158</v>
      </c>
      <c r="B896" s="25" t="s">
        <v>159</v>
      </c>
      <c r="C896" s="25" t="s">
        <v>183</v>
      </c>
      <c r="D896" s="25" t="s">
        <v>34</v>
      </c>
      <c r="E896" s="25">
        <v>6</v>
      </c>
      <c r="F896" s="47" t="s">
        <v>209</v>
      </c>
      <c r="G896" s="72">
        <v>5</v>
      </c>
      <c r="H896" s="72"/>
      <c r="I896" s="72">
        <v>5.125</v>
      </c>
      <c r="L896" s="25">
        <v>5.0000000000000001E-3</v>
      </c>
      <c r="M896" s="72"/>
      <c r="N896" s="72"/>
      <c r="O896" s="72">
        <v>0.16</v>
      </c>
      <c r="P896" s="72"/>
      <c r="U896" s="25">
        <v>1.6E-2</v>
      </c>
      <c r="X896" s="78">
        <f t="shared" si="374"/>
        <v>4.8049999999999997</v>
      </c>
      <c r="Y896" s="25">
        <f t="shared" si="390"/>
        <v>18.13329243147437</v>
      </c>
      <c r="Z896" s="72">
        <f t="shared" si="391"/>
        <v>0.40041666666666664</v>
      </c>
      <c r="AA896" s="72">
        <f t="shared" si="392"/>
        <v>0.12592564188523866</v>
      </c>
      <c r="AB896" s="72">
        <f t="shared" si="393"/>
        <v>4.9947970863683669E-3</v>
      </c>
      <c r="AC896" s="65">
        <v>2E-3</v>
      </c>
      <c r="AD896" s="25">
        <f t="shared" si="375"/>
        <v>3.1219512195121951E-2</v>
      </c>
      <c r="AE896" s="25">
        <f t="shared" si="376"/>
        <v>0.01</v>
      </c>
      <c r="AF896" s="25">
        <f t="shared" si="377"/>
        <v>5.1250000000000004E-2</v>
      </c>
      <c r="AI896" s="25">
        <v>9.67</v>
      </c>
      <c r="AS896" s="25" t="s">
        <v>210</v>
      </c>
      <c r="AT896" s="25" t="s">
        <v>211</v>
      </c>
      <c r="AY896" s="25" t="s">
        <v>199</v>
      </c>
      <c r="AZ896" s="25" t="s">
        <v>180</v>
      </c>
      <c r="BA896" s="25" t="s">
        <v>212</v>
      </c>
      <c r="BF896" s="25" t="s">
        <v>213</v>
      </c>
    </row>
    <row r="897" spans="1:68" s="25" customFormat="1" x14ac:dyDescent="0.25">
      <c r="A897" s="25" t="s">
        <v>158</v>
      </c>
      <c r="B897" s="25" t="s">
        <v>159</v>
      </c>
      <c r="C897" s="25" t="s">
        <v>183</v>
      </c>
      <c r="D897" s="25" t="s">
        <v>34</v>
      </c>
      <c r="E897" s="25">
        <v>6</v>
      </c>
      <c r="F897" s="47" t="s">
        <v>209</v>
      </c>
      <c r="G897" s="72">
        <v>6</v>
      </c>
      <c r="H897" s="72"/>
      <c r="I897" s="72">
        <v>6.125</v>
      </c>
      <c r="L897" s="25">
        <v>5.0000000000000001E-3</v>
      </c>
      <c r="M897" s="72"/>
      <c r="N897" s="72"/>
      <c r="O897" s="72">
        <v>0.192</v>
      </c>
      <c r="P897" s="72"/>
      <c r="U897" s="25">
        <v>1.9E-2</v>
      </c>
      <c r="X897" s="78">
        <f t="shared" si="374"/>
        <v>5.7409999999999997</v>
      </c>
      <c r="Y897" s="25">
        <f t="shared" si="390"/>
        <v>25.886001684667733</v>
      </c>
      <c r="Z897" s="72">
        <f t="shared" si="391"/>
        <v>0.47841666666666666</v>
      </c>
      <c r="AA897" s="72">
        <f t="shared" si="392"/>
        <v>0.17976390058797034</v>
      </c>
      <c r="AB897" s="72">
        <f t="shared" si="393"/>
        <v>4.1804563664866751E-3</v>
      </c>
      <c r="AC897" s="65">
        <v>2E-3</v>
      </c>
      <c r="AD897" s="25">
        <f t="shared" si="375"/>
        <v>3.1346938775510202E-2</v>
      </c>
      <c r="AE897" s="25">
        <f t="shared" si="376"/>
        <v>0.01</v>
      </c>
      <c r="AF897" s="25">
        <f t="shared" si="377"/>
        <v>6.1249999999999999E-2</v>
      </c>
      <c r="AI897" s="25">
        <v>13.9</v>
      </c>
      <c r="AS897" s="25" t="s">
        <v>210</v>
      </c>
      <c r="AT897" s="25" t="s">
        <v>211</v>
      </c>
      <c r="AY897" s="25" t="s">
        <v>199</v>
      </c>
      <c r="AZ897" s="25" t="s">
        <v>180</v>
      </c>
      <c r="BA897" s="25" t="s">
        <v>212</v>
      </c>
      <c r="BF897" s="25" t="s">
        <v>213</v>
      </c>
    </row>
    <row r="898" spans="1:68" s="25" customFormat="1" x14ac:dyDescent="0.25">
      <c r="A898" s="25" t="s">
        <v>158</v>
      </c>
      <c r="B898" s="25" t="s">
        <v>159</v>
      </c>
      <c r="C898" s="25" t="s">
        <v>183</v>
      </c>
      <c r="D898" s="25" t="s">
        <v>34</v>
      </c>
      <c r="E898" s="25">
        <v>6</v>
      </c>
      <c r="F898" s="47" t="s">
        <v>209</v>
      </c>
      <c r="G898" s="72">
        <v>8</v>
      </c>
      <c r="H898" s="72"/>
      <c r="I898" s="72">
        <v>8.125</v>
      </c>
      <c r="L898" s="25">
        <v>6.0000000000000001E-3</v>
      </c>
      <c r="M898" s="72"/>
      <c r="N898" s="72"/>
      <c r="O898" s="72">
        <v>0.27100000000000002</v>
      </c>
      <c r="P898" s="72"/>
      <c r="U898" s="25">
        <v>2.7E-2</v>
      </c>
      <c r="X898" s="78">
        <f t="shared" ref="X898:X929" si="394">I898-2*O898</f>
        <v>7.5830000000000002</v>
      </c>
      <c r="Y898" s="25">
        <f t="shared" si="390"/>
        <v>45.161878012483939</v>
      </c>
      <c r="Z898" s="72">
        <f t="shared" si="391"/>
        <v>0.63191666666666668</v>
      </c>
      <c r="AA898" s="72">
        <f t="shared" si="392"/>
        <v>0.31362415286447176</v>
      </c>
      <c r="AB898" s="72">
        <f t="shared" si="393"/>
        <v>3.1649742845839377E-3</v>
      </c>
      <c r="AC898" s="65">
        <v>2E-3</v>
      </c>
      <c r="AD898" s="25">
        <f t="shared" ref="AD898:AD929" si="395">O898/I898</f>
        <v>3.3353846153846158E-2</v>
      </c>
      <c r="AE898" s="25">
        <f t="shared" si="376"/>
        <v>0.01</v>
      </c>
      <c r="AF898" s="25">
        <f t="shared" ref="AF898:AF929" si="396">AE898*I898</f>
        <v>8.1250000000000003E-2</v>
      </c>
      <c r="AI898" s="25">
        <v>25.9</v>
      </c>
      <c r="AS898" s="25" t="s">
        <v>210</v>
      </c>
      <c r="AT898" s="25" t="s">
        <v>211</v>
      </c>
      <c r="AY898" s="25" t="s">
        <v>199</v>
      </c>
      <c r="AZ898" s="25" t="s">
        <v>180</v>
      </c>
      <c r="BA898" s="25" t="s">
        <v>212</v>
      </c>
      <c r="BF898" s="25" t="s">
        <v>213</v>
      </c>
    </row>
    <row r="899" spans="1:68" s="25" customFormat="1" x14ac:dyDescent="0.25">
      <c r="A899" s="25" t="s">
        <v>158</v>
      </c>
      <c r="B899" s="25" t="s">
        <v>159</v>
      </c>
      <c r="C899" s="25" t="s">
        <v>183</v>
      </c>
      <c r="D899" s="25" t="s">
        <v>34</v>
      </c>
      <c r="E899" s="25">
        <v>6</v>
      </c>
      <c r="F899" s="47" t="s">
        <v>209</v>
      </c>
      <c r="G899" s="72">
        <v>10</v>
      </c>
      <c r="H899" s="72"/>
      <c r="I899" s="72">
        <v>10.125</v>
      </c>
      <c r="L899" s="25">
        <v>8.0000000000000002E-3</v>
      </c>
      <c r="M899" s="72"/>
      <c r="N899" s="72"/>
      <c r="O899" s="72">
        <v>0.33800000000000002</v>
      </c>
      <c r="P899" s="72"/>
      <c r="U899" s="25">
        <v>3.4000000000000002E-2</v>
      </c>
      <c r="X899" s="78">
        <f t="shared" si="394"/>
        <v>9.4489999999999998</v>
      </c>
      <c r="Y899" s="25">
        <f t="shared" si="390"/>
        <v>70.123176246910575</v>
      </c>
      <c r="Z899" s="72">
        <f t="shared" si="391"/>
        <v>0.78741666666666665</v>
      </c>
      <c r="AA899" s="72">
        <f t="shared" si="392"/>
        <v>0.48696650171465677</v>
      </c>
      <c r="AB899" s="72">
        <f t="shared" si="393"/>
        <v>2.5399513175997459E-3</v>
      </c>
      <c r="AC899" s="65">
        <v>2E-3</v>
      </c>
      <c r="AD899" s="25">
        <f t="shared" si="395"/>
        <v>3.338271604938272E-2</v>
      </c>
      <c r="AE899" s="25">
        <f t="shared" si="376"/>
        <v>0.01</v>
      </c>
      <c r="AF899" s="25">
        <f t="shared" si="396"/>
        <v>0.10125000000000001</v>
      </c>
      <c r="AI899" s="25">
        <v>40.299999999999997</v>
      </c>
      <c r="AS899" s="25" t="s">
        <v>210</v>
      </c>
      <c r="AT899" s="25" t="s">
        <v>211</v>
      </c>
      <c r="AY899" s="25" t="s">
        <v>199</v>
      </c>
      <c r="AZ899" s="25" t="s">
        <v>180</v>
      </c>
      <c r="BA899" s="25" t="s">
        <v>212</v>
      </c>
      <c r="BF899" s="25" t="s">
        <v>213</v>
      </c>
    </row>
    <row r="900" spans="1:68" s="25" customFormat="1" x14ac:dyDescent="0.25">
      <c r="A900" s="25" t="s">
        <v>158</v>
      </c>
      <c r="B900" s="25" t="s">
        <v>159</v>
      </c>
      <c r="C900" s="25" t="s">
        <v>183</v>
      </c>
      <c r="D900" s="25" t="s">
        <v>34</v>
      </c>
      <c r="E900" s="25">
        <v>6</v>
      </c>
      <c r="F900" s="47" t="s">
        <v>209</v>
      </c>
      <c r="G900" s="72">
        <v>12</v>
      </c>
      <c r="H900" s="72"/>
      <c r="I900" s="72">
        <v>12.125</v>
      </c>
      <c r="L900" s="25">
        <v>8.0000000000000002E-3</v>
      </c>
      <c r="M900" s="72"/>
      <c r="N900" s="72"/>
      <c r="O900" s="72">
        <v>0.40500000000000003</v>
      </c>
      <c r="P900" s="72"/>
      <c r="U900" s="25">
        <v>0.04</v>
      </c>
      <c r="X900" s="78">
        <f t="shared" si="394"/>
        <v>11.315</v>
      </c>
      <c r="Y900" s="25">
        <f t="shared" si="390"/>
        <v>100.55391817619866</v>
      </c>
      <c r="Z900" s="72">
        <f t="shared" si="391"/>
        <v>0.94291666666666663</v>
      </c>
      <c r="AA900" s="72">
        <f t="shared" si="392"/>
        <v>0.69829109844582404</v>
      </c>
      <c r="AB900" s="72">
        <f t="shared" si="393"/>
        <v>2.1210782147591694E-3</v>
      </c>
      <c r="AC900" s="65">
        <v>2E-3</v>
      </c>
      <c r="AD900" s="25">
        <f t="shared" si="395"/>
        <v>3.3402061855670108E-2</v>
      </c>
      <c r="AE900" s="25">
        <f t="shared" si="376"/>
        <v>0.01</v>
      </c>
      <c r="AF900" s="25">
        <f t="shared" si="396"/>
        <v>0.12125</v>
      </c>
      <c r="AI900" s="25">
        <v>57.8</v>
      </c>
      <c r="AS900" s="25" t="s">
        <v>210</v>
      </c>
      <c r="AT900" s="25" t="s">
        <v>211</v>
      </c>
      <c r="AY900" s="25" t="s">
        <v>199</v>
      </c>
      <c r="AZ900" s="25" t="s">
        <v>180</v>
      </c>
      <c r="BA900" s="25" t="s">
        <v>212</v>
      </c>
      <c r="BF900" s="25" t="s">
        <v>213</v>
      </c>
      <c r="BN900" s="25" t="s">
        <v>214</v>
      </c>
      <c r="BO900" s="25" t="s">
        <v>269</v>
      </c>
      <c r="BP900" s="25" t="s">
        <v>215</v>
      </c>
    </row>
    <row r="901" spans="1:68" s="25" customFormat="1" x14ac:dyDescent="0.25">
      <c r="A901" s="25" t="s">
        <v>158</v>
      </c>
      <c r="B901" s="25" t="s">
        <v>159</v>
      </c>
      <c r="C901" s="25" t="s">
        <v>183</v>
      </c>
      <c r="D901" s="25" t="s">
        <v>34</v>
      </c>
      <c r="E901" s="25">
        <v>6</v>
      </c>
      <c r="F901" s="47" t="s">
        <v>209</v>
      </c>
      <c r="G901" s="72">
        <v>0.25</v>
      </c>
      <c r="H901" s="72"/>
      <c r="I901" s="72">
        <v>0.375</v>
      </c>
      <c r="L901" s="25">
        <v>1E-3</v>
      </c>
      <c r="M901" s="72"/>
      <c r="N901" s="72"/>
      <c r="O901" s="72">
        <v>3.5000000000000003E-2</v>
      </c>
      <c r="P901" s="72"/>
      <c r="U901" s="25">
        <v>3.5000000000000001E-3</v>
      </c>
      <c r="X901" s="78">
        <f t="shared" si="394"/>
        <v>0.30499999999999999</v>
      </c>
      <c r="Y901" s="25">
        <f t="shared" si="390"/>
        <v>7.3061664150047625E-2</v>
      </c>
      <c r="Z901" s="72">
        <f t="shared" si="391"/>
        <v>2.5416666666666667E-2</v>
      </c>
      <c r="AA901" s="72">
        <f t="shared" si="392"/>
        <v>5.0737266770866415E-4</v>
      </c>
      <c r="AB901" s="72">
        <f t="shared" si="393"/>
        <v>7.8688524590163927E-2</v>
      </c>
      <c r="AC901" s="65">
        <v>2E-3</v>
      </c>
      <c r="AD901" s="25">
        <f t="shared" si="395"/>
        <v>9.3333333333333338E-2</v>
      </c>
      <c r="AE901" s="25">
        <f t="shared" ref="AE901:AE936" si="397">IF(AND(AD901&gt;0.01,AD901&lt;=0.03),0.015,IF(AND(AD901&gt;0.03,AD901&lt;=0.05),0.01,IF(AND(AD901&gt;0.05,AD901&lt;=0.1),0.008,IF(AD901&gt;0.1,0.007))))</f>
        <v>8.0000000000000002E-3</v>
      </c>
      <c r="AF901" s="25">
        <f t="shared" si="396"/>
        <v>3.0000000000000001E-3</v>
      </c>
      <c r="AI901" s="25">
        <v>0.14499999999999999</v>
      </c>
      <c r="AS901" s="25" t="s">
        <v>216</v>
      </c>
      <c r="AT901" s="25" t="s">
        <v>211</v>
      </c>
      <c r="AY901" s="25" t="s">
        <v>199</v>
      </c>
      <c r="AZ901" s="25" t="s">
        <v>180</v>
      </c>
      <c r="BA901" s="25" t="s">
        <v>212</v>
      </c>
      <c r="BF901" s="25" t="s">
        <v>213</v>
      </c>
      <c r="BN901" s="25" t="s">
        <v>214</v>
      </c>
      <c r="BO901" s="25" t="s">
        <v>269</v>
      </c>
      <c r="BP901" s="25" t="s">
        <v>215</v>
      </c>
    </row>
    <row r="902" spans="1:68" s="25" customFormat="1" x14ac:dyDescent="0.25">
      <c r="A902" s="25" t="s">
        <v>158</v>
      </c>
      <c r="B902" s="25" t="s">
        <v>159</v>
      </c>
      <c r="C902" s="25" t="s">
        <v>183</v>
      </c>
      <c r="D902" s="25" t="s">
        <v>34</v>
      </c>
      <c r="E902" s="25">
        <v>6</v>
      </c>
      <c r="F902" s="47" t="s">
        <v>209</v>
      </c>
      <c r="G902" s="72">
        <v>0.375</v>
      </c>
      <c r="H902" s="72"/>
      <c r="I902" s="72">
        <v>0.5</v>
      </c>
      <c r="L902" s="25">
        <v>1E-3</v>
      </c>
      <c r="M902" s="72"/>
      <c r="N902" s="72"/>
      <c r="O902" s="72">
        <v>4.9000000000000002E-2</v>
      </c>
      <c r="P902" s="72"/>
      <c r="U902" s="25">
        <v>5.0000000000000001E-3</v>
      </c>
      <c r="X902" s="78">
        <f t="shared" si="394"/>
        <v>0.40200000000000002</v>
      </c>
      <c r="Y902" s="25">
        <f t="shared" si="390"/>
        <v>0.12692348479768126</v>
      </c>
      <c r="Z902" s="72">
        <f t="shared" si="391"/>
        <v>3.3500000000000002E-2</v>
      </c>
      <c r="AA902" s="72">
        <f t="shared" si="392"/>
        <v>8.8141308887278646E-4</v>
      </c>
      <c r="AB902" s="72">
        <f t="shared" si="393"/>
        <v>5.9701492537313432E-2</v>
      </c>
      <c r="AC902" s="65">
        <v>2E-3</v>
      </c>
      <c r="AD902" s="25">
        <f t="shared" si="395"/>
        <v>9.8000000000000004E-2</v>
      </c>
      <c r="AE902" s="25">
        <f t="shared" si="397"/>
        <v>8.0000000000000002E-3</v>
      </c>
      <c r="AF902" s="25">
        <f t="shared" si="396"/>
        <v>4.0000000000000001E-3</v>
      </c>
      <c r="AI902" s="25">
        <v>0.26900000000000002</v>
      </c>
      <c r="AS902" s="25" t="s">
        <v>216</v>
      </c>
      <c r="AT902" s="25" t="s">
        <v>211</v>
      </c>
      <c r="AY902" s="25" t="s">
        <v>199</v>
      </c>
      <c r="AZ902" s="25" t="s">
        <v>180</v>
      </c>
      <c r="BA902" s="25" t="s">
        <v>212</v>
      </c>
      <c r="BF902" s="25" t="s">
        <v>213</v>
      </c>
      <c r="BN902" s="25" t="s">
        <v>214</v>
      </c>
      <c r="BO902" s="25" t="s">
        <v>269</v>
      </c>
      <c r="BP902" s="25" t="s">
        <v>215</v>
      </c>
    </row>
    <row r="903" spans="1:68" s="25" customFormat="1" x14ac:dyDescent="0.25">
      <c r="A903" s="25" t="s">
        <v>158</v>
      </c>
      <c r="B903" s="25" t="s">
        <v>159</v>
      </c>
      <c r="C903" s="25" t="s">
        <v>183</v>
      </c>
      <c r="D903" s="25" t="s">
        <v>34</v>
      </c>
      <c r="E903" s="25">
        <v>6</v>
      </c>
      <c r="F903" s="47" t="s">
        <v>209</v>
      </c>
      <c r="G903" s="72">
        <v>0.5</v>
      </c>
      <c r="H903" s="72"/>
      <c r="I903" s="72">
        <v>0.625</v>
      </c>
      <c r="L903" s="25">
        <v>1E-3</v>
      </c>
      <c r="M903" s="72"/>
      <c r="N903" s="72"/>
      <c r="O903" s="72">
        <v>4.9000000000000002E-2</v>
      </c>
      <c r="P903" s="72"/>
      <c r="U903" s="25">
        <v>5.0000000000000001E-3</v>
      </c>
      <c r="X903" s="78">
        <f t="shared" si="394"/>
        <v>0.52700000000000002</v>
      </c>
      <c r="Y903" s="25">
        <f t="shared" si="390"/>
        <v>0.21812784652220993</v>
      </c>
      <c r="Z903" s="72">
        <f t="shared" si="391"/>
        <v>4.3916666666666666E-2</v>
      </c>
      <c r="AA903" s="72">
        <f t="shared" si="392"/>
        <v>1.514776711959791E-3</v>
      </c>
      <c r="AB903" s="72">
        <f t="shared" si="393"/>
        <v>4.5540796963946868E-2</v>
      </c>
      <c r="AC903" s="65">
        <v>2E-3</v>
      </c>
      <c r="AD903" s="25">
        <f t="shared" si="395"/>
        <v>7.8399999999999997E-2</v>
      </c>
      <c r="AE903" s="25">
        <f t="shared" si="397"/>
        <v>8.0000000000000002E-3</v>
      </c>
      <c r="AF903" s="25">
        <f t="shared" si="396"/>
        <v>5.0000000000000001E-3</v>
      </c>
      <c r="AI903" s="25">
        <v>0.34399999999999997</v>
      </c>
      <c r="AS903" s="25" t="s">
        <v>216</v>
      </c>
      <c r="AT903" s="25" t="s">
        <v>211</v>
      </c>
      <c r="AY903" s="25" t="s">
        <v>199</v>
      </c>
      <c r="AZ903" s="25" t="s">
        <v>180</v>
      </c>
      <c r="BA903" s="25" t="s">
        <v>212</v>
      </c>
      <c r="BF903" s="25" t="s">
        <v>213</v>
      </c>
      <c r="BN903" s="25" t="s">
        <v>214</v>
      </c>
      <c r="BO903" s="25" t="s">
        <v>269</v>
      </c>
      <c r="BP903" s="25" t="s">
        <v>215</v>
      </c>
    </row>
    <row r="904" spans="1:68" s="25" customFormat="1" x14ac:dyDescent="0.25">
      <c r="A904" s="25" t="s">
        <v>158</v>
      </c>
      <c r="B904" s="25" t="s">
        <v>159</v>
      </c>
      <c r="C904" s="25" t="s">
        <v>183</v>
      </c>
      <c r="D904" s="25" t="s">
        <v>34</v>
      </c>
      <c r="E904" s="25">
        <v>6</v>
      </c>
      <c r="F904" s="47" t="s">
        <v>209</v>
      </c>
      <c r="G904" s="72">
        <v>0.625</v>
      </c>
      <c r="H904" s="72"/>
      <c r="I904" s="72">
        <v>0.75</v>
      </c>
      <c r="L904" s="25">
        <v>1E-3</v>
      </c>
      <c r="M904" s="72"/>
      <c r="N904" s="72"/>
      <c r="O904" s="72">
        <v>4.9000000000000002E-2</v>
      </c>
      <c r="P904" s="72"/>
      <c r="U904" s="25">
        <v>5.0000000000000001E-3</v>
      </c>
      <c r="X904" s="78">
        <f t="shared" si="394"/>
        <v>0.65200000000000002</v>
      </c>
      <c r="Y904" s="25">
        <f t="shared" si="390"/>
        <v>0.33387590085290886</v>
      </c>
      <c r="Z904" s="72">
        <f t="shared" si="391"/>
        <v>5.4333333333333338E-2</v>
      </c>
      <c r="AA904" s="72">
        <f t="shared" si="392"/>
        <v>2.3185826448118676E-3</v>
      </c>
      <c r="AB904" s="72">
        <f t="shared" si="393"/>
        <v>3.6809815950920241E-2</v>
      </c>
      <c r="AC904" s="65">
        <v>2E-3</v>
      </c>
      <c r="AD904" s="25">
        <f t="shared" si="395"/>
        <v>6.533333333333334E-2</v>
      </c>
      <c r="AE904" s="25">
        <f t="shared" si="397"/>
        <v>8.0000000000000002E-3</v>
      </c>
      <c r="AF904" s="25">
        <f t="shared" si="396"/>
        <v>6.0000000000000001E-3</v>
      </c>
      <c r="AI904" s="25">
        <v>0.41799999999999998</v>
      </c>
      <c r="AS904" s="25" t="s">
        <v>216</v>
      </c>
      <c r="AT904" s="25" t="s">
        <v>211</v>
      </c>
      <c r="AY904" s="25" t="s">
        <v>199</v>
      </c>
      <c r="AZ904" s="25" t="s">
        <v>180</v>
      </c>
      <c r="BA904" s="25" t="s">
        <v>212</v>
      </c>
      <c r="BF904" s="25" t="s">
        <v>213</v>
      </c>
      <c r="BN904" s="25" t="s">
        <v>214</v>
      </c>
      <c r="BO904" s="25" t="s">
        <v>269</v>
      </c>
      <c r="BP904" s="25" t="s">
        <v>215</v>
      </c>
    </row>
    <row r="905" spans="1:68" s="25" customFormat="1" x14ac:dyDescent="0.25">
      <c r="A905" s="25" t="s">
        <v>158</v>
      </c>
      <c r="B905" s="25" t="s">
        <v>159</v>
      </c>
      <c r="C905" s="25" t="s">
        <v>183</v>
      </c>
      <c r="D905" s="25" t="s">
        <v>34</v>
      </c>
      <c r="E905" s="25">
        <v>6</v>
      </c>
      <c r="F905" s="47" t="s">
        <v>209</v>
      </c>
      <c r="G905" s="72">
        <v>0.75</v>
      </c>
      <c r="H905" s="72"/>
      <c r="I905" s="72">
        <v>0.875</v>
      </c>
      <c r="L905" s="25">
        <v>1E-3</v>
      </c>
      <c r="M905" s="72"/>
      <c r="N905" s="72"/>
      <c r="O905" s="72">
        <v>6.5000000000000002E-2</v>
      </c>
      <c r="P905" s="72"/>
      <c r="U905" s="25">
        <v>6.0000000000000001E-3</v>
      </c>
      <c r="X905" s="78">
        <f t="shared" si="394"/>
        <v>0.745</v>
      </c>
      <c r="Y905" s="25">
        <f t="shared" si="390"/>
        <v>0.43591561563966874</v>
      </c>
      <c r="Z905" s="72">
        <f t="shared" si="391"/>
        <v>6.2083333333333331E-2</v>
      </c>
      <c r="AA905" s="72">
        <f t="shared" si="392"/>
        <v>3.0271917752754769E-3</v>
      </c>
      <c r="AB905" s="72">
        <f t="shared" si="393"/>
        <v>3.2214765100671144E-2</v>
      </c>
      <c r="AC905" s="65">
        <v>2E-3</v>
      </c>
      <c r="AD905" s="25">
        <f t="shared" si="395"/>
        <v>7.4285714285714288E-2</v>
      </c>
      <c r="AE905" s="25">
        <f t="shared" si="397"/>
        <v>8.0000000000000002E-3</v>
      </c>
      <c r="AF905" s="25">
        <f t="shared" si="396"/>
        <v>7.0000000000000001E-3</v>
      </c>
      <c r="AI905" s="25">
        <v>0.64100000000000001</v>
      </c>
      <c r="AS905" s="25" t="s">
        <v>216</v>
      </c>
      <c r="AT905" s="25" t="s">
        <v>211</v>
      </c>
      <c r="AY905" s="25" t="s">
        <v>199</v>
      </c>
      <c r="AZ905" s="25" t="s">
        <v>180</v>
      </c>
      <c r="BA905" s="25" t="s">
        <v>212</v>
      </c>
      <c r="BF905" s="25" t="s">
        <v>213</v>
      </c>
      <c r="BN905" s="25" t="s">
        <v>214</v>
      </c>
      <c r="BO905" s="25" t="s">
        <v>269</v>
      </c>
      <c r="BP905" s="25" t="s">
        <v>215</v>
      </c>
    </row>
    <row r="906" spans="1:68" s="25" customFormat="1" x14ac:dyDescent="0.25">
      <c r="A906" s="25" t="s">
        <v>158</v>
      </c>
      <c r="B906" s="25" t="s">
        <v>159</v>
      </c>
      <c r="C906" s="25" t="s">
        <v>183</v>
      </c>
      <c r="D906" s="25" t="s">
        <v>34</v>
      </c>
      <c r="E906" s="25">
        <v>6</v>
      </c>
      <c r="F906" s="47" t="s">
        <v>209</v>
      </c>
      <c r="G906" s="72">
        <v>1</v>
      </c>
      <c r="H906" s="72"/>
      <c r="I906" s="72">
        <v>1.125</v>
      </c>
      <c r="L906" s="25">
        <v>1.5E-3</v>
      </c>
      <c r="M906" s="72"/>
      <c r="N906" s="72"/>
      <c r="O906" s="72">
        <v>6.5000000000000002E-2</v>
      </c>
      <c r="P906" s="72"/>
      <c r="U906" s="25">
        <v>6.0000000000000001E-3</v>
      </c>
      <c r="X906" s="78">
        <f t="shared" si="394"/>
        <v>0.995</v>
      </c>
      <c r="Y906" s="25">
        <f t="shared" si="390"/>
        <v>0.77756381671755881</v>
      </c>
      <c r="Z906" s="72">
        <f t="shared" si="391"/>
        <v>8.2916666666666666E-2</v>
      </c>
      <c r="AA906" s="72">
        <f t="shared" si="392"/>
        <v>5.3997487272052693E-3</v>
      </c>
      <c r="AB906" s="72">
        <f t="shared" si="393"/>
        <v>2.4120603015075376E-2</v>
      </c>
      <c r="AC906" s="65">
        <v>2E-3</v>
      </c>
      <c r="AD906" s="25">
        <f t="shared" si="395"/>
        <v>5.7777777777777782E-2</v>
      </c>
      <c r="AE906" s="25">
        <f t="shared" si="397"/>
        <v>8.0000000000000002E-3</v>
      </c>
      <c r="AF906" s="25">
        <f t="shared" si="396"/>
        <v>9.0000000000000011E-3</v>
      </c>
      <c r="AI906" s="25">
        <v>0.83899999999999997</v>
      </c>
      <c r="AS906" s="25" t="s">
        <v>216</v>
      </c>
      <c r="AT906" s="25" t="s">
        <v>211</v>
      </c>
      <c r="AY906" s="25" t="s">
        <v>199</v>
      </c>
      <c r="AZ906" s="25" t="s">
        <v>180</v>
      </c>
      <c r="BA906" s="25" t="s">
        <v>212</v>
      </c>
      <c r="BF906" s="25" t="s">
        <v>213</v>
      </c>
      <c r="BN906" s="25" t="s">
        <v>214</v>
      </c>
      <c r="BO906" s="25" t="s">
        <v>269</v>
      </c>
      <c r="BP906" s="25" t="s">
        <v>215</v>
      </c>
    </row>
    <row r="907" spans="1:68" s="25" customFormat="1" x14ac:dyDescent="0.25">
      <c r="A907" s="25" t="s">
        <v>158</v>
      </c>
      <c r="B907" s="25" t="s">
        <v>159</v>
      </c>
      <c r="C907" s="25" t="s">
        <v>183</v>
      </c>
      <c r="D907" s="25" t="s">
        <v>34</v>
      </c>
      <c r="E907" s="25">
        <v>6</v>
      </c>
      <c r="F907" s="47" t="s">
        <v>209</v>
      </c>
      <c r="G907" s="72">
        <v>1.25</v>
      </c>
      <c r="H907" s="72"/>
      <c r="I907" s="72">
        <v>1.375</v>
      </c>
      <c r="L907" s="25">
        <v>1.5E-3</v>
      </c>
      <c r="M907" s="72"/>
      <c r="N907" s="72"/>
      <c r="O907" s="72">
        <v>6.5000000000000002E-2</v>
      </c>
      <c r="P907" s="72"/>
      <c r="U907" s="25">
        <v>6.0000000000000001E-3</v>
      </c>
      <c r="X907" s="78">
        <f t="shared" si="394"/>
        <v>1.2450000000000001</v>
      </c>
      <c r="Y907" s="25">
        <f t="shared" si="390"/>
        <v>1.2173867882201299</v>
      </c>
      <c r="Z907" s="72">
        <f t="shared" si="391"/>
        <v>0.10375000000000001</v>
      </c>
      <c r="AA907" s="72">
        <f t="shared" si="392"/>
        <v>8.4540749181953468E-3</v>
      </c>
      <c r="AB907" s="72">
        <f t="shared" si="393"/>
        <v>1.9277108433734938E-2</v>
      </c>
      <c r="AC907" s="65">
        <v>2E-3</v>
      </c>
      <c r="AD907" s="25">
        <f t="shared" si="395"/>
        <v>4.7272727272727272E-2</v>
      </c>
      <c r="AE907" s="25">
        <f t="shared" si="397"/>
        <v>0.01</v>
      </c>
      <c r="AF907" s="25">
        <f t="shared" si="396"/>
        <v>1.375E-2</v>
      </c>
      <c r="AI907" s="25">
        <v>1.04</v>
      </c>
      <c r="AS907" s="25" t="s">
        <v>216</v>
      </c>
      <c r="AT907" s="25" t="s">
        <v>211</v>
      </c>
      <c r="AY907" s="25" t="s">
        <v>199</v>
      </c>
      <c r="AZ907" s="25" t="s">
        <v>180</v>
      </c>
      <c r="BA907" s="25" t="s">
        <v>212</v>
      </c>
      <c r="BF907" s="25" t="s">
        <v>213</v>
      </c>
      <c r="BN907" s="25" t="s">
        <v>214</v>
      </c>
      <c r="BO907" s="25" t="s">
        <v>269</v>
      </c>
      <c r="BP907" s="25" t="s">
        <v>215</v>
      </c>
    </row>
    <row r="908" spans="1:68" s="25" customFormat="1" x14ac:dyDescent="0.25">
      <c r="A908" s="25" t="s">
        <v>158</v>
      </c>
      <c r="B908" s="25" t="s">
        <v>159</v>
      </c>
      <c r="C908" s="25" t="s">
        <v>183</v>
      </c>
      <c r="D908" s="25" t="s">
        <v>34</v>
      </c>
      <c r="E908" s="25">
        <v>6</v>
      </c>
      <c r="F908" s="47" t="s">
        <v>209</v>
      </c>
      <c r="G908" s="72">
        <v>1.5</v>
      </c>
      <c r="H908" s="72"/>
      <c r="I908" s="72">
        <v>1.625</v>
      </c>
      <c r="L908" s="25">
        <v>2E-3</v>
      </c>
      <c r="M908" s="72"/>
      <c r="N908" s="72"/>
      <c r="O908" s="72">
        <v>7.1999999999999995E-2</v>
      </c>
      <c r="P908" s="72"/>
      <c r="U908" s="25">
        <v>7.0000000000000001E-3</v>
      </c>
      <c r="X908" s="78">
        <f t="shared" si="394"/>
        <v>1.4810000000000001</v>
      </c>
      <c r="Y908" s="25">
        <f t="shared" si="390"/>
        <v>1.7226617010675909</v>
      </c>
      <c r="Z908" s="72">
        <f t="shared" si="391"/>
        <v>0.12341666666666667</v>
      </c>
      <c r="AA908" s="72">
        <f t="shared" si="392"/>
        <v>1.1962928479636047E-2</v>
      </c>
      <c r="AB908" s="72">
        <f t="shared" si="393"/>
        <v>1.6205266711681297E-2</v>
      </c>
      <c r="AC908" s="65">
        <v>2E-3</v>
      </c>
      <c r="AD908" s="25">
        <f t="shared" si="395"/>
        <v>4.4307692307692305E-2</v>
      </c>
      <c r="AE908" s="25">
        <f t="shared" si="397"/>
        <v>0.01</v>
      </c>
      <c r="AF908" s="25">
        <f t="shared" si="396"/>
        <v>1.6250000000000001E-2</v>
      </c>
      <c r="AI908" s="25">
        <v>1.36</v>
      </c>
      <c r="AS908" s="25" t="s">
        <v>216</v>
      </c>
      <c r="AT908" s="25" t="s">
        <v>211</v>
      </c>
      <c r="AY908" s="25" t="s">
        <v>199</v>
      </c>
      <c r="AZ908" s="25" t="s">
        <v>180</v>
      </c>
      <c r="BA908" s="25" t="s">
        <v>212</v>
      </c>
      <c r="BF908" s="25" t="s">
        <v>213</v>
      </c>
      <c r="BN908" s="25" t="s">
        <v>214</v>
      </c>
      <c r="BO908" s="25" t="s">
        <v>269</v>
      </c>
      <c r="BP908" s="25" t="s">
        <v>215</v>
      </c>
    </row>
    <row r="909" spans="1:68" s="25" customFormat="1" x14ac:dyDescent="0.25">
      <c r="A909" s="25" t="s">
        <v>158</v>
      </c>
      <c r="B909" s="25" t="s">
        <v>159</v>
      </c>
      <c r="C909" s="25" t="s">
        <v>183</v>
      </c>
      <c r="D909" s="25" t="s">
        <v>34</v>
      </c>
      <c r="E909" s="25">
        <v>6</v>
      </c>
      <c r="F909" s="47" t="s">
        <v>209</v>
      </c>
      <c r="G909" s="72">
        <v>2</v>
      </c>
      <c r="H909" s="72"/>
      <c r="I909" s="72">
        <v>2.125</v>
      </c>
      <c r="L909" s="25">
        <v>2E-3</v>
      </c>
      <c r="M909" s="72"/>
      <c r="N909" s="72"/>
      <c r="O909" s="72">
        <v>8.3000000000000004E-2</v>
      </c>
      <c r="P909" s="72"/>
      <c r="U909" s="25">
        <v>8.0000000000000002E-3</v>
      </c>
      <c r="X909" s="78">
        <f t="shared" si="394"/>
        <v>1.9590000000000001</v>
      </c>
      <c r="Y909" s="25">
        <f t="shared" si="390"/>
        <v>3.0141076091052832</v>
      </c>
      <c r="Z909" s="72">
        <f t="shared" si="391"/>
        <v>0.16325000000000001</v>
      </c>
      <c r="AA909" s="72">
        <f t="shared" si="392"/>
        <v>2.0931302841008911E-2</v>
      </c>
      <c r="AB909" s="72">
        <f t="shared" si="393"/>
        <v>1.2251148545176111E-2</v>
      </c>
      <c r="AC909" s="65">
        <v>2E-3</v>
      </c>
      <c r="AD909" s="25">
        <f t="shared" si="395"/>
        <v>3.9058823529411764E-2</v>
      </c>
      <c r="AE909" s="25">
        <f t="shared" si="397"/>
        <v>0.01</v>
      </c>
      <c r="AF909" s="25">
        <f t="shared" si="396"/>
        <v>2.1250000000000002E-2</v>
      </c>
      <c r="AI909" s="25">
        <v>2.06</v>
      </c>
      <c r="AS909" s="25" t="s">
        <v>216</v>
      </c>
      <c r="AT909" s="25" t="s">
        <v>211</v>
      </c>
      <c r="AY909" s="25" t="s">
        <v>199</v>
      </c>
      <c r="AZ909" s="25" t="s">
        <v>180</v>
      </c>
      <c r="BA909" s="25" t="s">
        <v>212</v>
      </c>
      <c r="BF909" s="25" t="s">
        <v>213</v>
      </c>
      <c r="BN909" s="25" t="s">
        <v>214</v>
      </c>
      <c r="BO909" s="25" t="s">
        <v>269</v>
      </c>
      <c r="BP909" s="25" t="s">
        <v>215</v>
      </c>
    </row>
    <row r="910" spans="1:68" s="25" customFormat="1" x14ac:dyDescent="0.25">
      <c r="A910" s="25" t="s">
        <v>158</v>
      </c>
      <c r="B910" s="25" t="s">
        <v>159</v>
      </c>
      <c r="C910" s="25" t="s">
        <v>183</v>
      </c>
      <c r="D910" s="25" t="s">
        <v>34</v>
      </c>
      <c r="E910" s="25">
        <v>6</v>
      </c>
      <c r="F910" s="47" t="s">
        <v>209</v>
      </c>
      <c r="G910" s="72">
        <v>2.5</v>
      </c>
      <c r="H910" s="72"/>
      <c r="I910" s="72">
        <v>2.625</v>
      </c>
      <c r="L910" s="25">
        <v>2E-3</v>
      </c>
      <c r="M910" s="72"/>
      <c r="N910" s="72"/>
      <c r="O910" s="72">
        <v>9.5000000000000001E-2</v>
      </c>
      <c r="P910" s="72"/>
      <c r="U910" s="25">
        <v>0.01</v>
      </c>
      <c r="X910" s="78">
        <f t="shared" si="394"/>
        <v>2.4350000000000001</v>
      </c>
      <c r="Y910" s="25">
        <f t="shared" si="390"/>
        <v>4.6568024253702358</v>
      </c>
      <c r="Z910" s="72">
        <f t="shared" si="391"/>
        <v>0.20291666666666666</v>
      </c>
      <c r="AA910" s="72">
        <f t="shared" si="392"/>
        <v>3.2338905731737741E-2</v>
      </c>
      <c r="AB910" s="72">
        <f t="shared" si="393"/>
        <v>9.8562628336755654E-3</v>
      </c>
      <c r="AC910" s="65">
        <v>2E-3</v>
      </c>
      <c r="AD910" s="25">
        <f t="shared" si="395"/>
        <v>3.619047619047619E-2</v>
      </c>
      <c r="AE910" s="25">
        <f t="shared" si="397"/>
        <v>0.01</v>
      </c>
      <c r="AF910" s="25">
        <f t="shared" si="396"/>
        <v>2.6249999999999999E-2</v>
      </c>
      <c r="AI910" s="25">
        <v>2.93</v>
      </c>
      <c r="AS910" s="25" t="s">
        <v>216</v>
      </c>
      <c r="AT910" s="25" t="s">
        <v>211</v>
      </c>
      <c r="AY910" s="25" t="s">
        <v>199</v>
      </c>
      <c r="AZ910" s="25" t="s">
        <v>180</v>
      </c>
      <c r="BA910" s="25" t="s">
        <v>212</v>
      </c>
      <c r="BF910" s="25" t="s">
        <v>213</v>
      </c>
      <c r="BN910" s="25" t="s">
        <v>214</v>
      </c>
      <c r="BO910" s="25" t="s">
        <v>269</v>
      </c>
      <c r="BP910" s="25" t="s">
        <v>215</v>
      </c>
    </row>
    <row r="911" spans="1:68" s="25" customFormat="1" x14ac:dyDescent="0.25">
      <c r="A911" s="25" t="s">
        <v>158</v>
      </c>
      <c r="B911" s="25" t="s">
        <v>159</v>
      </c>
      <c r="C911" s="25" t="s">
        <v>183</v>
      </c>
      <c r="D911" s="25" t="s">
        <v>34</v>
      </c>
      <c r="E911" s="25">
        <v>6</v>
      </c>
      <c r="F911" s="47" t="s">
        <v>209</v>
      </c>
      <c r="G911" s="72">
        <v>3</v>
      </c>
      <c r="H911" s="72"/>
      <c r="I911" s="72">
        <v>3.125</v>
      </c>
      <c r="L911" s="25">
        <v>2E-3</v>
      </c>
      <c r="M911" s="72"/>
      <c r="N911" s="72"/>
      <c r="O911" s="72">
        <v>0.109</v>
      </c>
      <c r="P911" s="72"/>
      <c r="U911" s="25">
        <v>1.0999999999999999E-2</v>
      </c>
      <c r="X911" s="78">
        <f t="shared" si="394"/>
        <v>2.907</v>
      </c>
      <c r="Y911" s="25">
        <f t="shared" si="390"/>
        <v>6.6371242041164829</v>
      </c>
      <c r="Z911" s="72">
        <f t="shared" si="391"/>
        <v>0.24224999999999999</v>
      </c>
      <c r="AA911" s="72">
        <f t="shared" si="392"/>
        <v>4.6091140306364464E-2</v>
      </c>
      <c r="AB911" s="72">
        <f t="shared" si="393"/>
        <v>8.2559339525283808E-3</v>
      </c>
      <c r="AC911" s="65">
        <v>2E-3</v>
      </c>
      <c r="AD911" s="25">
        <f t="shared" si="395"/>
        <v>3.4880000000000001E-2</v>
      </c>
      <c r="AE911" s="25">
        <f t="shared" si="397"/>
        <v>0.01</v>
      </c>
      <c r="AF911" s="25">
        <f t="shared" si="396"/>
        <v>3.125E-2</v>
      </c>
      <c r="AI911" s="25">
        <v>4</v>
      </c>
      <c r="AS911" s="25" t="s">
        <v>216</v>
      </c>
      <c r="AT911" s="25" t="s">
        <v>211</v>
      </c>
      <c r="AY911" s="25" t="s">
        <v>199</v>
      </c>
      <c r="AZ911" s="25" t="s">
        <v>180</v>
      </c>
      <c r="BA911" s="25" t="s">
        <v>212</v>
      </c>
      <c r="BF911" s="25" t="s">
        <v>213</v>
      </c>
      <c r="BN911" s="25" t="s">
        <v>214</v>
      </c>
      <c r="BO911" s="25" t="s">
        <v>269</v>
      </c>
      <c r="BP911" s="25" t="s">
        <v>215</v>
      </c>
    </row>
    <row r="912" spans="1:68" s="25" customFormat="1" x14ac:dyDescent="0.25">
      <c r="A912" s="25" t="s">
        <v>158</v>
      </c>
      <c r="B912" s="25" t="s">
        <v>159</v>
      </c>
      <c r="C912" s="25" t="s">
        <v>183</v>
      </c>
      <c r="D912" s="25" t="s">
        <v>34</v>
      </c>
      <c r="E912" s="25">
        <v>6</v>
      </c>
      <c r="F912" s="47" t="s">
        <v>209</v>
      </c>
      <c r="G912" s="72">
        <v>3.5</v>
      </c>
      <c r="H912" s="72"/>
      <c r="I912" s="72">
        <v>6.625</v>
      </c>
      <c r="L912" s="25">
        <v>2E-3</v>
      </c>
      <c r="M912" s="72"/>
      <c r="N912" s="72"/>
      <c r="O912" s="78">
        <v>0.12</v>
      </c>
      <c r="P912" s="72"/>
      <c r="Q912" s="24"/>
      <c r="U912" s="25">
        <v>1.2E-2</v>
      </c>
      <c r="X912" s="78">
        <f t="shared" si="394"/>
        <v>6.3849999999999998</v>
      </c>
      <c r="Y912" s="25">
        <f t="shared" si="390"/>
        <v>32.019289039973934</v>
      </c>
      <c r="Z912" s="72">
        <f t="shared" si="391"/>
        <v>0.53208333333333335</v>
      </c>
      <c r="AA912" s="72">
        <f t="shared" si="392"/>
        <v>0.2223561738887079</v>
      </c>
      <c r="AB912" s="72">
        <f t="shared" si="393"/>
        <v>3.7588097102584182E-3</v>
      </c>
      <c r="AC912" s="65">
        <v>2E-3</v>
      </c>
      <c r="AD912" s="25">
        <f t="shared" si="395"/>
        <v>1.8113207547169812E-2</v>
      </c>
      <c r="AE912" s="25">
        <f t="shared" si="397"/>
        <v>1.4999999999999999E-2</v>
      </c>
      <c r="AF912" s="25">
        <f t="shared" si="396"/>
        <v>9.9374999999999991E-2</v>
      </c>
      <c r="AI912" s="25">
        <v>5.12</v>
      </c>
      <c r="AS912" s="25" t="s">
        <v>216</v>
      </c>
      <c r="AT912" s="25" t="s">
        <v>211</v>
      </c>
      <c r="AY912" s="25" t="s">
        <v>199</v>
      </c>
      <c r="AZ912" s="25" t="s">
        <v>180</v>
      </c>
      <c r="BA912" s="25" t="s">
        <v>212</v>
      </c>
      <c r="BF912" s="25" t="s">
        <v>213</v>
      </c>
      <c r="BN912" s="25" t="s">
        <v>214</v>
      </c>
      <c r="BO912" s="25" t="s">
        <v>269</v>
      </c>
      <c r="BP912" s="25" t="s">
        <v>215</v>
      </c>
    </row>
    <row r="913" spans="1:68" s="25" customFormat="1" x14ac:dyDescent="0.25">
      <c r="A913" s="25" t="s">
        <v>158</v>
      </c>
      <c r="B913" s="25" t="s">
        <v>159</v>
      </c>
      <c r="C913" s="25" t="s">
        <v>183</v>
      </c>
      <c r="D913" s="25" t="s">
        <v>34</v>
      </c>
      <c r="E913" s="25">
        <v>6</v>
      </c>
      <c r="F913" s="47" t="s">
        <v>209</v>
      </c>
      <c r="G913" s="72">
        <v>4</v>
      </c>
      <c r="H913" s="72"/>
      <c r="I913" s="72">
        <v>4.125</v>
      </c>
      <c r="L913" s="25">
        <v>2E-3</v>
      </c>
      <c r="M913" s="72"/>
      <c r="N913" s="72"/>
      <c r="O913" s="78">
        <v>0.13400000000000001</v>
      </c>
      <c r="P913" s="72"/>
      <c r="Q913" s="24"/>
      <c r="U913" s="25">
        <v>1.2999999999999999E-2</v>
      </c>
      <c r="X913" s="78">
        <f t="shared" si="394"/>
        <v>3.8570000000000002</v>
      </c>
      <c r="Y913" s="25">
        <f t="shared" si="390"/>
        <v>11.683935722475807</v>
      </c>
      <c r="Z913" s="72">
        <f t="shared" si="391"/>
        <v>0.32141666666666668</v>
      </c>
      <c r="AA913" s="72">
        <f t="shared" si="392"/>
        <v>8.1138442517193113E-2</v>
      </c>
      <c r="AB913" s="72">
        <f t="shared" si="393"/>
        <v>6.2224526834327191E-3</v>
      </c>
      <c r="AC913" s="65">
        <v>2E-3</v>
      </c>
      <c r="AD913" s="25">
        <f t="shared" si="395"/>
        <v>3.2484848484848484E-2</v>
      </c>
      <c r="AE913" s="25">
        <f t="shared" si="397"/>
        <v>0.01</v>
      </c>
      <c r="AF913" s="25">
        <f t="shared" si="396"/>
        <v>4.1250000000000002E-2</v>
      </c>
      <c r="AI913" s="25">
        <v>6.51</v>
      </c>
      <c r="AS913" s="25" t="s">
        <v>216</v>
      </c>
      <c r="AT913" s="25" t="s">
        <v>211</v>
      </c>
      <c r="AY913" s="25" t="s">
        <v>199</v>
      </c>
      <c r="AZ913" s="25" t="s">
        <v>180</v>
      </c>
      <c r="BA913" s="25" t="s">
        <v>212</v>
      </c>
      <c r="BF913" s="25" t="s">
        <v>213</v>
      </c>
      <c r="BN913" s="25" t="s">
        <v>214</v>
      </c>
      <c r="BO913" s="25" t="s">
        <v>269</v>
      </c>
      <c r="BP913" s="25" t="s">
        <v>215</v>
      </c>
    </row>
    <row r="914" spans="1:68" s="25" customFormat="1" x14ac:dyDescent="0.25">
      <c r="A914" s="25" t="s">
        <v>158</v>
      </c>
      <c r="B914" s="25" t="s">
        <v>159</v>
      </c>
      <c r="C914" s="25" t="s">
        <v>183</v>
      </c>
      <c r="D914" s="25" t="s">
        <v>34</v>
      </c>
      <c r="E914" s="25">
        <v>6</v>
      </c>
      <c r="F914" s="47" t="s">
        <v>209</v>
      </c>
      <c r="G914" s="72">
        <v>5</v>
      </c>
      <c r="H914" s="72"/>
      <c r="I914" s="72">
        <v>5.125</v>
      </c>
      <c r="L914" s="25">
        <v>2E-3</v>
      </c>
      <c r="M914" s="72"/>
      <c r="N914" s="72"/>
      <c r="O914" s="78">
        <v>0.16</v>
      </c>
      <c r="P914" s="72"/>
      <c r="Q914" s="24"/>
      <c r="U914" s="25">
        <v>1.6E-2</v>
      </c>
      <c r="X914" s="78">
        <f t="shared" si="394"/>
        <v>4.8049999999999997</v>
      </c>
      <c r="Y914" s="25">
        <f t="shared" si="390"/>
        <v>18.13329243147437</v>
      </c>
      <c r="Z914" s="72">
        <f t="shared" si="391"/>
        <v>0.40041666666666664</v>
      </c>
      <c r="AA914" s="72">
        <f t="shared" si="392"/>
        <v>0.12592564188523866</v>
      </c>
      <c r="AB914" s="72">
        <f t="shared" si="393"/>
        <v>4.9947970863683669E-3</v>
      </c>
      <c r="AC914" s="65">
        <v>2E-3</v>
      </c>
      <c r="AD914" s="25">
        <f t="shared" si="395"/>
        <v>3.1219512195121951E-2</v>
      </c>
      <c r="AE914" s="25">
        <f t="shared" si="397"/>
        <v>0.01</v>
      </c>
      <c r="AF914" s="25">
        <f t="shared" si="396"/>
        <v>5.1250000000000004E-2</v>
      </c>
      <c r="AI914" s="25">
        <v>9.67</v>
      </c>
      <c r="AS914" s="25" t="s">
        <v>216</v>
      </c>
      <c r="AT914" s="25" t="s">
        <v>211</v>
      </c>
      <c r="AY914" s="25" t="s">
        <v>199</v>
      </c>
      <c r="AZ914" s="25" t="s">
        <v>180</v>
      </c>
      <c r="BA914" s="25" t="s">
        <v>212</v>
      </c>
      <c r="BF914" s="25" t="s">
        <v>213</v>
      </c>
      <c r="BN914" s="25" t="s">
        <v>214</v>
      </c>
      <c r="BO914" s="25" t="s">
        <v>269</v>
      </c>
      <c r="BP914" s="25" t="s">
        <v>215</v>
      </c>
    </row>
    <row r="915" spans="1:68" s="25" customFormat="1" x14ac:dyDescent="0.25">
      <c r="A915" s="25" t="s">
        <v>158</v>
      </c>
      <c r="B915" s="25" t="s">
        <v>159</v>
      </c>
      <c r="C915" s="25" t="s">
        <v>183</v>
      </c>
      <c r="D915" s="25" t="s">
        <v>34</v>
      </c>
      <c r="E915" s="25">
        <v>6</v>
      </c>
      <c r="F915" s="47" t="s">
        <v>209</v>
      </c>
      <c r="G915" s="72">
        <v>6</v>
      </c>
      <c r="H915" s="72"/>
      <c r="I915" s="72">
        <v>6.125</v>
      </c>
      <c r="L915" s="25">
        <v>2E-3</v>
      </c>
      <c r="M915" s="72"/>
      <c r="N915" s="72"/>
      <c r="O915" s="78">
        <v>0.192</v>
      </c>
      <c r="P915" s="72"/>
      <c r="Q915" s="24"/>
      <c r="U915" s="25">
        <v>1.9E-2</v>
      </c>
      <c r="X915" s="78">
        <f t="shared" si="394"/>
        <v>5.7409999999999997</v>
      </c>
      <c r="Y915" s="25">
        <f t="shared" si="390"/>
        <v>25.886001684667733</v>
      </c>
      <c r="Z915" s="72">
        <f t="shared" si="391"/>
        <v>0.47841666666666666</v>
      </c>
      <c r="AA915" s="72">
        <f t="shared" si="392"/>
        <v>0.17976390058797034</v>
      </c>
      <c r="AB915" s="72">
        <f t="shared" si="393"/>
        <v>4.1804563664866751E-3</v>
      </c>
      <c r="AC915" s="65">
        <v>2E-3</v>
      </c>
      <c r="AD915" s="25">
        <f t="shared" si="395"/>
        <v>3.1346938775510202E-2</v>
      </c>
      <c r="AE915" s="25">
        <f t="shared" si="397"/>
        <v>0.01</v>
      </c>
      <c r="AF915" s="25">
        <f t="shared" si="396"/>
        <v>6.1249999999999999E-2</v>
      </c>
      <c r="AI915" s="25">
        <v>13.9</v>
      </c>
      <c r="AS915" s="25" t="s">
        <v>216</v>
      </c>
      <c r="AT915" s="25" t="s">
        <v>211</v>
      </c>
      <c r="AY915" s="25" t="s">
        <v>199</v>
      </c>
      <c r="AZ915" s="25" t="s">
        <v>180</v>
      </c>
      <c r="BA915" s="25" t="s">
        <v>212</v>
      </c>
      <c r="BF915" s="25" t="s">
        <v>213</v>
      </c>
      <c r="BN915" s="25" t="s">
        <v>214</v>
      </c>
      <c r="BO915" s="25" t="s">
        <v>269</v>
      </c>
      <c r="BP915" s="25" t="s">
        <v>215</v>
      </c>
    </row>
    <row r="916" spans="1:68" s="25" customFormat="1" x14ac:dyDescent="0.25">
      <c r="A916" s="25" t="s">
        <v>158</v>
      </c>
      <c r="B916" s="25" t="s">
        <v>159</v>
      </c>
      <c r="C916" s="25" t="s">
        <v>183</v>
      </c>
      <c r="D916" s="25" t="s">
        <v>34</v>
      </c>
      <c r="E916" s="25">
        <v>6</v>
      </c>
      <c r="F916" s="47" t="s">
        <v>209</v>
      </c>
      <c r="G916" s="72">
        <v>8</v>
      </c>
      <c r="H916" s="72"/>
      <c r="I916" s="72">
        <v>8.125</v>
      </c>
      <c r="L916" s="30" t="s">
        <v>217</v>
      </c>
      <c r="M916" s="72"/>
      <c r="N916" s="72"/>
      <c r="O916" s="78">
        <v>0.27100000000000002</v>
      </c>
      <c r="P916" s="72"/>
      <c r="Q916" s="24"/>
      <c r="U916" s="25">
        <v>2.7E-2</v>
      </c>
      <c r="X916" s="78">
        <f t="shared" si="394"/>
        <v>7.5830000000000002</v>
      </c>
      <c r="Y916" s="25">
        <f t="shared" si="390"/>
        <v>45.161878012483939</v>
      </c>
      <c r="Z916" s="72">
        <f t="shared" si="391"/>
        <v>0.63191666666666668</v>
      </c>
      <c r="AA916" s="72">
        <f t="shared" si="392"/>
        <v>0.31362415286447176</v>
      </c>
      <c r="AB916" s="72">
        <f t="shared" si="393"/>
        <v>3.1649742845839377E-3</v>
      </c>
      <c r="AC916" s="65">
        <v>2E-3</v>
      </c>
      <c r="AD916" s="25">
        <f t="shared" si="395"/>
        <v>3.3353846153846158E-2</v>
      </c>
      <c r="AE916" s="25">
        <f t="shared" si="397"/>
        <v>0.01</v>
      </c>
      <c r="AF916" s="25">
        <f t="shared" si="396"/>
        <v>8.1250000000000003E-2</v>
      </c>
      <c r="AI916" s="25">
        <v>25.9</v>
      </c>
      <c r="AS916" s="25" t="s">
        <v>216</v>
      </c>
      <c r="AT916" s="25" t="s">
        <v>211</v>
      </c>
      <c r="AY916" s="25" t="s">
        <v>199</v>
      </c>
      <c r="AZ916" s="25" t="s">
        <v>180</v>
      </c>
      <c r="BA916" s="25" t="s">
        <v>212</v>
      </c>
      <c r="BF916" s="25" t="s">
        <v>213</v>
      </c>
      <c r="BN916" s="25" t="s">
        <v>214</v>
      </c>
      <c r="BO916" s="25" t="s">
        <v>269</v>
      </c>
      <c r="BP916" s="25" t="s">
        <v>215</v>
      </c>
    </row>
    <row r="917" spans="1:68" s="25" customFormat="1" x14ac:dyDescent="0.25">
      <c r="A917" s="25" t="s">
        <v>158</v>
      </c>
      <c r="B917" s="25" t="s">
        <v>159</v>
      </c>
      <c r="C917" s="25" t="s">
        <v>183</v>
      </c>
      <c r="D917" s="25" t="s">
        <v>34</v>
      </c>
      <c r="E917" s="25">
        <v>6</v>
      </c>
      <c r="F917" s="47" t="s">
        <v>209</v>
      </c>
      <c r="G917" s="72">
        <v>10</v>
      </c>
      <c r="H917" s="72"/>
      <c r="I917" s="72">
        <v>10.125</v>
      </c>
      <c r="L917" s="30" t="s">
        <v>218</v>
      </c>
      <c r="M917" s="72"/>
      <c r="N917" s="72"/>
      <c r="O917" s="78">
        <v>0.33800000000000002</v>
      </c>
      <c r="P917" s="72"/>
      <c r="Q917" s="24"/>
      <c r="U917" s="25">
        <v>3.4000000000000002E-2</v>
      </c>
      <c r="X917" s="78">
        <f t="shared" si="394"/>
        <v>9.4489999999999998</v>
      </c>
      <c r="Y917" s="25">
        <f t="shared" si="390"/>
        <v>70.123176246910575</v>
      </c>
      <c r="Z917" s="72">
        <f t="shared" si="391"/>
        <v>0.78741666666666665</v>
      </c>
      <c r="AA917" s="72">
        <f t="shared" si="392"/>
        <v>0.48696650171465677</v>
      </c>
      <c r="AB917" s="72">
        <f t="shared" si="393"/>
        <v>2.5399513175997459E-3</v>
      </c>
      <c r="AC917" s="65">
        <v>2E-3</v>
      </c>
      <c r="AD917" s="25">
        <f t="shared" si="395"/>
        <v>3.338271604938272E-2</v>
      </c>
      <c r="AE917" s="25">
        <f t="shared" si="397"/>
        <v>0.01</v>
      </c>
      <c r="AF917" s="25">
        <f t="shared" si="396"/>
        <v>0.10125000000000001</v>
      </c>
      <c r="AI917" s="25">
        <v>40.299999999999997</v>
      </c>
      <c r="AS917" s="25" t="s">
        <v>216</v>
      </c>
      <c r="AT917" s="25" t="s">
        <v>211</v>
      </c>
      <c r="AY917" s="25" t="s">
        <v>199</v>
      </c>
      <c r="AZ917" s="25" t="s">
        <v>180</v>
      </c>
      <c r="BA917" s="25" t="s">
        <v>212</v>
      </c>
      <c r="BF917" s="25" t="s">
        <v>213</v>
      </c>
      <c r="BN917" s="25" t="s">
        <v>214</v>
      </c>
      <c r="BO917" s="25" t="s">
        <v>269</v>
      </c>
      <c r="BP917" s="25" t="s">
        <v>215</v>
      </c>
    </row>
    <row r="918" spans="1:68" s="25" customFormat="1" x14ac:dyDescent="0.25">
      <c r="A918" s="25" t="s">
        <v>158</v>
      </c>
      <c r="B918" s="25" t="s">
        <v>159</v>
      </c>
      <c r="C918" s="25" t="s">
        <v>183</v>
      </c>
      <c r="D918" s="25" t="s">
        <v>34</v>
      </c>
      <c r="E918" s="25">
        <v>6</v>
      </c>
      <c r="F918" s="47" t="s">
        <v>209</v>
      </c>
      <c r="G918" s="72">
        <v>12</v>
      </c>
      <c r="H918" s="72"/>
      <c r="I918" s="72">
        <v>12.125</v>
      </c>
      <c r="L918" s="30" t="s">
        <v>219</v>
      </c>
      <c r="M918" s="72"/>
      <c r="N918" s="72"/>
      <c r="O918" s="78">
        <v>0.40500000000000003</v>
      </c>
      <c r="P918" s="72"/>
      <c r="Q918" s="24"/>
      <c r="U918" s="25">
        <v>0.04</v>
      </c>
      <c r="X918" s="78">
        <f t="shared" si="394"/>
        <v>11.315</v>
      </c>
      <c r="Y918" s="25">
        <f t="shared" si="390"/>
        <v>100.55391817619866</v>
      </c>
      <c r="Z918" s="72">
        <f t="shared" si="391"/>
        <v>0.94291666666666663</v>
      </c>
      <c r="AA918" s="72">
        <f t="shared" si="392"/>
        <v>0.69829109844582404</v>
      </c>
      <c r="AB918" s="72">
        <f t="shared" si="393"/>
        <v>2.1210782147591694E-3</v>
      </c>
      <c r="AC918" s="65">
        <v>2E-3</v>
      </c>
      <c r="AD918" s="25">
        <f t="shared" si="395"/>
        <v>3.3402061855670108E-2</v>
      </c>
      <c r="AE918" s="25">
        <f t="shared" si="397"/>
        <v>0.01</v>
      </c>
      <c r="AF918" s="25">
        <f t="shared" si="396"/>
        <v>0.12125</v>
      </c>
      <c r="AI918" s="25">
        <v>57.8</v>
      </c>
      <c r="AS918" s="25" t="s">
        <v>216</v>
      </c>
      <c r="AT918" s="25" t="s">
        <v>211</v>
      </c>
      <c r="AY918" s="25" t="s">
        <v>199</v>
      </c>
      <c r="AZ918" s="25" t="s">
        <v>180</v>
      </c>
      <c r="BA918" s="25" t="s">
        <v>212</v>
      </c>
      <c r="BF918" s="25" t="s">
        <v>213</v>
      </c>
      <c r="BN918" s="25" t="s">
        <v>214</v>
      </c>
      <c r="BO918" s="25" t="s">
        <v>269</v>
      </c>
      <c r="BP918" s="25" t="s">
        <v>215</v>
      </c>
    </row>
    <row r="919" spans="1:68" s="25" customFormat="1" x14ac:dyDescent="0.25">
      <c r="A919" s="25" t="s">
        <v>158</v>
      </c>
      <c r="B919" s="25" t="s">
        <v>159</v>
      </c>
      <c r="C919" s="25" t="s">
        <v>183</v>
      </c>
      <c r="D919" s="25" t="s">
        <v>34</v>
      </c>
      <c r="E919" s="25">
        <v>6</v>
      </c>
      <c r="F919" s="47" t="s">
        <v>209</v>
      </c>
      <c r="G919" s="72">
        <v>0.25</v>
      </c>
      <c r="H919" s="72"/>
      <c r="I919" s="72">
        <v>0.375</v>
      </c>
      <c r="L919" s="25">
        <v>2E-3</v>
      </c>
      <c r="M919" s="72"/>
      <c r="N919" s="72"/>
      <c r="O919" s="78">
        <v>0.03</v>
      </c>
      <c r="P919" s="72"/>
      <c r="Q919" s="24"/>
      <c r="U919" s="25">
        <v>3.0000000000000001E-3</v>
      </c>
      <c r="X919" s="78">
        <f t="shared" si="394"/>
        <v>0.315</v>
      </c>
      <c r="Y919" s="25">
        <f t="shared" si="390"/>
        <v>7.793113276311181E-2</v>
      </c>
      <c r="Z919" s="72">
        <f t="shared" si="391"/>
        <v>2.6249999999999999E-2</v>
      </c>
      <c r="AA919" s="72">
        <f t="shared" si="392"/>
        <v>5.4118842196605418E-4</v>
      </c>
      <c r="AB919" s="72">
        <f t="shared" si="393"/>
        <v>7.6190476190476197E-2</v>
      </c>
      <c r="AC919" s="65">
        <v>2E-3</v>
      </c>
      <c r="AD919" s="25">
        <f t="shared" si="395"/>
        <v>0.08</v>
      </c>
      <c r="AE919" s="25">
        <f t="shared" si="397"/>
        <v>8.0000000000000002E-3</v>
      </c>
      <c r="AF919" s="25">
        <f t="shared" si="396"/>
        <v>3.0000000000000001E-3</v>
      </c>
      <c r="AI919" s="25">
        <v>0.126</v>
      </c>
      <c r="AS919" s="25" t="s">
        <v>210</v>
      </c>
      <c r="AT919" s="25" t="s">
        <v>220</v>
      </c>
      <c r="AY919" s="25" t="s">
        <v>199</v>
      </c>
      <c r="AZ919" s="25" t="s">
        <v>180</v>
      </c>
      <c r="BA919" s="25" t="s">
        <v>212</v>
      </c>
      <c r="BF919" s="25" t="s">
        <v>213</v>
      </c>
      <c r="BN919" s="25" t="s">
        <v>214</v>
      </c>
      <c r="BO919" s="25" t="s">
        <v>269</v>
      </c>
      <c r="BP919" s="25" t="s">
        <v>215</v>
      </c>
    </row>
    <row r="920" spans="1:68" s="25" customFormat="1" x14ac:dyDescent="0.25">
      <c r="A920" s="25" t="s">
        <v>158</v>
      </c>
      <c r="B920" s="25" t="s">
        <v>159</v>
      </c>
      <c r="C920" s="25" t="s">
        <v>183</v>
      </c>
      <c r="D920" s="25" t="s">
        <v>34</v>
      </c>
      <c r="E920" s="25">
        <v>6</v>
      </c>
      <c r="F920" s="47" t="s">
        <v>209</v>
      </c>
      <c r="G920" s="72">
        <v>0.375</v>
      </c>
      <c r="H920" s="72"/>
      <c r="I920" s="72">
        <v>0.5</v>
      </c>
      <c r="L920" s="25">
        <v>2.5000000000000001E-3</v>
      </c>
      <c r="M920" s="72"/>
      <c r="N920" s="72"/>
      <c r="O920" s="78">
        <v>3.5000000000000003E-2</v>
      </c>
      <c r="P920" s="72"/>
      <c r="Q920" s="24"/>
      <c r="U920" s="25">
        <v>4.0000000000000001E-3</v>
      </c>
      <c r="X920" s="78">
        <f t="shared" si="394"/>
        <v>0.43</v>
      </c>
      <c r="Y920" s="25">
        <f t="shared" si="390"/>
        <v>0.14522012041218818</v>
      </c>
      <c r="Z920" s="72">
        <f t="shared" si="391"/>
        <v>3.5833333333333335E-2</v>
      </c>
      <c r="AA920" s="72">
        <f t="shared" si="392"/>
        <v>1.0084730584179735E-3</v>
      </c>
      <c r="AB920" s="72">
        <f t="shared" si="393"/>
        <v>5.5813953488372092E-2</v>
      </c>
      <c r="AC920" s="65">
        <v>2E-3</v>
      </c>
      <c r="AD920" s="25">
        <f t="shared" si="395"/>
        <v>7.0000000000000007E-2</v>
      </c>
      <c r="AE920" s="25">
        <f t="shared" si="397"/>
        <v>8.0000000000000002E-3</v>
      </c>
      <c r="AF920" s="25">
        <f t="shared" si="396"/>
        <v>4.0000000000000001E-3</v>
      </c>
      <c r="AI920" s="25">
        <v>0.19800000000000001</v>
      </c>
      <c r="AS920" s="25" t="s">
        <v>210</v>
      </c>
      <c r="AT920" s="25" t="s">
        <v>220</v>
      </c>
      <c r="AY920" s="25" t="s">
        <v>199</v>
      </c>
      <c r="AZ920" s="25" t="s">
        <v>180</v>
      </c>
      <c r="BA920" s="25" t="s">
        <v>212</v>
      </c>
      <c r="BF920" s="25" t="s">
        <v>213</v>
      </c>
      <c r="BN920" s="25" t="s">
        <v>214</v>
      </c>
      <c r="BO920" s="25" t="s">
        <v>269</v>
      </c>
      <c r="BP920" s="25" t="s">
        <v>215</v>
      </c>
    </row>
    <row r="921" spans="1:68" s="25" customFormat="1" x14ac:dyDescent="0.25">
      <c r="A921" s="25" t="s">
        <v>158</v>
      </c>
      <c r="B921" s="25" t="s">
        <v>159</v>
      </c>
      <c r="C921" s="25" t="s">
        <v>183</v>
      </c>
      <c r="D921" s="25" t="s">
        <v>34</v>
      </c>
      <c r="E921" s="25">
        <v>6</v>
      </c>
      <c r="F921" s="47" t="s">
        <v>209</v>
      </c>
      <c r="G921" s="72">
        <v>0.5</v>
      </c>
      <c r="H921" s="72"/>
      <c r="I921" s="72">
        <v>0.625</v>
      </c>
      <c r="L921" s="25">
        <v>2.5000000000000001E-3</v>
      </c>
      <c r="M921" s="72"/>
      <c r="N921" s="72"/>
      <c r="O921" s="78">
        <v>0.04</v>
      </c>
      <c r="P921" s="72"/>
      <c r="Q921" s="24"/>
      <c r="U921" s="25">
        <v>4.0000000000000001E-3</v>
      </c>
      <c r="X921" s="78">
        <f t="shared" si="394"/>
        <v>0.54500000000000004</v>
      </c>
      <c r="Y921" s="25">
        <f t="shared" si="390"/>
        <v>0.23328288948312711</v>
      </c>
      <c r="Z921" s="72">
        <f t="shared" si="391"/>
        <v>4.5416666666666668E-2</v>
      </c>
      <c r="AA921" s="72">
        <f t="shared" si="392"/>
        <v>1.6200200658550491E-3</v>
      </c>
      <c r="AB921" s="72">
        <f t="shared" si="393"/>
        <v>4.4036697247706424E-2</v>
      </c>
      <c r="AC921" s="65">
        <v>2E-3</v>
      </c>
      <c r="AD921" s="25">
        <f t="shared" si="395"/>
        <v>6.4000000000000001E-2</v>
      </c>
      <c r="AE921" s="25">
        <f t="shared" si="397"/>
        <v>8.0000000000000002E-3</v>
      </c>
      <c r="AF921" s="25">
        <f t="shared" si="396"/>
        <v>5.0000000000000001E-3</v>
      </c>
      <c r="AI921" s="25">
        <v>0.28499999999999998</v>
      </c>
      <c r="AS921" s="25" t="s">
        <v>210</v>
      </c>
      <c r="AT921" s="25" t="s">
        <v>220</v>
      </c>
      <c r="AY921" s="25" t="s">
        <v>199</v>
      </c>
      <c r="AZ921" s="25" t="s">
        <v>180</v>
      </c>
      <c r="BA921" s="25" t="s">
        <v>212</v>
      </c>
      <c r="BF921" s="25" t="s">
        <v>213</v>
      </c>
      <c r="BN921" s="25" t="s">
        <v>214</v>
      </c>
      <c r="BO921" s="25" t="s">
        <v>269</v>
      </c>
      <c r="BP921" s="25" t="s">
        <v>215</v>
      </c>
    </row>
    <row r="922" spans="1:68" s="25" customFormat="1" x14ac:dyDescent="0.25">
      <c r="A922" s="25" t="s">
        <v>158</v>
      </c>
      <c r="B922" s="25" t="s">
        <v>159</v>
      </c>
      <c r="C922" s="25" t="s">
        <v>183</v>
      </c>
      <c r="D922" s="25" t="s">
        <v>34</v>
      </c>
      <c r="E922" s="25">
        <v>6</v>
      </c>
      <c r="F922" s="47" t="s">
        <v>209</v>
      </c>
      <c r="G922" s="72">
        <v>0.625</v>
      </c>
      <c r="H922" s="72"/>
      <c r="I922" s="72">
        <v>0.75</v>
      </c>
      <c r="L922" s="25">
        <v>2.5000000000000001E-3</v>
      </c>
      <c r="M922" s="72"/>
      <c r="N922" s="72"/>
      <c r="O922" s="78">
        <v>4.2000000000000003E-2</v>
      </c>
      <c r="P922" s="72"/>
      <c r="Q922" s="24"/>
      <c r="U922" s="25">
        <v>4.0000000000000001E-3</v>
      </c>
      <c r="X922" s="78">
        <f t="shared" si="394"/>
        <v>0.66600000000000004</v>
      </c>
      <c r="Y922" s="25">
        <f t="shared" si="390"/>
        <v>0.3483680677639186</v>
      </c>
      <c r="Z922" s="72">
        <f t="shared" si="391"/>
        <v>5.5500000000000001E-2</v>
      </c>
      <c r="AA922" s="72">
        <f t="shared" si="392"/>
        <v>2.41922269280499E-3</v>
      </c>
      <c r="AB922" s="72">
        <f t="shared" si="393"/>
        <v>3.6036036036036036E-2</v>
      </c>
      <c r="AC922" s="65">
        <v>2E-3</v>
      </c>
      <c r="AD922" s="25">
        <f t="shared" si="395"/>
        <v>5.6000000000000001E-2</v>
      </c>
      <c r="AE922" s="25">
        <f t="shared" si="397"/>
        <v>8.0000000000000002E-3</v>
      </c>
      <c r="AF922" s="25">
        <f t="shared" si="396"/>
        <v>6.0000000000000001E-3</v>
      </c>
      <c r="AI922" s="25">
        <v>0.36199999999999999</v>
      </c>
      <c r="AS922" s="25" t="s">
        <v>210</v>
      </c>
      <c r="AT922" s="25" t="s">
        <v>220</v>
      </c>
      <c r="AY922" s="25" t="s">
        <v>199</v>
      </c>
      <c r="AZ922" s="25" t="s">
        <v>180</v>
      </c>
      <c r="BA922" s="25" t="s">
        <v>212</v>
      </c>
      <c r="BF922" s="25" t="s">
        <v>213</v>
      </c>
      <c r="BN922" s="25" t="s">
        <v>214</v>
      </c>
      <c r="BO922" s="25" t="s">
        <v>269</v>
      </c>
      <c r="BP922" s="25" t="s">
        <v>215</v>
      </c>
    </row>
    <row r="923" spans="1:68" s="25" customFormat="1" x14ac:dyDescent="0.25">
      <c r="A923" s="25" t="s">
        <v>158</v>
      </c>
      <c r="B923" s="25" t="s">
        <v>159</v>
      </c>
      <c r="C923" s="25" t="s">
        <v>183</v>
      </c>
      <c r="D923" s="25" t="s">
        <v>34</v>
      </c>
      <c r="E923" s="25">
        <v>6</v>
      </c>
      <c r="F923" s="47" t="s">
        <v>209</v>
      </c>
      <c r="G923" s="72">
        <v>0.75</v>
      </c>
      <c r="H923" s="72"/>
      <c r="I923" s="72">
        <v>0.875</v>
      </c>
      <c r="L923" s="25">
        <v>3.0000000000000001E-3</v>
      </c>
      <c r="M923" s="72"/>
      <c r="N923" s="72"/>
      <c r="O923" s="78">
        <v>4.4999999999999998E-2</v>
      </c>
      <c r="P923" s="72"/>
      <c r="Q923" s="24"/>
      <c r="U923" s="25">
        <v>4.0000000000000001E-3</v>
      </c>
      <c r="X923" s="78">
        <f t="shared" si="394"/>
        <v>0.78500000000000003</v>
      </c>
      <c r="Y923" s="25">
        <f t="shared" ref="Y923:Y965" si="398">PI()*X923^2/4</f>
        <v>0.48398198323959257</v>
      </c>
      <c r="Z923" s="72">
        <f t="shared" ref="Z923:Z965" si="399">X923/12</f>
        <v>6.5416666666666665E-2</v>
      </c>
      <c r="AA923" s="72">
        <f t="shared" ref="AA923:AA965" si="400">PI()*Z923^2/4</f>
        <v>3.3609859947193927E-3</v>
      </c>
      <c r="AB923" s="72">
        <f t="shared" ref="AB923:AB970" si="401">AC923/Z923</f>
        <v>3.0573248407643312E-2</v>
      </c>
      <c r="AC923" s="65">
        <v>2E-3</v>
      </c>
      <c r="AD923" s="25">
        <f t="shared" si="395"/>
        <v>5.1428571428571428E-2</v>
      </c>
      <c r="AE923" s="25">
        <f t="shared" si="397"/>
        <v>8.0000000000000002E-3</v>
      </c>
      <c r="AF923" s="25">
        <f t="shared" si="396"/>
        <v>7.0000000000000001E-3</v>
      </c>
      <c r="AI923" s="25">
        <v>0.45500000000000002</v>
      </c>
      <c r="AS923" s="25" t="s">
        <v>210</v>
      </c>
      <c r="AT923" s="25" t="s">
        <v>220</v>
      </c>
      <c r="AY923" s="25" t="s">
        <v>199</v>
      </c>
      <c r="AZ923" s="25" t="s">
        <v>180</v>
      </c>
      <c r="BA923" s="25" t="s">
        <v>212</v>
      </c>
      <c r="BF923" s="25" t="s">
        <v>213</v>
      </c>
      <c r="BN923" s="25" t="s">
        <v>214</v>
      </c>
      <c r="BO923" s="25" t="s">
        <v>269</v>
      </c>
      <c r="BP923" s="25" t="s">
        <v>215</v>
      </c>
    </row>
    <row r="924" spans="1:68" s="25" customFormat="1" x14ac:dyDescent="0.25">
      <c r="A924" s="25" t="s">
        <v>158</v>
      </c>
      <c r="B924" s="25" t="s">
        <v>159</v>
      </c>
      <c r="C924" s="25" t="s">
        <v>183</v>
      </c>
      <c r="D924" s="25" t="s">
        <v>34</v>
      </c>
      <c r="E924" s="25">
        <v>6</v>
      </c>
      <c r="F924" s="47" t="s">
        <v>209</v>
      </c>
      <c r="G924" s="72">
        <v>1</v>
      </c>
      <c r="H924" s="72"/>
      <c r="I924" s="72">
        <v>1.125</v>
      </c>
      <c r="L924" s="25">
        <v>3.5000000000000001E-3</v>
      </c>
      <c r="M924" s="72"/>
      <c r="N924" s="72"/>
      <c r="O924" s="78">
        <v>0.05</v>
      </c>
      <c r="P924" s="72"/>
      <c r="Q924" s="24"/>
      <c r="U924" s="25">
        <v>5.0000000000000001E-3</v>
      </c>
      <c r="X924" s="78">
        <f t="shared" si="394"/>
        <v>1.0249999999999999</v>
      </c>
      <c r="Y924" s="25">
        <f t="shared" si="398"/>
        <v>0.82515894541944401</v>
      </c>
      <c r="Z924" s="72">
        <f t="shared" si="399"/>
        <v>8.5416666666666655E-2</v>
      </c>
      <c r="AA924" s="72">
        <f t="shared" si="400"/>
        <v>5.7302704543016935E-3</v>
      </c>
      <c r="AB924" s="72">
        <f t="shared" si="401"/>
        <v>2.3414634146341467E-2</v>
      </c>
      <c r="AC924" s="65">
        <v>2E-3</v>
      </c>
      <c r="AD924" s="25">
        <f t="shared" si="395"/>
        <v>4.4444444444444446E-2</v>
      </c>
      <c r="AE924" s="25">
        <f t="shared" si="397"/>
        <v>0.01</v>
      </c>
      <c r="AF924" s="25">
        <f t="shared" si="396"/>
        <v>1.125E-2</v>
      </c>
      <c r="AI924" s="25">
        <v>0.65500000000000003</v>
      </c>
      <c r="AS924" s="25" t="s">
        <v>210</v>
      </c>
      <c r="AT924" s="25" t="s">
        <v>220</v>
      </c>
      <c r="AY924" s="25" t="s">
        <v>199</v>
      </c>
      <c r="AZ924" s="25" t="s">
        <v>180</v>
      </c>
      <c r="BA924" s="25" t="s">
        <v>212</v>
      </c>
      <c r="BF924" s="25" t="s">
        <v>213</v>
      </c>
      <c r="BN924" s="25" t="s">
        <v>214</v>
      </c>
      <c r="BO924" s="25" t="s">
        <v>269</v>
      </c>
      <c r="BP924" s="25" t="s">
        <v>215</v>
      </c>
    </row>
    <row r="925" spans="1:68" s="25" customFormat="1" x14ac:dyDescent="0.25">
      <c r="A925" s="25" t="s">
        <v>158</v>
      </c>
      <c r="B925" s="25" t="s">
        <v>159</v>
      </c>
      <c r="C925" s="25" t="s">
        <v>183</v>
      </c>
      <c r="D925" s="25" t="s">
        <v>34</v>
      </c>
      <c r="E925" s="25">
        <v>6</v>
      </c>
      <c r="F925" s="47" t="s">
        <v>209</v>
      </c>
      <c r="G925" s="72">
        <v>1.25</v>
      </c>
      <c r="H925" s="72"/>
      <c r="I925" s="72">
        <v>1.375</v>
      </c>
      <c r="L925" s="25">
        <v>4.0000000000000001E-3</v>
      </c>
      <c r="M925" s="72"/>
      <c r="N925" s="72"/>
      <c r="O925" s="78">
        <v>0.05</v>
      </c>
      <c r="P925" s="72"/>
      <c r="Q925" s="24"/>
      <c r="U925" s="25">
        <v>6.0000000000000001E-3</v>
      </c>
      <c r="X925" s="78">
        <f t="shared" si="394"/>
        <v>1.2749999999999999</v>
      </c>
      <c r="Y925" s="25">
        <f t="shared" si="398"/>
        <v>1.2767628893729768</v>
      </c>
      <c r="Z925" s="72">
        <f t="shared" si="399"/>
        <v>0.10625</v>
      </c>
      <c r="AA925" s="72">
        <f t="shared" si="400"/>
        <v>8.8664089539790044E-3</v>
      </c>
      <c r="AB925" s="72">
        <f t="shared" si="401"/>
        <v>1.8823529411764708E-2</v>
      </c>
      <c r="AC925" s="65">
        <v>2E-3</v>
      </c>
      <c r="AD925" s="25">
        <f t="shared" si="395"/>
        <v>3.6363636363636369E-2</v>
      </c>
      <c r="AE925" s="25">
        <f t="shared" si="397"/>
        <v>0.01</v>
      </c>
      <c r="AF925" s="25">
        <f t="shared" si="396"/>
        <v>1.375E-2</v>
      </c>
      <c r="AI925" s="25">
        <v>0.88400000000000001</v>
      </c>
      <c r="AS925" s="25" t="s">
        <v>210</v>
      </c>
      <c r="AT925" s="25" t="s">
        <v>220</v>
      </c>
      <c r="AY925" s="25" t="s">
        <v>199</v>
      </c>
      <c r="AZ925" s="25" t="s">
        <v>180</v>
      </c>
      <c r="BA925" s="25" t="s">
        <v>212</v>
      </c>
      <c r="BF925" s="25" t="s">
        <v>213</v>
      </c>
      <c r="BN925" s="25" t="s">
        <v>214</v>
      </c>
      <c r="BO925" s="25" t="s">
        <v>269</v>
      </c>
      <c r="BP925" s="25" t="s">
        <v>215</v>
      </c>
    </row>
    <row r="926" spans="1:68" s="25" customFormat="1" x14ac:dyDescent="0.25">
      <c r="A926" s="25" t="s">
        <v>158</v>
      </c>
      <c r="B926" s="25" t="s">
        <v>159</v>
      </c>
      <c r="C926" s="25" t="s">
        <v>183</v>
      </c>
      <c r="D926" s="25" t="s">
        <v>34</v>
      </c>
      <c r="E926" s="25">
        <v>6</v>
      </c>
      <c r="F926" s="47" t="s">
        <v>209</v>
      </c>
      <c r="G926" s="72">
        <v>1.5</v>
      </c>
      <c r="H926" s="72"/>
      <c r="I926" s="72">
        <v>1.625</v>
      </c>
      <c r="L926" s="25">
        <v>4.4999999999999997E-3</v>
      </c>
      <c r="M926" s="72"/>
      <c r="N926" s="72"/>
      <c r="O926" s="78">
        <v>0.06</v>
      </c>
      <c r="P926" s="72"/>
      <c r="Q926" s="24"/>
      <c r="U926" s="25">
        <v>6.0000000000000001E-3</v>
      </c>
      <c r="X926" s="78">
        <f t="shared" si="394"/>
        <v>1.5049999999999999</v>
      </c>
      <c r="Y926" s="25">
        <f t="shared" si="398"/>
        <v>1.7789464750493049</v>
      </c>
      <c r="Z926" s="72">
        <f t="shared" si="399"/>
        <v>0.12541666666666665</v>
      </c>
      <c r="AA926" s="72">
        <f t="shared" si="400"/>
        <v>1.2353794965620174E-2</v>
      </c>
      <c r="AB926" s="72">
        <f t="shared" si="401"/>
        <v>1.59468438538206E-2</v>
      </c>
      <c r="AC926" s="65">
        <v>2E-3</v>
      </c>
      <c r="AD926" s="25">
        <f t="shared" si="395"/>
        <v>3.692307692307692E-2</v>
      </c>
      <c r="AE926" s="25">
        <f t="shared" si="397"/>
        <v>0.01</v>
      </c>
      <c r="AF926" s="25">
        <f t="shared" si="396"/>
        <v>1.6250000000000001E-2</v>
      </c>
      <c r="AI926" s="25">
        <v>1.1399999999999999</v>
      </c>
      <c r="AS926" s="25" t="s">
        <v>210</v>
      </c>
      <c r="AT926" s="25" t="s">
        <v>220</v>
      </c>
      <c r="AY926" s="25" t="s">
        <v>199</v>
      </c>
      <c r="AZ926" s="25" t="s">
        <v>180</v>
      </c>
      <c r="BA926" s="25" t="s">
        <v>212</v>
      </c>
      <c r="BF926" s="25" t="s">
        <v>213</v>
      </c>
      <c r="BN926" s="25" t="s">
        <v>214</v>
      </c>
      <c r="BO926" s="25" t="s">
        <v>269</v>
      </c>
      <c r="BP926" s="25" t="s">
        <v>215</v>
      </c>
    </row>
    <row r="927" spans="1:68" s="25" customFormat="1" x14ac:dyDescent="0.25">
      <c r="A927" s="25" t="s">
        <v>158</v>
      </c>
      <c r="B927" s="25" t="s">
        <v>159</v>
      </c>
      <c r="C927" s="25" t="s">
        <v>183</v>
      </c>
      <c r="D927" s="25" t="s">
        <v>34</v>
      </c>
      <c r="E927" s="25">
        <v>6</v>
      </c>
      <c r="F927" s="47" t="s">
        <v>209</v>
      </c>
      <c r="G927" s="72">
        <v>2</v>
      </c>
      <c r="H927" s="72"/>
      <c r="I927" s="72">
        <v>2.125</v>
      </c>
      <c r="L927" s="25">
        <v>5.0000000000000001E-3</v>
      </c>
      <c r="M927" s="72"/>
      <c r="N927" s="72"/>
      <c r="O927" s="78">
        <v>7.0000000000000007E-2</v>
      </c>
      <c r="P927" s="72"/>
      <c r="Q927" s="24"/>
      <c r="U927" s="25">
        <v>7.0000000000000001E-3</v>
      </c>
      <c r="X927" s="78">
        <f t="shared" si="394"/>
        <v>1.9849999999999999</v>
      </c>
      <c r="Y927" s="25">
        <f t="shared" si="398"/>
        <v>3.0946454783727102</v>
      </c>
      <c r="Z927" s="72">
        <f t="shared" si="399"/>
        <v>0.16541666666666666</v>
      </c>
      <c r="AA927" s="72">
        <f t="shared" si="400"/>
        <v>2.1490593599810488E-2</v>
      </c>
      <c r="AB927" s="72">
        <f t="shared" si="401"/>
        <v>1.2090680100755669E-2</v>
      </c>
      <c r="AC927" s="65">
        <v>2E-3</v>
      </c>
      <c r="AD927" s="25">
        <f t="shared" si="395"/>
        <v>3.2941176470588238E-2</v>
      </c>
      <c r="AE927" s="25">
        <f t="shared" si="397"/>
        <v>0.01</v>
      </c>
      <c r="AF927" s="25">
        <f t="shared" si="396"/>
        <v>2.1250000000000002E-2</v>
      </c>
      <c r="AI927" s="25">
        <v>1.75</v>
      </c>
      <c r="AS927" s="25" t="s">
        <v>210</v>
      </c>
      <c r="AT927" s="25" t="s">
        <v>220</v>
      </c>
      <c r="AY927" s="25" t="s">
        <v>199</v>
      </c>
      <c r="AZ927" s="25" t="s">
        <v>180</v>
      </c>
      <c r="BA927" s="25" t="s">
        <v>212</v>
      </c>
      <c r="BF927" s="25" t="s">
        <v>213</v>
      </c>
      <c r="BN927" s="25" t="s">
        <v>214</v>
      </c>
      <c r="BO927" s="25" t="s">
        <v>269</v>
      </c>
      <c r="BP927" s="25" t="s">
        <v>215</v>
      </c>
    </row>
    <row r="928" spans="1:68" s="25" customFormat="1" x14ac:dyDescent="0.25">
      <c r="A928" s="25" t="s">
        <v>158</v>
      </c>
      <c r="B928" s="25" t="s">
        <v>159</v>
      </c>
      <c r="C928" s="25" t="s">
        <v>183</v>
      </c>
      <c r="D928" s="25" t="s">
        <v>34</v>
      </c>
      <c r="E928" s="25">
        <v>6</v>
      </c>
      <c r="F928" s="47" t="s">
        <v>209</v>
      </c>
      <c r="G928" s="72">
        <v>2.5</v>
      </c>
      <c r="H928" s="72"/>
      <c r="I928" s="72">
        <v>2.625</v>
      </c>
      <c r="L928" s="25">
        <v>5.0000000000000001E-3</v>
      </c>
      <c r="M928" s="72"/>
      <c r="N928" s="72"/>
      <c r="O928" s="78">
        <v>0.08</v>
      </c>
      <c r="P928" s="72"/>
      <c r="Q928" s="24"/>
      <c r="U928" s="25">
        <v>8.0000000000000002E-3</v>
      </c>
      <c r="X928" s="78">
        <f t="shared" si="394"/>
        <v>2.4649999999999999</v>
      </c>
      <c r="Y928" s="25">
        <f t="shared" si="398"/>
        <v>4.7722559553896593</v>
      </c>
      <c r="Z928" s="72">
        <f t="shared" si="399"/>
        <v>0.20541666666666666</v>
      </c>
      <c r="AA928" s="72">
        <f t="shared" si="400"/>
        <v>3.3140666356872635E-2</v>
      </c>
      <c r="AB928" s="72">
        <f t="shared" si="401"/>
        <v>9.7363083164300201E-3</v>
      </c>
      <c r="AC928" s="65">
        <v>2E-3</v>
      </c>
      <c r="AD928" s="25">
        <f t="shared" si="395"/>
        <v>3.0476190476190476E-2</v>
      </c>
      <c r="AE928" s="25">
        <f t="shared" si="397"/>
        <v>0.01</v>
      </c>
      <c r="AF928" s="25">
        <f t="shared" si="396"/>
        <v>2.6249999999999999E-2</v>
      </c>
      <c r="AI928" s="25">
        <v>2.48</v>
      </c>
      <c r="AS928" s="25" t="s">
        <v>210</v>
      </c>
      <c r="AT928" s="25" t="s">
        <v>220</v>
      </c>
      <c r="AY928" s="25" t="s">
        <v>199</v>
      </c>
      <c r="AZ928" s="25" t="s">
        <v>180</v>
      </c>
      <c r="BA928" s="25" t="s">
        <v>212</v>
      </c>
      <c r="BF928" s="25" t="s">
        <v>213</v>
      </c>
      <c r="BN928" s="25" t="s">
        <v>214</v>
      </c>
      <c r="BO928" s="25" t="s">
        <v>269</v>
      </c>
      <c r="BP928" s="25" t="s">
        <v>215</v>
      </c>
    </row>
    <row r="929" spans="1:68" s="25" customFormat="1" x14ac:dyDescent="0.25">
      <c r="A929" s="25" t="s">
        <v>158</v>
      </c>
      <c r="B929" s="25" t="s">
        <v>159</v>
      </c>
      <c r="C929" s="25" t="s">
        <v>183</v>
      </c>
      <c r="D929" s="25" t="s">
        <v>34</v>
      </c>
      <c r="E929" s="25">
        <v>6</v>
      </c>
      <c r="F929" s="47" t="s">
        <v>209</v>
      </c>
      <c r="G929" s="72">
        <v>3</v>
      </c>
      <c r="H929" s="72"/>
      <c r="I929" s="72">
        <v>3.125</v>
      </c>
      <c r="L929" s="25">
        <v>5.0000000000000001E-3</v>
      </c>
      <c r="M929" s="72"/>
      <c r="N929" s="72"/>
      <c r="O929" s="78">
        <v>0.09</v>
      </c>
      <c r="P929" s="72"/>
      <c r="Q929" s="24"/>
      <c r="U929" s="25">
        <v>8.9999999999999993E-3</v>
      </c>
      <c r="X929" s="78">
        <f t="shared" si="394"/>
        <v>2.9449999999999998</v>
      </c>
      <c r="Y929" s="25">
        <f t="shared" si="398"/>
        <v>6.8117779061001533</v>
      </c>
      <c r="Z929" s="72">
        <f t="shared" si="399"/>
        <v>0.24541666666666664</v>
      </c>
      <c r="AA929" s="72">
        <f t="shared" si="400"/>
        <v>4.7304013236806615E-2</v>
      </c>
      <c r="AB929" s="72">
        <f t="shared" si="401"/>
        <v>8.1494057724957568E-3</v>
      </c>
      <c r="AC929" s="65">
        <v>2E-3</v>
      </c>
      <c r="AD929" s="25">
        <f t="shared" si="395"/>
        <v>2.8799999999999999E-2</v>
      </c>
      <c r="AE929" s="25">
        <f t="shared" si="397"/>
        <v>1.4999999999999999E-2</v>
      </c>
      <c r="AF929" s="25">
        <f t="shared" si="396"/>
        <v>4.6875E-2</v>
      </c>
      <c r="AI929" s="25">
        <v>3.33</v>
      </c>
      <c r="AS929" s="25" t="s">
        <v>210</v>
      </c>
      <c r="AT929" s="25" t="s">
        <v>220</v>
      </c>
      <c r="AY929" s="25" t="s">
        <v>199</v>
      </c>
      <c r="AZ929" s="25" t="s">
        <v>180</v>
      </c>
      <c r="BA929" s="25" t="s">
        <v>212</v>
      </c>
      <c r="BF929" s="25" t="s">
        <v>213</v>
      </c>
      <c r="BN929" s="25" t="s">
        <v>214</v>
      </c>
      <c r="BO929" s="25" t="s">
        <v>269</v>
      </c>
      <c r="BP929" s="25" t="s">
        <v>215</v>
      </c>
    </row>
    <row r="930" spans="1:68" s="25" customFormat="1" x14ac:dyDescent="0.25">
      <c r="A930" s="25" t="s">
        <v>158</v>
      </c>
      <c r="B930" s="25" t="s">
        <v>159</v>
      </c>
      <c r="C930" s="25" t="s">
        <v>183</v>
      </c>
      <c r="D930" s="25" t="s">
        <v>34</v>
      </c>
      <c r="E930" s="25">
        <v>6</v>
      </c>
      <c r="F930" s="47" t="s">
        <v>209</v>
      </c>
      <c r="G930" s="72">
        <v>3.5</v>
      </c>
      <c r="H930" s="72"/>
      <c r="I930" s="72">
        <v>6.625</v>
      </c>
      <c r="L930" s="25">
        <v>5.0000000000000001E-3</v>
      </c>
      <c r="M930" s="72"/>
      <c r="N930" s="72"/>
      <c r="O930" s="78">
        <v>0.1</v>
      </c>
      <c r="P930" s="72"/>
      <c r="Q930" s="24"/>
      <c r="U930" s="25">
        <v>0.01</v>
      </c>
      <c r="X930" s="78">
        <f t="shared" ref="X930:X959" si="402">I930-2*O930</f>
        <v>6.4249999999999998</v>
      </c>
      <c r="Y930" s="25">
        <f t="shared" si="398"/>
        <v>32.421727058898789</v>
      </c>
      <c r="Z930" s="72">
        <f t="shared" si="399"/>
        <v>0.53541666666666665</v>
      </c>
      <c r="AA930" s="72">
        <f t="shared" si="400"/>
        <v>0.22515088235346378</v>
      </c>
      <c r="AB930" s="72">
        <f t="shared" si="401"/>
        <v>3.7354085603112843E-3</v>
      </c>
      <c r="AC930" s="65">
        <v>2E-3</v>
      </c>
      <c r="AD930" s="25">
        <f t="shared" ref="AD930:AD959" si="403">O930/I930</f>
        <v>1.509433962264151E-2</v>
      </c>
      <c r="AE930" s="25">
        <f t="shared" si="397"/>
        <v>1.4999999999999999E-2</v>
      </c>
      <c r="AF930" s="25">
        <f t="shared" ref="AF930:AF959" si="404">AE930*I930</f>
        <v>9.9374999999999991E-2</v>
      </c>
      <c r="AI930" s="25">
        <v>4.29</v>
      </c>
      <c r="AS930" s="25" t="s">
        <v>210</v>
      </c>
      <c r="AT930" s="25" t="s">
        <v>220</v>
      </c>
      <c r="AY930" s="25" t="s">
        <v>199</v>
      </c>
      <c r="AZ930" s="25" t="s">
        <v>180</v>
      </c>
      <c r="BA930" s="25" t="s">
        <v>212</v>
      </c>
      <c r="BF930" s="25" t="s">
        <v>213</v>
      </c>
      <c r="BN930" s="25" t="s">
        <v>214</v>
      </c>
      <c r="BO930" s="25" t="s">
        <v>269</v>
      </c>
      <c r="BP930" s="25" t="s">
        <v>215</v>
      </c>
    </row>
    <row r="931" spans="1:68" s="25" customFormat="1" x14ac:dyDescent="0.25">
      <c r="A931" s="25" t="s">
        <v>158</v>
      </c>
      <c r="B931" s="25" t="s">
        <v>159</v>
      </c>
      <c r="C931" s="25" t="s">
        <v>183</v>
      </c>
      <c r="D931" s="25" t="s">
        <v>34</v>
      </c>
      <c r="E931" s="25">
        <v>6</v>
      </c>
      <c r="F931" s="47" t="s">
        <v>209</v>
      </c>
      <c r="G931" s="72">
        <v>4</v>
      </c>
      <c r="H931" s="72"/>
      <c r="I931" s="72">
        <v>4.125</v>
      </c>
      <c r="L931" s="25">
        <v>5.0000000000000001E-3</v>
      </c>
      <c r="M931" s="72"/>
      <c r="N931" s="72"/>
      <c r="O931" s="78">
        <v>0.11</v>
      </c>
      <c r="P931" s="72"/>
      <c r="Q931" s="24"/>
      <c r="U931" s="25">
        <v>1.0999999999999999E-2</v>
      </c>
      <c r="X931" s="78">
        <f t="shared" si="402"/>
        <v>3.9049999999999998</v>
      </c>
      <c r="Y931" s="25">
        <f t="shared" si="398"/>
        <v>11.976556228601773</v>
      </c>
      <c r="Z931" s="72">
        <f t="shared" si="399"/>
        <v>0.32541666666666663</v>
      </c>
      <c r="AA931" s="72">
        <f t="shared" si="400"/>
        <v>8.3170529365290083E-2</v>
      </c>
      <c r="AB931" s="72">
        <f t="shared" si="401"/>
        <v>6.1459667093469918E-3</v>
      </c>
      <c r="AC931" s="65">
        <v>2E-3</v>
      </c>
      <c r="AD931" s="25">
        <f t="shared" si="403"/>
        <v>2.6666666666666668E-2</v>
      </c>
      <c r="AE931" s="25">
        <f t="shared" si="397"/>
        <v>1.4999999999999999E-2</v>
      </c>
      <c r="AF931" s="25">
        <f t="shared" si="404"/>
        <v>6.1874999999999999E-2</v>
      </c>
      <c r="AI931" s="25">
        <v>5.38</v>
      </c>
      <c r="AS931" s="25" t="s">
        <v>210</v>
      </c>
      <c r="AT931" s="25" t="s">
        <v>220</v>
      </c>
      <c r="AY931" s="25" t="s">
        <v>199</v>
      </c>
      <c r="AZ931" s="25" t="s">
        <v>180</v>
      </c>
      <c r="BA931" s="25" t="s">
        <v>212</v>
      </c>
      <c r="BF931" s="25" t="s">
        <v>213</v>
      </c>
      <c r="BN931" s="25" t="s">
        <v>214</v>
      </c>
      <c r="BO931" s="25" t="s">
        <v>269</v>
      </c>
      <c r="BP931" s="25" t="s">
        <v>215</v>
      </c>
    </row>
    <row r="932" spans="1:68" s="25" customFormat="1" x14ac:dyDescent="0.25">
      <c r="A932" s="25" t="s">
        <v>158</v>
      </c>
      <c r="B932" s="25" t="s">
        <v>159</v>
      </c>
      <c r="C932" s="25" t="s">
        <v>183</v>
      </c>
      <c r="D932" s="25" t="s">
        <v>34</v>
      </c>
      <c r="E932" s="25">
        <v>6</v>
      </c>
      <c r="F932" s="47" t="s">
        <v>209</v>
      </c>
      <c r="G932" s="72">
        <v>5</v>
      </c>
      <c r="H932" s="72"/>
      <c r="I932" s="72">
        <v>5.125</v>
      </c>
      <c r="L932" s="25">
        <v>5.0000000000000001E-3</v>
      </c>
      <c r="M932" s="72"/>
      <c r="N932" s="72"/>
      <c r="O932" s="78">
        <v>0.125</v>
      </c>
      <c r="P932" s="72"/>
      <c r="Q932" s="24"/>
      <c r="U932" s="25">
        <v>1.2E-2</v>
      </c>
      <c r="X932" s="78">
        <f t="shared" si="402"/>
        <v>4.875</v>
      </c>
      <c r="Y932" s="25">
        <f t="shared" si="398"/>
        <v>18.66547822699248</v>
      </c>
      <c r="Z932" s="72">
        <f t="shared" si="399"/>
        <v>0.40625</v>
      </c>
      <c r="AA932" s="72">
        <f t="shared" si="400"/>
        <v>0.12962137657633668</v>
      </c>
      <c r="AB932" s="72">
        <f t="shared" si="401"/>
        <v>4.9230769230769232E-3</v>
      </c>
      <c r="AC932" s="65">
        <v>2E-3</v>
      </c>
      <c r="AD932" s="25">
        <f t="shared" si="403"/>
        <v>2.4390243902439025E-2</v>
      </c>
      <c r="AE932" s="25">
        <f t="shared" si="397"/>
        <v>1.4999999999999999E-2</v>
      </c>
      <c r="AF932" s="25">
        <f t="shared" si="404"/>
        <v>7.6874999999999999E-2</v>
      </c>
      <c r="AI932" s="25">
        <v>7.61</v>
      </c>
      <c r="AS932" s="25" t="s">
        <v>210</v>
      </c>
      <c r="AT932" s="25" t="s">
        <v>220</v>
      </c>
      <c r="AY932" s="25" t="s">
        <v>199</v>
      </c>
      <c r="AZ932" s="25" t="s">
        <v>180</v>
      </c>
      <c r="BA932" s="25" t="s">
        <v>212</v>
      </c>
      <c r="BF932" s="25" t="s">
        <v>213</v>
      </c>
      <c r="BN932" s="25" t="s">
        <v>214</v>
      </c>
      <c r="BO932" s="25" t="s">
        <v>269</v>
      </c>
      <c r="BP932" s="25" t="s">
        <v>215</v>
      </c>
    </row>
    <row r="933" spans="1:68" s="25" customFormat="1" x14ac:dyDescent="0.25">
      <c r="A933" s="25" t="s">
        <v>158</v>
      </c>
      <c r="B933" s="25" t="s">
        <v>159</v>
      </c>
      <c r="C933" s="25" t="s">
        <v>183</v>
      </c>
      <c r="D933" s="25" t="s">
        <v>34</v>
      </c>
      <c r="E933" s="25">
        <v>6</v>
      </c>
      <c r="F933" s="47" t="s">
        <v>209</v>
      </c>
      <c r="G933" s="72">
        <v>6</v>
      </c>
      <c r="H933" s="72"/>
      <c r="I933" s="72">
        <v>6.125</v>
      </c>
      <c r="L933" s="25">
        <v>5.0000000000000001E-3</v>
      </c>
      <c r="M933" s="72"/>
      <c r="N933" s="72"/>
      <c r="O933" s="78">
        <v>0.14000000000000001</v>
      </c>
      <c r="P933" s="72"/>
      <c r="Q933" s="24"/>
      <c r="U933" s="25">
        <v>1.4E-2</v>
      </c>
      <c r="X933" s="78">
        <f t="shared" si="402"/>
        <v>5.8449999999999998</v>
      </c>
      <c r="Y933" s="25">
        <f t="shared" si="398"/>
        <v>26.832362489264504</v>
      </c>
      <c r="Z933" s="72">
        <f t="shared" si="399"/>
        <v>0.48708333333333331</v>
      </c>
      <c r="AA933" s="72">
        <f t="shared" si="400"/>
        <v>0.18633585061989238</v>
      </c>
      <c r="AB933" s="72">
        <f t="shared" si="401"/>
        <v>4.1060735671514118E-3</v>
      </c>
      <c r="AC933" s="65">
        <v>2E-3</v>
      </c>
      <c r="AD933" s="25">
        <f t="shared" si="403"/>
        <v>2.2857142857142861E-2</v>
      </c>
      <c r="AE933" s="25">
        <f t="shared" si="397"/>
        <v>1.4999999999999999E-2</v>
      </c>
      <c r="AF933" s="25">
        <f t="shared" si="404"/>
        <v>9.1874999999999998E-2</v>
      </c>
      <c r="AI933" s="25">
        <v>10.199999999999999</v>
      </c>
      <c r="AS933" s="25" t="s">
        <v>210</v>
      </c>
      <c r="AT933" s="25" t="s">
        <v>220</v>
      </c>
      <c r="AY933" s="25" t="s">
        <v>199</v>
      </c>
      <c r="AZ933" s="25" t="s">
        <v>180</v>
      </c>
      <c r="BA933" s="25" t="s">
        <v>212</v>
      </c>
      <c r="BF933" s="25" t="s">
        <v>213</v>
      </c>
      <c r="BN933" s="25" t="s">
        <v>214</v>
      </c>
      <c r="BO933" s="25" t="s">
        <v>269</v>
      </c>
      <c r="BP933" s="25" t="s">
        <v>215</v>
      </c>
    </row>
    <row r="934" spans="1:68" s="25" customFormat="1" x14ac:dyDescent="0.25">
      <c r="A934" s="25" t="s">
        <v>158</v>
      </c>
      <c r="B934" s="25" t="s">
        <v>159</v>
      </c>
      <c r="C934" s="25" t="s">
        <v>183</v>
      </c>
      <c r="D934" s="25" t="s">
        <v>34</v>
      </c>
      <c r="E934" s="25">
        <v>6</v>
      </c>
      <c r="F934" s="47" t="s">
        <v>209</v>
      </c>
      <c r="G934" s="72">
        <v>8</v>
      </c>
      <c r="H934" s="72"/>
      <c r="I934" s="72">
        <v>8.125</v>
      </c>
      <c r="L934" s="25">
        <v>6.0000000000000001E-3</v>
      </c>
      <c r="M934" s="72"/>
      <c r="N934" s="72"/>
      <c r="O934" s="78">
        <v>0.2</v>
      </c>
      <c r="P934" s="72"/>
      <c r="Q934" s="24"/>
      <c r="U934" s="25">
        <v>0.02</v>
      </c>
      <c r="X934" s="78">
        <f t="shared" si="402"/>
        <v>7.7249999999999996</v>
      </c>
      <c r="Y934" s="25">
        <f t="shared" si="398"/>
        <v>46.869126274594848</v>
      </c>
      <c r="Z934" s="72">
        <f t="shared" si="399"/>
        <v>0.64374999999999993</v>
      </c>
      <c r="AA934" s="72">
        <f t="shared" si="400"/>
        <v>0.32548004357357524</v>
      </c>
      <c r="AB934" s="72">
        <f t="shared" si="401"/>
        <v>3.1067961165048546E-3</v>
      </c>
      <c r="AC934" s="65">
        <v>2E-3</v>
      </c>
      <c r="AD934" s="25">
        <f t="shared" si="403"/>
        <v>2.4615384615384615E-2</v>
      </c>
      <c r="AE934" s="25">
        <f t="shared" si="397"/>
        <v>1.4999999999999999E-2</v>
      </c>
      <c r="AF934" s="25">
        <f t="shared" si="404"/>
        <v>0.121875</v>
      </c>
      <c r="AI934" s="25">
        <v>19.3</v>
      </c>
      <c r="AS934" s="25" t="s">
        <v>210</v>
      </c>
      <c r="AT934" s="25" t="s">
        <v>220</v>
      </c>
      <c r="AY934" s="25" t="s">
        <v>199</v>
      </c>
      <c r="AZ934" s="25" t="s">
        <v>180</v>
      </c>
      <c r="BA934" s="25" t="s">
        <v>212</v>
      </c>
      <c r="BF934" s="25" t="s">
        <v>213</v>
      </c>
      <c r="BN934" s="25" t="s">
        <v>214</v>
      </c>
      <c r="BO934" s="25" t="s">
        <v>269</v>
      </c>
      <c r="BP934" s="25" t="s">
        <v>215</v>
      </c>
    </row>
    <row r="935" spans="1:68" s="25" customFormat="1" x14ac:dyDescent="0.25">
      <c r="A935" s="25" t="s">
        <v>158</v>
      </c>
      <c r="B935" s="25" t="s">
        <v>159</v>
      </c>
      <c r="C935" s="25" t="s">
        <v>183</v>
      </c>
      <c r="D935" s="25" t="s">
        <v>34</v>
      </c>
      <c r="E935" s="25">
        <v>6</v>
      </c>
      <c r="F935" s="47" t="s">
        <v>209</v>
      </c>
      <c r="G935" s="72">
        <v>10</v>
      </c>
      <c r="H935" s="72"/>
      <c r="I935" s="72">
        <v>10.125</v>
      </c>
      <c r="L935" s="25">
        <v>8.0000000000000002E-3</v>
      </c>
      <c r="M935" s="72"/>
      <c r="N935" s="72"/>
      <c r="O935" s="78">
        <v>0.25</v>
      </c>
      <c r="P935" s="72"/>
      <c r="Q935" s="24"/>
      <c r="U935" s="25">
        <v>2.5000000000000001E-2</v>
      </c>
      <c r="X935" s="78">
        <f t="shared" si="402"/>
        <v>9.625</v>
      </c>
      <c r="Y935" s="25">
        <f t="shared" si="398"/>
        <v>72.759776730991732</v>
      </c>
      <c r="Z935" s="72">
        <f t="shared" si="399"/>
        <v>0.80208333333333337</v>
      </c>
      <c r="AA935" s="72">
        <f t="shared" si="400"/>
        <v>0.5052762272985537</v>
      </c>
      <c r="AB935" s="72">
        <f t="shared" si="401"/>
        <v>2.4935064935064934E-3</v>
      </c>
      <c r="AC935" s="65">
        <v>2E-3</v>
      </c>
      <c r="AD935" s="25">
        <f t="shared" si="403"/>
        <v>2.4691358024691357E-2</v>
      </c>
      <c r="AE935" s="25">
        <f t="shared" si="397"/>
        <v>1.4999999999999999E-2</v>
      </c>
      <c r="AF935" s="25">
        <f t="shared" si="404"/>
        <v>0.15187499999999998</v>
      </c>
      <c r="AI935" s="25">
        <v>30.1</v>
      </c>
      <c r="AS935" s="25" t="s">
        <v>210</v>
      </c>
      <c r="AT935" s="25" t="s">
        <v>220</v>
      </c>
      <c r="AY935" s="25" t="s">
        <v>199</v>
      </c>
      <c r="AZ935" s="25" t="s">
        <v>180</v>
      </c>
      <c r="BA935" s="25" t="s">
        <v>212</v>
      </c>
      <c r="BF935" s="25" t="s">
        <v>213</v>
      </c>
      <c r="BN935" s="25" t="s">
        <v>214</v>
      </c>
      <c r="BO935" s="25" t="s">
        <v>269</v>
      </c>
      <c r="BP935" s="25" t="s">
        <v>215</v>
      </c>
    </row>
    <row r="936" spans="1:68" s="25" customFormat="1" x14ac:dyDescent="0.25">
      <c r="A936" s="25" t="s">
        <v>158</v>
      </c>
      <c r="B936" s="25" t="s">
        <v>159</v>
      </c>
      <c r="C936" s="25" t="s">
        <v>183</v>
      </c>
      <c r="D936" s="25" t="s">
        <v>34</v>
      </c>
      <c r="E936" s="25">
        <v>6</v>
      </c>
      <c r="F936" s="47" t="s">
        <v>209</v>
      </c>
      <c r="G936" s="72">
        <v>12</v>
      </c>
      <c r="H936" s="72"/>
      <c r="I936" s="72">
        <v>12.125</v>
      </c>
      <c r="L936" s="25">
        <v>8.0000000000000002E-3</v>
      </c>
      <c r="M936" s="72"/>
      <c r="N936" s="72"/>
      <c r="O936" s="78">
        <v>0.28000000000000003</v>
      </c>
      <c r="P936" s="72"/>
      <c r="Q936" s="24"/>
      <c r="U936" s="25">
        <v>2.8000000000000001E-2</v>
      </c>
      <c r="X936" s="78">
        <f t="shared" si="402"/>
        <v>11.565</v>
      </c>
      <c r="Y936" s="25">
        <f t="shared" si="398"/>
        <v>105.04639567083207</v>
      </c>
      <c r="Z936" s="72">
        <f t="shared" si="399"/>
        <v>0.96375</v>
      </c>
      <c r="AA936" s="72">
        <f t="shared" si="400"/>
        <v>0.72948885882522274</v>
      </c>
      <c r="AB936" s="72">
        <f t="shared" si="401"/>
        <v>2.0752269779507134E-3</v>
      </c>
      <c r="AC936" s="65">
        <v>2E-3</v>
      </c>
      <c r="AD936" s="25">
        <f t="shared" si="403"/>
        <v>2.3092783505154642E-2</v>
      </c>
      <c r="AE936" s="25">
        <f t="shared" si="397"/>
        <v>1.4999999999999999E-2</v>
      </c>
      <c r="AF936" s="25">
        <f t="shared" si="404"/>
        <v>0.18187499999999998</v>
      </c>
      <c r="AI936" s="25">
        <v>40.4</v>
      </c>
      <c r="AS936" s="25" t="s">
        <v>210</v>
      </c>
      <c r="AT936" s="25" t="s">
        <v>220</v>
      </c>
      <c r="AY936" s="25" t="s">
        <v>199</v>
      </c>
      <c r="AZ936" s="25" t="s">
        <v>180</v>
      </c>
      <c r="BA936" s="25" t="s">
        <v>212</v>
      </c>
      <c r="BF936" s="25" t="s">
        <v>213</v>
      </c>
      <c r="BN936" s="25" t="s">
        <v>214</v>
      </c>
      <c r="BO936" s="25" t="s">
        <v>269</v>
      </c>
      <c r="BP936" s="25" t="s">
        <v>215</v>
      </c>
    </row>
    <row r="937" spans="1:68" s="25" customFormat="1" x14ac:dyDescent="0.25">
      <c r="A937" s="25" t="s">
        <v>158</v>
      </c>
      <c r="B937" s="25" t="s">
        <v>159</v>
      </c>
      <c r="C937" s="25" t="s">
        <v>183</v>
      </c>
      <c r="D937" s="25" t="s">
        <v>34</v>
      </c>
      <c r="E937" s="25">
        <v>6</v>
      </c>
      <c r="F937" s="47" t="s">
        <v>209</v>
      </c>
      <c r="G937" s="72">
        <v>0.25</v>
      </c>
      <c r="H937" s="72"/>
      <c r="I937" s="72">
        <v>0.375</v>
      </c>
      <c r="L937" s="25">
        <v>1E-3</v>
      </c>
      <c r="M937" s="72"/>
      <c r="N937" s="72"/>
      <c r="O937" s="78">
        <v>0.03</v>
      </c>
      <c r="P937" s="72"/>
      <c r="Q937" s="24"/>
      <c r="U937" s="25">
        <v>3.0000000000000001E-3</v>
      </c>
      <c r="X937" s="78">
        <f t="shared" si="402"/>
        <v>0.315</v>
      </c>
      <c r="Y937" s="25">
        <f t="shared" si="398"/>
        <v>7.793113276311181E-2</v>
      </c>
      <c r="Z937" s="72">
        <f t="shared" si="399"/>
        <v>2.6249999999999999E-2</v>
      </c>
      <c r="AA937" s="72">
        <f t="shared" si="400"/>
        <v>5.4118842196605418E-4</v>
      </c>
      <c r="AB937" s="72">
        <f t="shared" si="401"/>
        <v>7.6190476190476197E-2</v>
      </c>
      <c r="AC937" s="65">
        <v>2E-3</v>
      </c>
      <c r="AD937" s="25">
        <f t="shared" si="403"/>
        <v>0.08</v>
      </c>
      <c r="AE937" s="25">
        <f t="shared" ref="AE937:AE988" si="405">IF(AND(AD937&gt;0.01,AD937&lt;=0.03),0.015,IF(AND(AD937&gt;0.03,AD937&lt;=0.05),0.01,IF(AND(AD937&gt;0.05,AD937&lt;=0.1),0.008,IF(AD937&gt;0.1,0.007))))</f>
        <v>8.0000000000000002E-3</v>
      </c>
      <c r="AF937" s="25">
        <f t="shared" si="404"/>
        <v>3.0000000000000001E-3</v>
      </c>
      <c r="AI937" s="25">
        <v>0.126</v>
      </c>
      <c r="AS937" s="25" t="s">
        <v>216</v>
      </c>
      <c r="AT937" s="25" t="s">
        <v>220</v>
      </c>
      <c r="AY937" s="25" t="s">
        <v>199</v>
      </c>
      <c r="AZ937" s="25" t="s">
        <v>180</v>
      </c>
      <c r="BA937" s="25" t="s">
        <v>212</v>
      </c>
      <c r="BF937" s="25" t="s">
        <v>213</v>
      </c>
      <c r="BN937" s="25" t="s">
        <v>214</v>
      </c>
      <c r="BO937" s="25" t="s">
        <v>269</v>
      </c>
      <c r="BP937" s="25" t="s">
        <v>215</v>
      </c>
    </row>
    <row r="938" spans="1:68" s="25" customFormat="1" x14ac:dyDescent="0.25">
      <c r="A938" s="25" t="s">
        <v>158</v>
      </c>
      <c r="B938" s="25" t="s">
        <v>159</v>
      </c>
      <c r="C938" s="25" t="s">
        <v>183</v>
      </c>
      <c r="D938" s="25" t="s">
        <v>34</v>
      </c>
      <c r="E938" s="25">
        <v>6</v>
      </c>
      <c r="F938" s="47" t="s">
        <v>209</v>
      </c>
      <c r="G938" s="72">
        <v>0.375</v>
      </c>
      <c r="H938" s="72"/>
      <c r="I938" s="72">
        <v>0.5</v>
      </c>
      <c r="L938" s="25">
        <v>1E-3</v>
      </c>
      <c r="M938" s="72"/>
      <c r="N938" s="72"/>
      <c r="O938" s="78">
        <v>3.5000000000000003E-2</v>
      </c>
      <c r="P938" s="72"/>
      <c r="Q938" s="24"/>
      <c r="U938" s="25">
        <v>4.0000000000000001E-3</v>
      </c>
      <c r="X938" s="78">
        <f t="shared" si="402"/>
        <v>0.43</v>
      </c>
      <c r="Y938" s="25">
        <f t="shared" si="398"/>
        <v>0.14522012041218818</v>
      </c>
      <c r="Z938" s="72">
        <f t="shared" si="399"/>
        <v>3.5833333333333335E-2</v>
      </c>
      <c r="AA938" s="72">
        <f t="shared" si="400"/>
        <v>1.0084730584179735E-3</v>
      </c>
      <c r="AB938" s="72">
        <f t="shared" si="401"/>
        <v>5.5813953488372092E-2</v>
      </c>
      <c r="AC938" s="65">
        <v>2E-3</v>
      </c>
      <c r="AD938" s="25">
        <f t="shared" si="403"/>
        <v>7.0000000000000007E-2</v>
      </c>
      <c r="AE938" s="25">
        <f t="shared" si="405"/>
        <v>8.0000000000000002E-3</v>
      </c>
      <c r="AF938" s="25">
        <f t="shared" si="404"/>
        <v>4.0000000000000001E-3</v>
      </c>
      <c r="AI938" s="25">
        <v>0.19800000000000001</v>
      </c>
      <c r="AS938" s="25" t="s">
        <v>216</v>
      </c>
      <c r="AT938" s="25" t="s">
        <v>220</v>
      </c>
      <c r="AY938" s="25" t="s">
        <v>199</v>
      </c>
      <c r="AZ938" s="25" t="s">
        <v>180</v>
      </c>
      <c r="BA938" s="25" t="s">
        <v>212</v>
      </c>
      <c r="BF938" s="25" t="s">
        <v>213</v>
      </c>
      <c r="BN938" s="25" t="s">
        <v>214</v>
      </c>
      <c r="BO938" s="25" t="s">
        <v>269</v>
      </c>
      <c r="BP938" s="25" t="s">
        <v>215</v>
      </c>
    </row>
    <row r="939" spans="1:68" s="25" customFormat="1" x14ac:dyDescent="0.25">
      <c r="A939" s="25" t="s">
        <v>158</v>
      </c>
      <c r="B939" s="25" t="s">
        <v>159</v>
      </c>
      <c r="C939" s="25" t="s">
        <v>183</v>
      </c>
      <c r="D939" s="25" t="s">
        <v>34</v>
      </c>
      <c r="E939" s="25">
        <v>6</v>
      </c>
      <c r="F939" s="47" t="s">
        <v>209</v>
      </c>
      <c r="G939" s="72">
        <v>0.5</v>
      </c>
      <c r="H939" s="72"/>
      <c r="I939" s="72">
        <v>0.625</v>
      </c>
      <c r="L939" s="25">
        <v>1E-3</v>
      </c>
      <c r="M939" s="72"/>
      <c r="N939" s="72"/>
      <c r="O939" s="78">
        <v>0.04</v>
      </c>
      <c r="P939" s="72"/>
      <c r="Q939" s="24"/>
      <c r="U939" s="25">
        <v>4.0000000000000001E-3</v>
      </c>
      <c r="X939" s="78">
        <f t="shared" si="402"/>
        <v>0.54500000000000004</v>
      </c>
      <c r="Y939" s="25">
        <f t="shared" si="398"/>
        <v>0.23328288948312711</v>
      </c>
      <c r="Z939" s="72">
        <f t="shared" si="399"/>
        <v>4.5416666666666668E-2</v>
      </c>
      <c r="AA939" s="72">
        <f t="shared" si="400"/>
        <v>1.6200200658550491E-3</v>
      </c>
      <c r="AB939" s="72">
        <f t="shared" si="401"/>
        <v>4.4036697247706424E-2</v>
      </c>
      <c r="AC939" s="65">
        <v>2E-3</v>
      </c>
      <c r="AD939" s="25">
        <f t="shared" si="403"/>
        <v>6.4000000000000001E-2</v>
      </c>
      <c r="AE939" s="25">
        <f t="shared" si="405"/>
        <v>8.0000000000000002E-3</v>
      </c>
      <c r="AF939" s="25">
        <f t="shared" si="404"/>
        <v>5.0000000000000001E-3</v>
      </c>
      <c r="AI939" s="25">
        <v>0.28499999999999998</v>
      </c>
      <c r="AS939" s="25" t="s">
        <v>216</v>
      </c>
      <c r="AT939" s="25" t="s">
        <v>220</v>
      </c>
      <c r="AY939" s="25" t="s">
        <v>199</v>
      </c>
      <c r="AZ939" s="25" t="s">
        <v>180</v>
      </c>
      <c r="BA939" s="25" t="s">
        <v>212</v>
      </c>
      <c r="BF939" s="25" t="s">
        <v>213</v>
      </c>
      <c r="BN939" s="25" t="s">
        <v>214</v>
      </c>
      <c r="BO939" s="25" t="s">
        <v>269</v>
      </c>
      <c r="BP939" s="25" t="s">
        <v>215</v>
      </c>
    </row>
    <row r="940" spans="1:68" s="25" customFormat="1" x14ac:dyDescent="0.25">
      <c r="A940" s="25" t="s">
        <v>158</v>
      </c>
      <c r="B940" s="25" t="s">
        <v>159</v>
      </c>
      <c r="C940" s="25" t="s">
        <v>183</v>
      </c>
      <c r="D940" s="25" t="s">
        <v>34</v>
      </c>
      <c r="E940" s="25">
        <v>6</v>
      </c>
      <c r="F940" s="47" t="s">
        <v>209</v>
      </c>
      <c r="G940" s="72">
        <v>0.625</v>
      </c>
      <c r="H940" s="72"/>
      <c r="I940" s="72">
        <v>0.75</v>
      </c>
      <c r="L940" s="25">
        <v>1E-3</v>
      </c>
      <c r="M940" s="72"/>
      <c r="N940" s="72"/>
      <c r="O940" s="78">
        <v>4.2000000000000003E-2</v>
      </c>
      <c r="P940" s="72"/>
      <c r="Q940" s="24"/>
      <c r="U940" s="25">
        <v>4.0000000000000001E-3</v>
      </c>
      <c r="X940" s="78">
        <f t="shared" si="402"/>
        <v>0.66600000000000004</v>
      </c>
      <c r="Y940" s="25">
        <f t="shared" si="398"/>
        <v>0.3483680677639186</v>
      </c>
      <c r="Z940" s="72">
        <f t="shared" si="399"/>
        <v>5.5500000000000001E-2</v>
      </c>
      <c r="AA940" s="72">
        <f t="shared" si="400"/>
        <v>2.41922269280499E-3</v>
      </c>
      <c r="AB940" s="72">
        <f t="shared" si="401"/>
        <v>3.6036036036036036E-2</v>
      </c>
      <c r="AC940" s="65">
        <v>2E-3</v>
      </c>
      <c r="AD940" s="25">
        <f t="shared" si="403"/>
        <v>5.6000000000000001E-2</v>
      </c>
      <c r="AE940" s="25">
        <f t="shared" si="405"/>
        <v>8.0000000000000002E-3</v>
      </c>
      <c r="AF940" s="25">
        <f t="shared" si="404"/>
        <v>6.0000000000000001E-3</v>
      </c>
      <c r="AI940" s="25">
        <v>0.36199999999999999</v>
      </c>
      <c r="AS940" s="25" t="s">
        <v>216</v>
      </c>
      <c r="AT940" s="25" t="s">
        <v>220</v>
      </c>
      <c r="AY940" s="25" t="s">
        <v>199</v>
      </c>
      <c r="AZ940" s="25" t="s">
        <v>180</v>
      </c>
      <c r="BA940" s="25" t="s">
        <v>212</v>
      </c>
      <c r="BF940" s="25" t="s">
        <v>213</v>
      </c>
      <c r="BN940" s="25" t="s">
        <v>214</v>
      </c>
      <c r="BO940" s="25" t="s">
        <v>269</v>
      </c>
      <c r="BP940" s="25" t="s">
        <v>215</v>
      </c>
    </row>
    <row r="941" spans="1:68" s="25" customFormat="1" x14ac:dyDescent="0.25">
      <c r="A941" s="25" t="s">
        <v>158</v>
      </c>
      <c r="B941" s="25" t="s">
        <v>159</v>
      </c>
      <c r="C941" s="25" t="s">
        <v>183</v>
      </c>
      <c r="D941" s="25" t="s">
        <v>34</v>
      </c>
      <c r="E941" s="25">
        <v>6</v>
      </c>
      <c r="F941" s="47" t="s">
        <v>209</v>
      </c>
      <c r="G941" s="72">
        <v>0.75</v>
      </c>
      <c r="H941" s="72"/>
      <c r="I941" s="72">
        <v>0.875</v>
      </c>
      <c r="L941" s="25">
        <v>1E-3</v>
      </c>
      <c r="M941" s="72"/>
      <c r="N941" s="72"/>
      <c r="O941" s="78">
        <v>4.4999999999999998E-2</v>
      </c>
      <c r="P941" s="72"/>
      <c r="Q941" s="24"/>
      <c r="U941" s="25">
        <v>4.0000000000000001E-3</v>
      </c>
      <c r="X941" s="78">
        <f t="shared" si="402"/>
        <v>0.78500000000000003</v>
      </c>
      <c r="Y941" s="25">
        <f t="shared" si="398"/>
        <v>0.48398198323959257</v>
      </c>
      <c r="Z941" s="72">
        <f t="shared" si="399"/>
        <v>6.5416666666666665E-2</v>
      </c>
      <c r="AA941" s="72">
        <f t="shared" si="400"/>
        <v>3.3609859947193927E-3</v>
      </c>
      <c r="AB941" s="72">
        <f t="shared" si="401"/>
        <v>3.0573248407643312E-2</v>
      </c>
      <c r="AC941" s="65">
        <v>2E-3</v>
      </c>
      <c r="AD941" s="25">
        <f t="shared" si="403"/>
        <v>5.1428571428571428E-2</v>
      </c>
      <c r="AE941" s="25">
        <f t="shared" si="405"/>
        <v>8.0000000000000002E-3</v>
      </c>
      <c r="AF941" s="25">
        <f t="shared" si="404"/>
        <v>7.0000000000000001E-3</v>
      </c>
      <c r="AI941" s="25">
        <v>0.45500000000000002</v>
      </c>
      <c r="AS941" s="25" t="s">
        <v>216</v>
      </c>
      <c r="AT941" s="25" t="s">
        <v>220</v>
      </c>
      <c r="AY941" s="25" t="s">
        <v>199</v>
      </c>
      <c r="AZ941" s="25" t="s">
        <v>180</v>
      </c>
      <c r="BA941" s="25" t="s">
        <v>212</v>
      </c>
      <c r="BF941" s="25" t="s">
        <v>213</v>
      </c>
      <c r="BN941" s="25" t="s">
        <v>214</v>
      </c>
      <c r="BO941" s="25" t="s">
        <v>269</v>
      </c>
      <c r="BP941" s="25" t="s">
        <v>215</v>
      </c>
    </row>
    <row r="942" spans="1:68" s="25" customFormat="1" x14ac:dyDescent="0.25">
      <c r="A942" s="25" t="s">
        <v>158</v>
      </c>
      <c r="B942" s="25" t="s">
        <v>159</v>
      </c>
      <c r="C942" s="25" t="s">
        <v>183</v>
      </c>
      <c r="D942" s="25" t="s">
        <v>34</v>
      </c>
      <c r="E942" s="25">
        <v>6</v>
      </c>
      <c r="F942" s="47" t="s">
        <v>209</v>
      </c>
      <c r="G942" s="72">
        <v>1</v>
      </c>
      <c r="H942" s="72"/>
      <c r="I942" s="72">
        <v>1.125</v>
      </c>
      <c r="L942" s="25">
        <v>1.5E-3</v>
      </c>
      <c r="M942" s="72"/>
      <c r="N942" s="72"/>
      <c r="O942" s="78">
        <v>0.05</v>
      </c>
      <c r="P942" s="72"/>
      <c r="Q942" s="24"/>
      <c r="U942" s="25">
        <v>5.0000000000000001E-3</v>
      </c>
      <c r="X942" s="78">
        <f t="shared" si="402"/>
        <v>1.0249999999999999</v>
      </c>
      <c r="Y942" s="25">
        <f t="shared" si="398"/>
        <v>0.82515894541944401</v>
      </c>
      <c r="Z942" s="72">
        <f t="shared" si="399"/>
        <v>8.5416666666666655E-2</v>
      </c>
      <c r="AA942" s="72">
        <f t="shared" si="400"/>
        <v>5.7302704543016935E-3</v>
      </c>
      <c r="AB942" s="72">
        <f t="shared" si="401"/>
        <v>2.3414634146341467E-2</v>
      </c>
      <c r="AC942" s="65">
        <v>2E-3</v>
      </c>
      <c r="AD942" s="25">
        <f t="shared" si="403"/>
        <v>4.4444444444444446E-2</v>
      </c>
      <c r="AE942" s="25">
        <f t="shared" si="405"/>
        <v>0.01</v>
      </c>
      <c r="AF942" s="25">
        <f t="shared" si="404"/>
        <v>1.125E-2</v>
      </c>
      <c r="AI942" s="25">
        <v>0.65500000000000003</v>
      </c>
      <c r="AS942" s="25" t="s">
        <v>216</v>
      </c>
      <c r="AT942" s="25" t="s">
        <v>220</v>
      </c>
      <c r="AY942" s="25" t="s">
        <v>199</v>
      </c>
      <c r="AZ942" s="25" t="s">
        <v>180</v>
      </c>
      <c r="BA942" s="25" t="s">
        <v>212</v>
      </c>
      <c r="BF942" s="25" t="s">
        <v>213</v>
      </c>
      <c r="BN942" s="25" t="s">
        <v>214</v>
      </c>
      <c r="BO942" s="25" t="s">
        <v>269</v>
      </c>
      <c r="BP942" s="25" t="s">
        <v>215</v>
      </c>
    </row>
    <row r="943" spans="1:68" s="25" customFormat="1" x14ac:dyDescent="0.25">
      <c r="A943" s="25" t="s">
        <v>158</v>
      </c>
      <c r="B943" s="25" t="s">
        <v>159</v>
      </c>
      <c r="C943" s="25" t="s">
        <v>183</v>
      </c>
      <c r="D943" s="25" t="s">
        <v>34</v>
      </c>
      <c r="E943" s="25">
        <v>6</v>
      </c>
      <c r="F943" s="47" t="s">
        <v>209</v>
      </c>
      <c r="G943" s="72">
        <v>1.25</v>
      </c>
      <c r="H943" s="72"/>
      <c r="I943" s="72">
        <v>1.375</v>
      </c>
      <c r="L943" s="25">
        <v>1.5E-3</v>
      </c>
      <c r="M943" s="72"/>
      <c r="N943" s="72"/>
      <c r="O943" s="78">
        <v>5.5E-2</v>
      </c>
      <c r="P943" s="72"/>
      <c r="Q943" s="24"/>
      <c r="U943" s="25">
        <v>6.0000000000000001E-3</v>
      </c>
      <c r="X943" s="78">
        <f t="shared" si="402"/>
        <v>1.2649999999999999</v>
      </c>
      <c r="Y943" s="25">
        <f t="shared" si="398"/>
        <v>1.2568137760226814</v>
      </c>
      <c r="Z943" s="72">
        <f t="shared" si="399"/>
        <v>0.10541666666666666</v>
      </c>
      <c r="AA943" s="72">
        <f t="shared" si="400"/>
        <v>8.7278734446019548E-3</v>
      </c>
      <c r="AB943" s="72">
        <f t="shared" si="401"/>
        <v>1.8972332015810278E-2</v>
      </c>
      <c r="AC943" s="65">
        <v>2E-3</v>
      </c>
      <c r="AD943" s="25">
        <f t="shared" si="403"/>
        <v>0.04</v>
      </c>
      <c r="AE943" s="25">
        <f t="shared" si="405"/>
        <v>0.01</v>
      </c>
      <c r="AF943" s="25">
        <f t="shared" si="404"/>
        <v>1.375E-2</v>
      </c>
      <c r="AI943" s="25">
        <v>0.88400000000000001</v>
      </c>
      <c r="AS943" s="25" t="s">
        <v>216</v>
      </c>
      <c r="AT943" s="25" t="s">
        <v>220</v>
      </c>
      <c r="AY943" s="25" t="s">
        <v>199</v>
      </c>
      <c r="AZ943" s="25" t="s">
        <v>180</v>
      </c>
      <c r="BA943" s="25" t="s">
        <v>212</v>
      </c>
      <c r="BF943" s="25" t="s">
        <v>213</v>
      </c>
      <c r="BN943" s="25" t="s">
        <v>214</v>
      </c>
      <c r="BO943" s="25" t="s">
        <v>269</v>
      </c>
      <c r="BP943" s="25" t="s">
        <v>215</v>
      </c>
    </row>
    <row r="944" spans="1:68" s="25" customFormat="1" x14ac:dyDescent="0.25">
      <c r="A944" s="25" t="s">
        <v>158</v>
      </c>
      <c r="B944" s="25" t="s">
        <v>159</v>
      </c>
      <c r="C944" s="25" t="s">
        <v>183</v>
      </c>
      <c r="D944" s="25" t="s">
        <v>34</v>
      </c>
      <c r="E944" s="25">
        <v>6</v>
      </c>
      <c r="F944" s="47" t="s">
        <v>209</v>
      </c>
      <c r="G944" s="72">
        <v>1.5</v>
      </c>
      <c r="H944" s="72"/>
      <c r="I944" s="72">
        <v>1.625</v>
      </c>
      <c r="L944" s="25">
        <v>2E-3</v>
      </c>
      <c r="M944" s="72"/>
      <c r="N944" s="72"/>
      <c r="O944" s="78">
        <v>0.06</v>
      </c>
      <c r="P944" s="72"/>
      <c r="Q944" s="24"/>
      <c r="U944" s="25">
        <v>6.0000000000000001E-3</v>
      </c>
      <c r="X944" s="78">
        <f t="shared" si="402"/>
        <v>1.5049999999999999</v>
      </c>
      <c r="Y944" s="25">
        <f t="shared" si="398"/>
        <v>1.7789464750493049</v>
      </c>
      <c r="Z944" s="72">
        <f t="shared" si="399"/>
        <v>0.12541666666666665</v>
      </c>
      <c r="AA944" s="72">
        <f t="shared" si="400"/>
        <v>1.2353794965620174E-2</v>
      </c>
      <c r="AB944" s="72">
        <f t="shared" si="401"/>
        <v>1.59468438538206E-2</v>
      </c>
      <c r="AC944" s="65">
        <v>2E-3</v>
      </c>
      <c r="AD944" s="25">
        <f t="shared" si="403"/>
        <v>3.692307692307692E-2</v>
      </c>
      <c r="AE944" s="25">
        <f t="shared" si="405"/>
        <v>0.01</v>
      </c>
      <c r="AF944" s="25">
        <f t="shared" si="404"/>
        <v>1.6250000000000001E-2</v>
      </c>
      <c r="AI944" s="25">
        <v>1.1399999999999999</v>
      </c>
      <c r="AS944" s="25" t="s">
        <v>216</v>
      </c>
      <c r="AT944" s="25" t="s">
        <v>220</v>
      </c>
      <c r="AY944" s="25" t="s">
        <v>199</v>
      </c>
      <c r="AZ944" s="25" t="s">
        <v>180</v>
      </c>
      <c r="BA944" s="25" t="s">
        <v>212</v>
      </c>
      <c r="BF944" s="25" t="s">
        <v>213</v>
      </c>
      <c r="BN944" s="25" t="s">
        <v>214</v>
      </c>
      <c r="BO944" s="25" t="s">
        <v>269</v>
      </c>
      <c r="BP944" s="25" t="s">
        <v>215</v>
      </c>
    </row>
    <row r="945" spans="1:68" s="25" customFormat="1" x14ac:dyDescent="0.25">
      <c r="A945" s="25" t="s">
        <v>158</v>
      </c>
      <c r="B945" s="25" t="s">
        <v>159</v>
      </c>
      <c r="C945" s="25" t="s">
        <v>183</v>
      </c>
      <c r="D945" s="25" t="s">
        <v>34</v>
      </c>
      <c r="E945" s="25">
        <v>6</v>
      </c>
      <c r="F945" s="47" t="s">
        <v>209</v>
      </c>
      <c r="G945" s="72">
        <v>2</v>
      </c>
      <c r="H945" s="72"/>
      <c r="I945" s="72">
        <v>2.125</v>
      </c>
      <c r="L945" s="25">
        <v>2E-3</v>
      </c>
      <c r="M945" s="72"/>
      <c r="N945" s="72"/>
      <c r="O945" s="78">
        <v>7.0000000000000007E-2</v>
      </c>
      <c r="P945" s="72"/>
      <c r="Q945" s="24"/>
      <c r="U945" s="25">
        <v>7.0000000000000001E-3</v>
      </c>
      <c r="X945" s="78">
        <f t="shared" si="402"/>
        <v>1.9849999999999999</v>
      </c>
      <c r="Y945" s="25">
        <f t="shared" si="398"/>
        <v>3.0946454783727102</v>
      </c>
      <c r="Z945" s="72">
        <f t="shared" si="399"/>
        <v>0.16541666666666666</v>
      </c>
      <c r="AA945" s="72">
        <f t="shared" si="400"/>
        <v>2.1490593599810488E-2</v>
      </c>
      <c r="AB945" s="72">
        <f t="shared" si="401"/>
        <v>1.2090680100755669E-2</v>
      </c>
      <c r="AC945" s="65">
        <v>2E-3</v>
      </c>
      <c r="AD945" s="25">
        <f t="shared" si="403"/>
        <v>3.2941176470588238E-2</v>
      </c>
      <c r="AE945" s="25">
        <f t="shared" si="405"/>
        <v>0.01</v>
      </c>
      <c r="AF945" s="25">
        <f t="shared" si="404"/>
        <v>2.1250000000000002E-2</v>
      </c>
      <c r="AI945" s="25">
        <v>1.75</v>
      </c>
      <c r="AS945" s="25" t="s">
        <v>216</v>
      </c>
      <c r="AT945" s="25" t="s">
        <v>220</v>
      </c>
      <c r="AY945" s="25" t="s">
        <v>199</v>
      </c>
      <c r="AZ945" s="25" t="s">
        <v>180</v>
      </c>
      <c r="BA945" s="25" t="s">
        <v>212</v>
      </c>
      <c r="BF945" s="25" t="s">
        <v>213</v>
      </c>
      <c r="BN945" s="25" t="s">
        <v>214</v>
      </c>
      <c r="BO945" s="25" t="s">
        <v>269</v>
      </c>
      <c r="BP945" s="25" t="s">
        <v>215</v>
      </c>
    </row>
    <row r="946" spans="1:68" s="25" customFormat="1" x14ac:dyDescent="0.25">
      <c r="A946" s="25" t="s">
        <v>158</v>
      </c>
      <c r="B946" s="25" t="s">
        <v>159</v>
      </c>
      <c r="C946" s="25" t="s">
        <v>183</v>
      </c>
      <c r="D946" s="25" t="s">
        <v>34</v>
      </c>
      <c r="E946" s="25">
        <v>6</v>
      </c>
      <c r="F946" s="47" t="s">
        <v>209</v>
      </c>
      <c r="G946" s="72">
        <v>2.5</v>
      </c>
      <c r="H946" s="72"/>
      <c r="I946" s="72">
        <v>2.625</v>
      </c>
      <c r="L946" s="25">
        <v>2E-3</v>
      </c>
      <c r="M946" s="72"/>
      <c r="N946" s="72"/>
      <c r="O946" s="78">
        <v>0.08</v>
      </c>
      <c r="P946" s="72"/>
      <c r="Q946" s="24"/>
      <c r="U946" s="25">
        <v>8.0000000000000002E-3</v>
      </c>
      <c r="X946" s="78">
        <f t="shared" si="402"/>
        <v>2.4649999999999999</v>
      </c>
      <c r="Y946" s="25">
        <f t="shared" si="398"/>
        <v>4.7722559553896593</v>
      </c>
      <c r="Z946" s="72">
        <f t="shared" si="399"/>
        <v>0.20541666666666666</v>
      </c>
      <c r="AA946" s="72">
        <f t="shared" si="400"/>
        <v>3.3140666356872635E-2</v>
      </c>
      <c r="AB946" s="72">
        <f t="shared" si="401"/>
        <v>9.7363083164300201E-3</v>
      </c>
      <c r="AC946" s="65">
        <v>2E-3</v>
      </c>
      <c r="AD946" s="25">
        <f t="shared" si="403"/>
        <v>3.0476190476190476E-2</v>
      </c>
      <c r="AE946" s="25">
        <f t="shared" si="405"/>
        <v>0.01</v>
      </c>
      <c r="AF946" s="25">
        <f t="shared" si="404"/>
        <v>2.6249999999999999E-2</v>
      </c>
      <c r="AI946" s="25">
        <v>2.48</v>
      </c>
      <c r="AS946" s="25" t="s">
        <v>216</v>
      </c>
      <c r="AT946" s="25" t="s">
        <v>220</v>
      </c>
      <c r="AY946" s="25" t="s">
        <v>199</v>
      </c>
      <c r="AZ946" s="25" t="s">
        <v>180</v>
      </c>
      <c r="BA946" s="25" t="s">
        <v>212</v>
      </c>
      <c r="BF946" s="25" t="s">
        <v>213</v>
      </c>
      <c r="BN946" s="25" t="s">
        <v>214</v>
      </c>
      <c r="BO946" s="25" t="s">
        <v>269</v>
      </c>
      <c r="BP946" s="25" t="s">
        <v>215</v>
      </c>
    </row>
    <row r="947" spans="1:68" s="25" customFormat="1" x14ac:dyDescent="0.25">
      <c r="A947" s="25" t="s">
        <v>158</v>
      </c>
      <c r="B947" s="25" t="s">
        <v>159</v>
      </c>
      <c r="C947" s="25" t="s">
        <v>183</v>
      </c>
      <c r="D947" s="25" t="s">
        <v>34</v>
      </c>
      <c r="E947" s="25">
        <v>6</v>
      </c>
      <c r="F947" s="47" t="s">
        <v>209</v>
      </c>
      <c r="G947" s="72">
        <v>3</v>
      </c>
      <c r="H947" s="72"/>
      <c r="I947" s="72">
        <v>3.125</v>
      </c>
      <c r="L947" s="25">
        <v>2E-3</v>
      </c>
      <c r="M947" s="72"/>
      <c r="N947" s="72"/>
      <c r="O947" s="78">
        <v>0.09</v>
      </c>
      <c r="P947" s="72"/>
      <c r="Q947" s="24"/>
      <c r="U947" s="25">
        <v>8.9999999999999993E-3</v>
      </c>
      <c r="X947" s="78">
        <f t="shared" si="402"/>
        <v>2.9449999999999998</v>
      </c>
      <c r="Y947" s="25">
        <f t="shared" si="398"/>
        <v>6.8117779061001533</v>
      </c>
      <c r="Z947" s="72">
        <f t="shared" si="399"/>
        <v>0.24541666666666664</v>
      </c>
      <c r="AA947" s="72">
        <f t="shared" si="400"/>
        <v>4.7304013236806615E-2</v>
      </c>
      <c r="AB947" s="72">
        <f t="shared" si="401"/>
        <v>8.1494057724957568E-3</v>
      </c>
      <c r="AC947" s="65">
        <v>2E-3</v>
      </c>
      <c r="AD947" s="25">
        <f t="shared" si="403"/>
        <v>2.8799999999999999E-2</v>
      </c>
      <c r="AE947" s="25">
        <f t="shared" si="405"/>
        <v>1.4999999999999999E-2</v>
      </c>
      <c r="AF947" s="25">
        <f t="shared" si="404"/>
        <v>4.6875E-2</v>
      </c>
      <c r="AI947" s="25">
        <v>3.33</v>
      </c>
      <c r="AS947" s="25" t="s">
        <v>216</v>
      </c>
      <c r="AT947" s="25" t="s">
        <v>220</v>
      </c>
      <c r="AY947" s="25" t="s">
        <v>199</v>
      </c>
      <c r="AZ947" s="25" t="s">
        <v>180</v>
      </c>
      <c r="BA947" s="25" t="s">
        <v>212</v>
      </c>
      <c r="BF947" s="25" t="s">
        <v>213</v>
      </c>
      <c r="BN947" s="25" t="s">
        <v>214</v>
      </c>
      <c r="BO947" s="25" t="s">
        <v>269</v>
      </c>
      <c r="BP947" s="25" t="s">
        <v>215</v>
      </c>
    </row>
    <row r="948" spans="1:68" s="25" customFormat="1" x14ac:dyDescent="0.25">
      <c r="A948" s="25" t="s">
        <v>158</v>
      </c>
      <c r="B948" s="25" t="s">
        <v>159</v>
      </c>
      <c r="C948" s="25" t="s">
        <v>183</v>
      </c>
      <c r="D948" s="25" t="s">
        <v>34</v>
      </c>
      <c r="E948" s="25">
        <v>6</v>
      </c>
      <c r="F948" s="47" t="s">
        <v>209</v>
      </c>
      <c r="G948" s="72">
        <v>3.5</v>
      </c>
      <c r="H948" s="72"/>
      <c r="I948" s="72">
        <v>6.625</v>
      </c>
      <c r="L948" s="25">
        <v>2E-3</v>
      </c>
      <c r="M948" s="72"/>
      <c r="N948" s="72"/>
      <c r="O948" s="78">
        <v>0.1</v>
      </c>
      <c r="P948" s="72"/>
      <c r="Q948" s="24"/>
      <c r="U948" s="25">
        <v>0.01</v>
      </c>
      <c r="X948" s="78">
        <f t="shared" si="402"/>
        <v>6.4249999999999998</v>
      </c>
      <c r="Y948" s="25">
        <f t="shared" si="398"/>
        <v>32.421727058898789</v>
      </c>
      <c r="Z948" s="72">
        <f t="shared" si="399"/>
        <v>0.53541666666666665</v>
      </c>
      <c r="AA948" s="72">
        <f t="shared" si="400"/>
        <v>0.22515088235346378</v>
      </c>
      <c r="AB948" s="72">
        <f t="shared" si="401"/>
        <v>3.7354085603112843E-3</v>
      </c>
      <c r="AC948" s="65">
        <v>2E-3</v>
      </c>
      <c r="AD948" s="25">
        <f t="shared" si="403"/>
        <v>1.509433962264151E-2</v>
      </c>
      <c r="AE948" s="25">
        <f t="shared" si="405"/>
        <v>1.4999999999999999E-2</v>
      </c>
      <c r="AF948" s="25">
        <f t="shared" si="404"/>
        <v>9.9374999999999991E-2</v>
      </c>
      <c r="AI948" s="25">
        <v>4.29</v>
      </c>
      <c r="AS948" s="25" t="s">
        <v>216</v>
      </c>
      <c r="AT948" s="25" t="s">
        <v>220</v>
      </c>
      <c r="AY948" s="25" t="s">
        <v>199</v>
      </c>
      <c r="AZ948" s="25" t="s">
        <v>180</v>
      </c>
      <c r="BA948" s="25" t="s">
        <v>212</v>
      </c>
      <c r="BF948" s="25" t="s">
        <v>213</v>
      </c>
      <c r="BN948" s="25" t="s">
        <v>214</v>
      </c>
      <c r="BO948" s="25" t="s">
        <v>269</v>
      </c>
      <c r="BP948" s="25" t="s">
        <v>215</v>
      </c>
    </row>
    <row r="949" spans="1:68" s="25" customFormat="1" x14ac:dyDescent="0.25">
      <c r="A949" s="25" t="s">
        <v>158</v>
      </c>
      <c r="B949" s="25" t="s">
        <v>159</v>
      </c>
      <c r="C949" s="25" t="s">
        <v>183</v>
      </c>
      <c r="D949" s="25" t="s">
        <v>34</v>
      </c>
      <c r="E949" s="25">
        <v>6</v>
      </c>
      <c r="F949" s="47" t="s">
        <v>209</v>
      </c>
      <c r="G949" s="72">
        <v>4</v>
      </c>
      <c r="H949" s="72"/>
      <c r="I949" s="72">
        <v>4.125</v>
      </c>
      <c r="L949" s="25">
        <v>2E-3</v>
      </c>
      <c r="M949" s="72"/>
      <c r="N949" s="72"/>
      <c r="O949" s="78">
        <v>0.11</v>
      </c>
      <c r="P949" s="72"/>
      <c r="Q949" s="24"/>
      <c r="U949" s="25">
        <v>1.0999999999999999E-2</v>
      </c>
      <c r="X949" s="78">
        <f t="shared" si="402"/>
        <v>3.9049999999999998</v>
      </c>
      <c r="Y949" s="25">
        <f t="shared" si="398"/>
        <v>11.976556228601773</v>
      </c>
      <c r="Z949" s="72">
        <f t="shared" si="399"/>
        <v>0.32541666666666663</v>
      </c>
      <c r="AA949" s="72">
        <f t="shared" si="400"/>
        <v>8.3170529365290083E-2</v>
      </c>
      <c r="AB949" s="72">
        <f t="shared" si="401"/>
        <v>6.1459667093469918E-3</v>
      </c>
      <c r="AC949" s="65">
        <v>2E-3</v>
      </c>
      <c r="AD949" s="25">
        <f t="shared" si="403"/>
        <v>2.6666666666666668E-2</v>
      </c>
      <c r="AE949" s="25">
        <f t="shared" si="405"/>
        <v>1.4999999999999999E-2</v>
      </c>
      <c r="AF949" s="25">
        <f t="shared" si="404"/>
        <v>6.1874999999999999E-2</v>
      </c>
      <c r="AI949" s="25">
        <v>5.38</v>
      </c>
      <c r="AS949" s="25" t="s">
        <v>216</v>
      </c>
      <c r="AT949" s="25" t="s">
        <v>220</v>
      </c>
      <c r="AY949" s="25" t="s">
        <v>199</v>
      </c>
      <c r="AZ949" s="25" t="s">
        <v>180</v>
      </c>
      <c r="BA949" s="25" t="s">
        <v>212</v>
      </c>
      <c r="BF949" s="25" t="s">
        <v>213</v>
      </c>
      <c r="BN949" s="25" t="s">
        <v>214</v>
      </c>
      <c r="BO949" s="25" t="s">
        <v>269</v>
      </c>
      <c r="BP949" s="25" t="s">
        <v>215</v>
      </c>
    </row>
    <row r="950" spans="1:68" s="25" customFormat="1" x14ac:dyDescent="0.25">
      <c r="A950" s="25" t="s">
        <v>158</v>
      </c>
      <c r="B950" s="25" t="s">
        <v>159</v>
      </c>
      <c r="C950" s="25" t="s">
        <v>183</v>
      </c>
      <c r="D950" s="25" t="s">
        <v>34</v>
      </c>
      <c r="E950" s="25">
        <v>6</v>
      </c>
      <c r="F950" s="47" t="s">
        <v>209</v>
      </c>
      <c r="G950" s="72">
        <v>5</v>
      </c>
      <c r="H950" s="72"/>
      <c r="I950" s="72">
        <v>5.125</v>
      </c>
      <c r="L950" s="25">
        <v>2E-3</v>
      </c>
      <c r="M950" s="72"/>
      <c r="N950" s="72"/>
      <c r="O950" s="78">
        <v>0.125</v>
      </c>
      <c r="P950" s="72"/>
      <c r="Q950" s="24"/>
      <c r="U950" s="25">
        <v>1.2E-2</v>
      </c>
      <c r="X950" s="78">
        <f t="shared" si="402"/>
        <v>4.875</v>
      </c>
      <c r="Y950" s="25">
        <f t="shared" si="398"/>
        <v>18.66547822699248</v>
      </c>
      <c r="Z950" s="72">
        <f t="shared" si="399"/>
        <v>0.40625</v>
      </c>
      <c r="AA950" s="72">
        <f t="shared" si="400"/>
        <v>0.12962137657633668</v>
      </c>
      <c r="AB950" s="72">
        <f t="shared" si="401"/>
        <v>4.9230769230769232E-3</v>
      </c>
      <c r="AC950" s="65">
        <v>2E-3</v>
      </c>
      <c r="AD950" s="25">
        <f t="shared" si="403"/>
        <v>2.4390243902439025E-2</v>
      </c>
      <c r="AE950" s="25">
        <f t="shared" si="405"/>
        <v>1.4999999999999999E-2</v>
      </c>
      <c r="AF950" s="25">
        <f t="shared" si="404"/>
        <v>7.6874999999999999E-2</v>
      </c>
      <c r="AI950" s="25">
        <v>7.61</v>
      </c>
      <c r="AS950" s="25" t="s">
        <v>216</v>
      </c>
      <c r="AT950" s="25" t="s">
        <v>220</v>
      </c>
      <c r="AY950" s="25" t="s">
        <v>199</v>
      </c>
      <c r="AZ950" s="25" t="s">
        <v>180</v>
      </c>
      <c r="BA950" s="25" t="s">
        <v>212</v>
      </c>
      <c r="BF950" s="25" t="s">
        <v>213</v>
      </c>
      <c r="BN950" s="25" t="s">
        <v>214</v>
      </c>
      <c r="BO950" s="25" t="s">
        <v>269</v>
      </c>
      <c r="BP950" s="25" t="s">
        <v>215</v>
      </c>
    </row>
    <row r="951" spans="1:68" s="25" customFormat="1" x14ac:dyDescent="0.25">
      <c r="A951" s="25" t="s">
        <v>158</v>
      </c>
      <c r="B951" s="25" t="s">
        <v>159</v>
      </c>
      <c r="C951" s="25" t="s">
        <v>183</v>
      </c>
      <c r="D951" s="25" t="s">
        <v>34</v>
      </c>
      <c r="E951" s="25">
        <v>6</v>
      </c>
      <c r="F951" s="47" t="s">
        <v>209</v>
      </c>
      <c r="G951" s="72">
        <v>6</v>
      </c>
      <c r="H951" s="72"/>
      <c r="I951" s="72">
        <v>6.125</v>
      </c>
      <c r="L951" s="25">
        <v>2E-3</v>
      </c>
      <c r="M951" s="72"/>
      <c r="N951" s="72"/>
      <c r="O951" s="78">
        <v>0.14000000000000001</v>
      </c>
      <c r="P951" s="72"/>
      <c r="Q951" s="24"/>
      <c r="U951" s="25">
        <v>1.4E-2</v>
      </c>
      <c r="X951" s="78">
        <f t="shared" si="402"/>
        <v>5.8449999999999998</v>
      </c>
      <c r="Y951" s="25">
        <f t="shared" si="398"/>
        <v>26.832362489264504</v>
      </c>
      <c r="Z951" s="72">
        <f t="shared" si="399"/>
        <v>0.48708333333333331</v>
      </c>
      <c r="AA951" s="72">
        <f t="shared" si="400"/>
        <v>0.18633585061989238</v>
      </c>
      <c r="AB951" s="72">
        <f t="shared" si="401"/>
        <v>4.1060735671514118E-3</v>
      </c>
      <c r="AC951" s="65">
        <v>2E-3</v>
      </c>
      <c r="AD951" s="25">
        <f t="shared" si="403"/>
        <v>2.2857142857142861E-2</v>
      </c>
      <c r="AE951" s="25">
        <f t="shared" si="405"/>
        <v>1.4999999999999999E-2</v>
      </c>
      <c r="AF951" s="25">
        <f t="shared" si="404"/>
        <v>9.1874999999999998E-2</v>
      </c>
      <c r="AI951" s="25">
        <v>10.199999999999999</v>
      </c>
      <c r="AS951" s="25" t="s">
        <v>216</v>
      </c>
      <c r="AT951" s="25" t="s">
        <v>220</v>
      </c>
      <c r="AY951" s="25" t="s">
        <v>199</v>
      </c>
      <c r="AZ951" s="25" t="s">
        <v>180</v>
      </c>
      <c r="BA951" s="25" t="s">
        <v>212</v>
      </c>
      <c r="BF951" s="25" t="s">
        <v>213</v>
      </c>
      <c r="BN951" s="25" t="s">
        <v>214</v>
      </c>
      <c r="BO951" s="25" t="s">
        <v>269</v>
      </c>
      <c r="BP951" s="25" t="s">
        <v>215</v>
      </c>
    </row>
    <row r="952" spans="1:68" s="25" customFormat="1" x14ac:dyDescent="0.25">
      <c r="A952" s="25" t="s">
        <v>158</v>
      </c>
      <c r="B952" s="25" t="s">
        <v>159</v>
      </c>
      <c r="C952" s="25" t="s">
        <v>183</v>
      </c>
      <c r="D952" s="25" t="s">
        <v>34</v>
      </c>
      <c r="E952" s="25">
        <v>6</v>
      </c>
      <c r="F952" s="47" t="s">
        <v>209</v>
      </c>
      <c r="G952" s="72">
        <v>8</v>
      </c>
      <c r="H952" s="72"/>
      <c r="I952" s="72">
        <v>8.125</v>
      </c>
      <c r="L952" s="30" t="s">
        <v>217</v>
      </c>
      <c r="M952" s="72"/>
      <c r="N952" s="72"/>
      <c r="O952" s="78">
        <v>0.2</v>
      </c>
      <c r="P952" s="72"/>
      <c r="Q952" s="24"/>
      <c r="U952" s="25">
        <v>0.02</v>
      </c>
      <c r="X952" s="78">
        <f t="shared" si="402"/>
        <v>7.7249999999999996</v>
      </c>
      <c r="Y952" s="25">
        <f t="shared" si="398"/>
        <v>46.869126274594848</v>
      </c>
      <c r="Z952" s="72">
        <f t="shared" si="399"/>
        <v>0.64374999999999993</v>
      </c>
      <c r="AA952" s="72">
        <f t="shared" si="400"/>
        <v>0.32548004357357524</v>
      </c>
      <c r="AB952" s="72">
        <f t="shared" si="401"/>
        <v>3.1067961165048546E-3</v>
      </c>
      <c r="AC952" s="65">
        <v>2E-3</v>
      </c>
      <c r="AD952" s="25">
        <f t="shared" si="403"/>
        <v>2.4615384615384615E-2</v>
      </c>
      <c r="AE952" s="25">
        <f t="shared" si="405"/>
        <v>1.4999999999999999E-2</v>
      </c>
      <c r="AF952" s="25">
        <f t="shared" si="404"/>
        <v>0.121875</v>
      </c>
      <c r="AI952" s="25">
        <v>19.3</v>
      </c>
      <c r="AS952" s="25" t="s">
        <v>216</v>
      </c>
      <c r="AT952" s="25" t="s">
        <v>220</v>
      </c>
      <c r="AY952" s="25" t="s">
        <v>199</v>
      </c>
      <c r="AZ952" s="25" t="s">
        <v>180</v>
      </c>
      <c r="BA952" s="25" t="s">
        <v>212</v>
      </c>
      <c r="BF952" s="25" t="s">
        <v>213</v>
      </c>
      <c r="BN952" s="25" t="s">
        <v>214</v>
      </c>
      <c r="BO952" s="25" t="s">
        <v>269</v>
      </c>
      <c r="BP952" s="25" t="s">
        <v>215</v>
      </c>
    </row>
    <row r="953" spans="1:68" s="25" customFormat="1" x14ac:dyDescent="0.25">
      <c r="A953" s="25" t="s">
        <v>158</v>
      </c>
      <c r="B953" s="25" t="s">
        <v>159</v>
      </c>
      <c r="C953" s="25" t="s">
        <v>183</v>
      </c>
      <c r="D953" s="25" t="s">
        <v>34</v>
      </c>
      <c r="E953" s="25">
        <v>6</v>
      </c>
      <c r="F953" s="47" t="s">
        <v>209</v>
      </c>
      <c r="G953" s="72">
        <v>10</v>
      </c>
      <c r="H953" s="72"/>
      <c r="I953" s="72">
        <v>10.125</v>
      </c>
      <c r="L953" s="30" t="s">
        <v>219</v>
      </c>
      <c r="M953" s="72"/>
      <c r="N953" s="72"/>
      <c r="O953" s="78">
        <v>0.25</v>
      </c>
      <c r="P953" s="72"/>
      <c r="Q953" s="24"/>
      <c r="U953" s="25">
        <v>2.5000000000000001E-2</v>
      </c>
      <c r="X953" s="78">
        <f t="shared" si="402"/>
        <v>9.625</v>
      </c>
      <c r="Y953" s="25">
        <f t="shared" si="398"/>
        <v>72.759776730991732</v>
      </c>
      <c r="Z953" s="72">
        <f t="shared" si="399"/>
        <v>0.80208333333333337</v>
      </c>
      <c r="AA953" s="72">
        <f t="shared" si="400"/>
        <v>0.5052762272985537</v>
      </c>
      <c r="AB953" s="72">
        <f t="shared" si="401"/>
        <v>2.4935064935064934E-3</v>
      </c>
      <c r="AC953" s="65">
        <v>2E-3</v>
      </c>
      <c r="AD953" s="25">
        <f t="shared" si="403"/>
        <v>2.4691358024691357E-2</v>
      </c>
      <c r="AE953" s="25">
        <f t="shared" si="405"/>
        <v>1.4999999999999999E-2</v>
      </c>
      <c r="AF953" s="25">
        <f t="shared" si="404"/>
        <v>0.15187499999999998</v>
      </c>
      <c r="AI953" s="25">
        <v>30.1</v>
      </c>
      <c r="AS953" s="25" t="s">
        <v>216</v>
      </c>
      <c r="AT953" s="25" t="s">
        <v>220</v>
      </c>
      <c r="AY953" s="25" t="s">
        <v>199</v>
      </c>
      <c r="AZ953" s="25" t="s">
        <v>180</v>
      </c>
      <c r="BA953" s="25" t="s">
        <v>212</v>
      </c>
      <c r="BF953" s="25" t="s">
        <v>213</v>
      </c>
      <c r="BN953" s="25" t="s">
        <v>214</v>
      </c>
      <c r="BO953" s="25" t="s">
        <v>269</v>
      </c>
      <c r="BP953" s="25" t="s">
        <v>215</v>
      </c>
    </row>
    <row r="954" spans="1:68" s="25" customFormat="1" x14ac:dyDescent="0.25">
      <c r="A954" s="25" t="s">
        <v>158</v>
      </c>
      <c r="B954" s="25" t="s">
        <v>159</v>
      </c>
      <c r="C954" s="25" t="s">
        <v>183</v>
      </c>
      <c r="D954" s="25" t="s">
        <v>34</v>
      </c>
      <c r="E954" s="25">
        <v>6</v>
      </c>
      <c r="F954" s="47" t="s">
        <v>209</v>
      </c>
      <c r="G954" s="72">
        <v>12</v>
      </c>
      <c r="H954" s="72"/>
      <c r="I954" s="72">
        <v>12.125</v>
      </c>
      <c r="L954" s="30" t="s">
        <v>219</v>
      </c>
      <c r="M954" s="72"/>
      <c r="N954" s="72"/>
      <c r="O954" s="78">
        <v>0.28000000000000003</v>
      </c>
      <c r="P954" s="72"/>
      <c r="Q954" s="24"/>
      <c r="U954" s="25">
        <v>2.8000000000000001E-2</v>
      </c>
      <c r="X954" s="78">
        <f t="shared" si="402"/>
        <v>11.565</v>
      </c>
      <c r="Y954" s="25">
        <f t="shared" si="398"/>
        <v>105.04639567083207</v>
      </c>
      <c r="Z954" s="72">
        <f t="shared" si="399"/>
        <v>0.96375</v>
      </c>
      <c r="AA954" s="72">
        <f t="shared" si="400"/>
        <v>0.72948885882522274</v>
      </c>
      <c r="AB954" s="72">
        <f t="shared" si="401"/>
        <v>2.0752269779507134E-3</v>
      </c>
      <c r="AC954" s="65">
        <v>2E-3</v>
      </c>
      <c r="AD954" s="25">
        <f t="shared" si="403"/>
        <v>2.3092783505154642E-2</v>
      </c>
      <c r="AE954" s="25">
        <f t="shared" si="405"/>
        <v>1.4999999999999999E-2</v>
      </c>
      <c r="AF954" s="25">
        <f t="shared" si="404"/>
        <v>0.18187499999999998</v>
      </c>
      <c r="AI954" s="25">
        <v>40.4</v>
      </c>
      <c r="AS954" s="25" t="s">
        <v>216</v>
      </c>
      <c r="AT954" s="25" t="s">
        <v>220</v>
      </c>
      <c r="AY954" s="25" t="s">
        <v>199</v>
      </c>
      <c r="AZ954" s="25" t="s">
        <v>180</v>
      </c>
      <c r="BA954" s="25" t="s">
        <v>212</v>
      </c>
      <c r="BF954" s="25" t="s">
        <v>213</v>
      </c>
      <c r="BN954" s="25" t="s">
        <v>214</v>
      </c>
      <c r="BO954" s="25" t="s">
        <v>269</v>
      </c>
      <c r="BP954" s="25" t="s">
        <v>215</v>
      </c>
    </row>
    <row r="955" spans="1:68" s="25" customFormat="1" x14ac:dyDescent="0.25">
      <c r="A955" s="25" t="s">
        <v>158</v>
      </c>
      <c r="B955" s="25" t="s">
        <v>159</v>
      </c>
      <c r="C955" s="25" t="s">
        <v>183</v>
      </c>
      <c r="D955" s="25" t="s">
        <v>34</v>
      </c>
      <c r="E955" s="25">
        <v>6</v>
      </c>
      <c r="F955" s="47" t="s">
        <v>209</v>
      </c>
      <c r="G955" s="72">
        <v>0.375</v>
      </c>
      <c r="H955" s="72"/>
      <c r="I955" s="72">
        <v>0.5</v>
      </c>
      <c r="L955" s="25">
        <v>2.5000000000000001E-3</v>
      </c>
      <c r="M955" s="72"/>
      <c r="N955" s="72"/>
      <c r="O955" s="72">
        <v>2.5000000000000001E-2</v>
      </c>
      <c r="P955" s="72"/>
      <c r="U955" s="25">
        <v>2E-3</v>
      </c>
      <c r="X955" s="78">
        <f t="shared" si="402"/>
        <v>0.45</v>
      </c>
      <c r="Y955" s="25">
        <f t="shared" si="398"/>
        <v>0.15904312808798329</v>
      </c>
      <c r="Z955" s="72">
        <f t="shared" si="399"/>
        <v>3.7499999999999999E-2</v>
      </c>
      <c r="AA955" s="72">
        <f t="shared" si="400"/>
        <v>1.1044661672776617E-3</v>
      </c>
      <c r="AB955" s="72">
        <f t="shared" si="401"/>
        <v>5.3333333333333337E-2</v>
      </c>
      <c r="AC955" s="65">
        <v>2E-3</v>
      </c>
      <c r="AD955" s="25">
        <f t="shared" si="403"/>
        <v>0.05</v>
      </c>
      <c r="AE955" s="25">
        <f t="shared" si="405"/>
        <v>0.01</v>
      </c>
      <c r="AF955" s="25">
        <f t="shared" si="404"/>
        <v>5.0000000000000001E-3</v>
      </c>
      <c r="AI955" s="25">
        <v>0.14499999999999999</v>
      </c>
      <c r="AS955" s="25" t="s">
        <v>210</v>
      </c>
      <c r="AT955" s="25" t="s">
        <v>221</v>
      </c>
      <c r="AY955" s="25" t="s">
        <v>199</v>
      </c>
      <c r="AZ955" s="25" t="s">
        <v>180</v>
      </c>
      <c r="BA955" s="25" t="s">
        <v>212</v>
      </c>
      <c r="BF955" s="25" t="s">
        <v>213</v>
      </c>
      <c r="BN955" s="25" t="s">
        <v>214</v>
      </c>
      <c r="BO955" s="25" t="s">
        <v>269</v>
      </c>
      <c r="BP955" s="25" t="s">
        <v>215</v>
      </c>
    </row>
    <row r="956" spans="1:68" s="25" customFormat="1" x14ac:dyDescent="0.25">
      <c r="A956" s="25" t="s">
        <v>158</v>
      </c>
      <c r="B956" s="25" t="s">
        <v>159</v>
      </c>
      <c r="C956" s="25" t="s">
        <v>183</v>
      </c>
      <c r="D956" s="25" t="s">
        <v>34</v>
      </c>
      <c r="E956" s="25">
        <v>6</v>
      </c>
      <c r="F956" s="47" t="s">
        <v>209</v>
      </c>
      <c r="G956" s="72">
        <v>0.5</v>
      </c>
      <c r="H956" s="72"/>
      <c r="I956" s="72">
        <v>0.625</v>
      </c>
      <c r="L956" s="25">
        <v>2.5000000000000001E-3</v>
      </c>
      <c r="M956" s="72"/>
      <c r="N956" s="72"/>
      <c r="O956" s="72">
        <v>2.8000000000000001E-2</v>
      </c>
      <c r="P956" s="72"/>
      <c r="U956" s="25">
        <v>2E-3</v>
      </c>
      <c r="X956" s="78">
        <f t="shared" si="402"/>
        <v>0.56899999999999995</v>
      </c>
      <c r="Y956" s="25">
        <f t="shared" si="398"/>
        <v>0.25428129477972122</v>
      </c>
      <c r="Z956" s="72">
        <f t="shared" si="399"/>
        <v>4.7416666666666663E-2</v>
      </c>
      <c r="AA956" s="72">
        <f t="shared" si="400"/>
        <v>1.765842324859175E-3</v>
      </c>
      <c r="AB956" s="72">
        <f t="shared" si="401"/>
        <v>4.2179261862917407E-2</v>
      </c>
      <c r="AC956" s="65">
        <v>2E-3</v>
      </c>
      <c r="AD956" s="25">
        <f t="shared" si="403"/>
        <v>4.48E-2</v>
      </c>
      <c r="AE956" s="25">
        <f t="shared" si="405"/>
        <v>0.01</v>
      </c>
      <c r="AF956" s="25">
        <f t="shared" si="404"/>
        <v>6.2500000000000003E-3</v>
      </c>
      <c r="AI956" s="25">
        <v>0.20399999999999999</v>
      </c>
      <c r="AS956" s="25" t="s">
        <v>210</v>
      </c>
      <c r="AT956" s="25" t="s">
        <v>221</v>
      </c>
      <c r="AY956" s="25" t="s">
        <v>199</v>
      </c>
      <c r="AZ956" s="25" t="s">
        <v>180</v>
      </c>
      <c r="BA956" s="25" t="s">
        <v>212</v>
      </c>
      <c r="BF956" s="25" t="s">
        <v>213</v>
      </c>
      <c r="BN956" s="25" t="s">
        <v>214</v>
      </c>
      <c r="BO956" s="25" t="s">
        <v>269</v>
      </c>
      <c r="BP956" s="25" t="s">
        <v>215</v>
      </c>
    </row>
    <row r="957" spans="1:68" s="25" customFormat="1" x14ac:dyDescent="0.25">
      <c r="A957" s="25" t="s">
        <v>158</v>
      </c>
      <c r="B957" s="25" t="s">
        <v>159</v>
      </c>
      <c r="C957" s="25" t="s">
        <v>183</v>
      </c>
      <c r="D957" s="25" t="s">
        <v>34</v>
      </c>
      <c r="E957" s="25">
        <v>6</v>
      </c>
      <c r="F957" s="47" t="s">
        <v>209</v>
      </c>
      <c r="G957" s="72">
        <v>0.75</v>
      </c>
      <c r="H957" s="72"/>
      <c r="I957" s="72">
        <v>0.875</v>
      </c>
      <c r="L957" s="25">
        <v>3.0000000000000001E-3</v>
      </c>
      <c r="M957" s="72"/>
      <c r="N957" s="72"/>
      <c r="O957" s="72">
        <v>3.2000000000000001E-2</v>
      </c>
      <c r="P957" s="72"/>
      <c r="U957" s="25">
        <v>3.0000000000000001E-3</v>
      </c>
      <c r="X957" s="78">
        <f t="shared" si="402"/>
        <v>0.81099999999999994</v>
      </c>
      <c r="Y957" s="25">
        <f t="shared" si="398"/>
        <v>0.51657286542793301</v>
      </c>
      <c r="Z957" s="72">
        <f t="shared" si="399"/>
        <v>6.7583333333333329E-2</v>
      </c>
      <c r="AA957" s="72">
        <f t="shared" si="400"/>
        <v>3.5873115654717568E-3</v>
      </c>
      <c r="AB957" s="72">
        <f t="shared" si="401"/>
        <v>2.9593094944512951E-2</v>
      </c>
      <c r="AC957" s="65">
        <v>2E-3</v>
      </c>
      <c r="AD957" s="25">
        <f t="shared" si="403"/>
        <v>3.6571428571428574E-2</v>
      </c>
      <c r="AE957" s="25">
        <f t="shared" si="405"/>
        <v>0.01</v>
      </c>
      <c r="AF957" s="25">
        <f t="shared" si="404"/>
        <v>8.7500000000000008E-3</v>
      </c>
      <c r="AI957" s="25">
        <v>0.32800000000000001</v>
      </c>
      <c r="AS957" s="25" t="s">
        <v>210</v>
      </c>
      <c r="AT957" s="25" t="s">
        <v>221</v>
      </c>
      <c r="AY957" s="25" t="s">
        <v>199</v>
      </c>
      <c r="AZ957" s="25" t="s">
        <v>180</v>
      </c>
      <c r="BA957" s="25" t="s">
        <v>212</v>
      </c>
      <c r="BF957" s="25" t="s">
        <v>213</v>
      </c>
      <c r="BN957" s="25" t="s">
        <v>214</v>
      </c>
      <c r="BO957" s="25" t="s">
        <v>269</v>
      </c>
      <c r="BP957" s="25" t="s">
        <v>215</v>
      </c>
    </row>
    <row r="958" spans="1:68" s="25" customFormat="1" x14ac:dyDescent="0.25">
      <c r="A958" s="25" t="s">
        <v>158</v>
      </c>
      <c r="B958" s="25" t="s">
        <v>159</v>
      </c>
      <c r="C958" s="25" t="s">
        <v>183</v>
      </c>
      <c r="D958" s="25" t="s">
        <v>34</v>
      </c>
      <c r="E958" s="25">
        <v>6</v>
      </c>
      <c r="F958" s="47" t="s">
        <v>209</v>
      </c>
      <c r="G958" s="72">
        <v>1</v>
      </c>
      <c r="H958" s="72"/>
      <c r="I958" s="72">
        <v>1.125</v>
      </c>
      <c r="L958" s="25">
        <v>3.5000000000000001E-3</v>
      </c>
      <c r="M958" s="72"/>
      <c r="N958" s="72"/>
      <c r="O958" s="72">
        <v>3.5000000000000003E-2</v>
      </c>
      <c r="P958" s="72"/>
      <c r="U958" s="25">
        <v>4.0000000000000001E-3</v>
      </c>
      <c r="X958" s="78">
        <f t="shared" si="402"/>
        <v>1.0549999999999999</v>
      </c>
      <c r="Y958" s="25">
        <f t="shared" si="398"/>
        <v>0.87416779081544482</v>
      </c>
      <c r="Z958" s="72">
        <f t="shared" si="399"/>
        <v>8.7916666666666657E-2</v>
      </c>
      <c r="AA958" s="72">
        <f t="shared" si="400"/>
        <v>6.0706096584405879E-3</v>
      </c>
      <c r="AB958" s="72">
        <f t="shared" si="401"/>
        <v>2.274881516587678E-2</v>
      </c>
      <c r="AC958" s="65">
        <v>2E-3</v>
      </c>
      <c r="AD958" s="25">
        <f t="shared" si="403"/>
        <v>3.1111111111111114E-2</v>
      </c>
      <c r="AE958" s="25">
        <f t="shared" si="405"/>
        <v>0.01</v>
      </c>
      <c r="AF958" s="25">
        <f t="shared" si="404"/>
        <v>1.125E-2</v>
      </c>
      <c r="AI958" s="25">
        <v>0.46500000000000002</v>
      </c>
      <c r="AS958" s="25" t="s">
        <v>210</v>
      </c>
      <c r="AT958" s="25" t="s">
        <v>221</v>
      </c>
      <c r="AY958" s="25" t="s">
        <v>199</v>
      </c>
      <c r="AZ958" s="25" t="s">
        <v>180</v>
      </c>
      <c r="BA958" s="25" t="s">
        <v>212</v>
      </c>
      <c r="BF958" s="25" t="s">
        <v>213</v>
      </c>
      <c r="BN958" s="25" t="s">
        <v>214</v>
      </c>
      <c r="BO958" s="25" t="s">
        <v>269</v>
      </c>
      <c r="BP958" s="25" t="s">
        <v>215</v>
      </c>
    </row>
    <row r="959" spans="1:68" s="25" customFormat="1" x14ac:dyDescent="0.25">
      <c r="A959" s="25" t="s">
        <v>158</v>
      </c>
      <c r="B959" s="25" t="s">
        <v>159</v>
      </c>
      <c r="C959" s="25" t="s">
        <v>183</v>
      </c>
      <c r="D959" s="25" t="s">
        <v>34</v>
      </c>
      <c r="E959" s="25">
        <v>6</v>
      </c>
      <c r="F959" s="47" t="s">
        <v>209</v>
      </c>
      <c r="G959" s="72">
        <v>1.25</v>
      </c>
      <c r="H959" s="72"/>
      <c r="I959" s="72">
        <v>1.375</v>
      </c>
      <c r="L959" s="25">
        <v>4.0000000000000001E-3</v>
      </c>
      <c r="M959" s="72"/>
      <c r="N959" s="72"/>
      <c r="O959" s="72">
        <v>4.2000000000000003E-2</v>
      </c>
      <c r="P959" s="72"/>
      <c r="U959" s="25">
        <v>4.0000000000000001E-3</v>
      </c>
      <c r="X959" s="78">
        <f t="shared" si="402"/>
        <v>1.2909999999999999</v>
      </c>
      <c r="Y959" s="25">
        <f t="shared" si="398"/>
        <v>1.3090081963694224</v>
      </c>
      <c r="Z959" s="72">
        <f t="shared" si="399"/>
        <v>0.10758333333333332</v>
      </c>
      <c r="AA959" s="72">
        <f t="shared" si="400"/>
        <v>9.0903346970098754E-3</v>
      </c>
      <c r="AB959" s="72">
        <f t="shared" si="401"/>
        <v>1.8590240123934936E-2</v>
      </c>
      <c r="AC959" s="65">
        <v>2E-3</v>
      </c>
      <c r="AD959" s="25">
        <f t="shared" si="403"/>
        <v>3.0545454545454546E-2</v>
      </c>
      <c r="AE959" s="25">
        <f t="shared" si="405"/>
        <v>0.01</v>
      </c>
      <c r="AF959" s="25">
        <f t="shared" si="404"/>
        <v>1.375E-2</v>
      </c>
      <c r="AI959" s="25">
        <v>0.68200000000000005</v>
      </c>
      <c r="AS959" s="25" t="s">
        <v>210</v>
      </c>
      <c r="AT959" s="25" t="s">
        <v>221</v>
      </c>
      <c r="AY959" s="25" t="s">
        <v>199</v>
      </c>
      <c r="AZ959" s="25" t="s">
        <v>180</v>
      </c>
      <c r="BA959" s="25" t="s">
        <v>212</v>
      </c>
      <c r="BF959" s="25" t="s">
        <v>213</v>
      </c>
      <c r="BN959" s="25" t="s">
        <v>214</v>
      </c>
      <c r="BO959" s="25" t="s">
        <v>269</v>
      </c>
      <c r="BP959" s="25" t="s">
        <v>215</v>
      </c>
    </row>
    <row r="960" spans="1:68" s="25" customFormat="1" x14ac:dyDescent="0.25">
      <c r="A960" s="25" t="s">
        <v>158</v>
      </c>
      <c r="B960" s="25" t="s">
        <v>159</v>
      </c>
      <c r="C960" s="25" t="s">
        <v>183</v>
      </c>
      <c r="D960" s="25" t="s">
        <v>34</v>
      </c>
      <c r="E960" s="25">
        <v>6</v>
      </c>
      <c r="F960" s="47" t="s">
        <v>209</v>
      </c>
      <c r="G960" s="72">
        <v>1.5</v>
      </c>
      <c r="H960" s="72"/>
      <c r="I960" s="72">
        <v>1.625</v>
      </c>
      <c r="L960" s="25">
        <v>4.4999999999999997E-3</v>
      </c>
      <c r="M960" s="72"/>
      <c r="N960" s="72"/>
      <c r="O960" s="72">
        <v>4.9000000000000002E-2</v>
      </c>
      <c r="P960" s="72"/>
      <c r="U960" s="25">
        <v>5.0000000000000001E-3</v>
      </c>
      <c r="X960" s="78">
        <f t="shared" ref="X960:X988" si="406">I960-2*O960</f>
        <v>1.5269999999999999</v>
      </c>
      <c r="Y960" s="25">
        <f t="shared" si="398"/>
        <v>1.8313356741405684</v>
      </c>
      <c r="Z960" s="72">
        <f t="shared" si="399"/>
        <v>0.12725</v>
      </c>
      <c r="AA960" s="72">
        <f t="shared" si="400"/>
        <v>1.2717608848198394E-2</v>
      </c>
      <c r="AB960" s="72">
        <f t="shared" si="401"/>
        <v>1.5717092337917484E-2</v>
      </c>
      <c r="AC960" s="65">
        <v>2E-3</v>
      </c>
      <c r="AD960" s="25">
        <f t="shared" ref="AD960:AD988" si="407">O960/I960</f>
        <v>3.0153846153846156E-2</v>
      </c>
      <c r="AE960" s="25">
        <f t="shared" si="405"/>
        <v>0.01</v>
      </c>
      <c r="AF960" s="25">
        <f t="shared" ref="AF960:AF988" si="408">AE960*I960</f>
        <v>1.6250000000000001E-2</v>
      </c>
      <c r="AI960" s="25">
        <v>0.94</v>
      </c>
      <c r="AS960" s="25" t="s">
        <v>210</v>
      </c>
      <c r="AT960" s="25" t="s">
        <v>221</v>
      </c>
      <c r="AY960" s="25" t="s">
        <v>199</v>
      </c>
      <c r="AZ960" s="25" t="s">
        <v>180</v>
      </c>
      <c r="BA960" s="25" t="s">
        <v>212</v>
      </c>
      <c r="BF960" s="25" t="s">
        <v>213</v>
      </c>
      <c r="BN960" s="25" t="s">
        <v>214</v>
      </c>
      <c r="BO960" s="25" t="s">
        <v>269</v>
      </c>
      <c r="BP960" s="25" t="s">
        <v>215</v>
      </c>
    </row>
    <row r="961" spans="1:68" s="25" customFormat="1" x14ac:dyDescent="0.25">
      <c r="A961" s="25" t="s">
        <v>158</v>
      </c>
      <c r="B961" s="25" t="s">
        <v>159</v>
      </c>
      <c r="C961" s="25" t="s">
        <v>183</v>
      </c>
      <c r="D961" s="25" t="s">
        <v>34</v>
      </c>
      <c r="E961" s="25">
        <v>6</v>
      </c>
      <c r="F961" s="47" t="s">
        <v>209</v>
      </c>
      <c r="G961" s="72">
        <v>2</v>
      </c>
      <c r="H961" s="72"/>
      <c r="I961" s="72">
        <v>2.125</v>
      </c>
      <c r="L961" s="25">
        <v>5.0000000000000001E-3</v>
      </c>
      <c r="M961" s="72"/>
      <c r="N961" s="72"/>
      <c r="O961" s="72">
        <v>5.8000000000000003E-2</v>
      </c>
      <c r="P961" s="72"/>
      <c r="U961" s="25">
        <v>6.0000000000000001E-3</v>
      </c>
      <c r="X961" s="78">
        <f t="shared" si="406"/>
        <v>2.0089999999999999</v>
      </c>
      <c r="Y961" s="25">
        <f t="shared" si="398"/>
        <v>3.1699306047233358</v>
      </c>
      <c r="Z961" s="72">
        <f t="shared" si="399"/>
        <v>0.16741666666666666</v>
      </c>
      <c r="AA961" s="72">
        <f t="shared" si="400"/>
        <v>2.2013406977245391E-2</v>
      </c>
      <c r="AB961" s="72">
        <f t="shared" si="401"/>
        <v>1.1946241911398706E-2</v>
      </c>
      <c r="AC961" s="65">
        <v>2E-3</v>
      </c>
      <c r="AD961" s="25">
        <f t="shared" si="407"/>
        <v>2.7294117647058826E-2</v>
      </c>
      <c r="AE961" s="25">
        <f t="shared" si="405"/>
        <v>1.4999999999999999E-2</v>
      </c>
      <c r="AF961" s="25">
        <f t="shared" si="408"/>
        <v>3.1875000000000001E-2</v>
      </c>
      <c r="AI961" s="25">
        <v>1.46</v>
      </c>
      <c r="AS961" s="25" t="s">
        <v>210</v>
      </c>
      <c r="AT961" s="25" t="s">
        <v>221</v>
      </c>
      <c r="AY961" s="25" t="s">
        <v>199</v>
      </c>
      <c r="AZ961" s="25" t="s">
        <v>180</v>
      </c>
      <c r="BA961" s="25" t="s">
        <v>212</v>
      </c>
      <c r="BF961" s="25" t="s">
        <v>213</v>
      </c>
      <c r="BN961" s="25" t="s">
        <v>214</v>
      </c>
      <c r="BO961" s="25" t="s">
        <v>269</v>
      </c>
      <c r="BP961" s="25" t="s">
        <v>215</v>
      </c>
    </row>
    <row r="962" spans="1:68" s="25" customFormat="1" x14ac:dyDescent="0.25">
      <c r="A962" s="25" t="s">
        <v>158</v>
      </c>
      <c r="B962" s="25" t="s">
        <v>159</v>
      </c>
      <c r="C962" s="25" t="s">
        <v>183</v>
      </c>
      <c r="D962" s="25" t="s">
        <v>34</v>
      </c>
      <c r="E962" s="25">
        <v>6</v>
      </c>
      <c r="F962" s="47" t="s">
        <v>209</v>
      </c>
      <c r="G962" s="72">
        <v>2.5</v>
      </c>
      <c r="H962" s="72"/>
      <c r="I962" s="72">
        <v>2.625</v>
      </c>
      <c r="L962" s="25">
        <v>5.0000000000000001E-3</v>
      </c>
      <c r="M962" s="72"/>
      <c r="N962" s="72"/>
      <c r="O962" s="72">
        <v>6.5000000000000002E-2</v>
      </c>
      <c r="P962" s="72"/>
      <c r="U962" s="25">
        <v>6.0000000000000001E-3</v>
      </c>
      <c r="X962" s="78">
        <f t="shared" si="406"/>
        <v>2.4950000000000001</v>
      </c>
      <c r="Y962" s="25">
        <f t="shared" si="398"/>
        <v>4.8891232021032005</v>
      </c>
      <c r="Z962" s="72">
        <f t="shared" si="399"/>
        <v>0.20791666666666667</v>
      </c>
      <c r="AA962" s="72">
        <f t="shared" si="400"/>
        <v>3.3952244459050006E-2</v>
      </c>
      <c r="AB962" s="72">
        <f t="shared" si="401"/>
        <v>9.6192384769539074E-3</v>
      </c>
      <c r="AC962" s="65">
        <v>2E-3</v>
      </c>
      <c r="AD962" s="25">
        <f t="shared" si="407"/>
        <v>2.4761904761904763E-2</v>
      </c>
      <c r="AE962" s="25">
        <f t="shared" si="405"/>
        <v>1.4999999999999999E-2</v>
      </c>
      <c r="AF962" s="25">
        <f t="shared" si="408"/>
        <v>3.9375E-2</v>
      </c>
      <c r="AI962" s="25">
        <v>2.0299999999999998</v>
      </c>
      <c r="AS962" s="25" t="s">
        <v>210</v>
      </c>
      <c r="AT962" s="25" t="s">
        <v>221</v>
      </c>
      <c r="AY962" s="25" t="s">
        <v>199</v>
      </c>
      <c r="AZ962" s="25" t="s">
        <v>180</v>
      </c>
      <c r="BA962" s="25" t="s">
        <v>212</v>
      </c>
      <c r="BF962" s="25" t="s">
        <v>213</v>
      </c>
      <c r="BN962" s="25" t="s">
        <v>214</v>
      </c>
      <c r="BO962" s="25" t="s">
        <v>269</v>
      </c>
      <c r="BP962" s="25" t="s">
        <v>215</v>
      </c>
    </row>
    <row r="963" spans="1:68" s="25" customFormat="1" x14ac:dyDescent="0.25">
      <c r="A963" s="25" t="s">
        <v>158</v>
      </c>
      <c r="B963" s="25" t="s">
        <v>159</v>
      </c>
      <c r="C963" s="25" t="s">
        <v>183</v>
      </c>
      <c r="D963" s="25" t="s">
        <v>34</v>
      </c>
      <c r="E963" s="25">
        <v>6</v>
      </c>
      <c r="F963" s="47" t="s">
        <v>209</v>
      </c>
      <c r="G963" s="72">
        <v>3</v>
      </c>
      <c r="H963" s="72"/>
      <c r="I963" s="72">
        <v>3.125</v>
      </c>
      <c r="L963" s="25">
        <v>5.0000000000000001E-3</v>
      </c>
      <c r="M963" s="72"/>
      <c r="N963" s="72"/>
      <c r="O963" s="72">
        <v>7.1999999999999995E-2</v>
      </c>
      <c r="P963" s="72"/>
      <c r="U963" s="25">
        <v>7.0000000000000001E-3</v>
      </c>
      <c r="X963" s="78">
        <f t="shared" si="406"/>
        <v>2.9809999999999999</v>
      </c>
      <c r="Y963" s="25">
        <f t="shared" si="398"/>
        <v>6.979331608686711</v>
      </c>
      <c r="Z963" s="72">
        <f t="shared" si="399"/>
        <v>0.24841666666666665</v>
      </c>
      <c r="AA963" s="72">
        <f t="shared" si="400"/>
        <v>4.8467580615879934E-2</v>
      </c>
      <c r="AB963" s="72">
        <f t="shared" si="401"/>
        <v>8.0509896008050998E-3</v>
      </c>
      <c r="AC963" s="65">
        <v>2E-3</v>
      </c>
      <c r="AD963" s="25">
        <f t="shared" si="407"/>
        <v>2.3039999999999998E-2</v>
      </c>
      <c r="AE963" s="25">
        <f t="shared" si="405"/>
        <v>1.4999999999999999E-2</v>
      </c>
      <c r="AF963" s="25">
        <f t="shared" si="408"/>
        <v>4.6875E-2</v>
      </c>
      <c r="AI963" s="25">
        <v>2.68</v>
      </c>
      <c r="AS963" s="25" t="s">
        <v>210</v>
      </c>
      <c r="AT963" s="25" t="s">
        <v>221</v>
      </c>
      <c r="AY963" s="25" t="s">
        <v>199</v>
      </c>
      <c r="AZ963" s="25" t="s">
        <v>180</v>
      </c>
      <c r="BA963" s="25" t="s">
        <v>212</v>
      </c>
      <c r="BF963" s="25" t="s">
        <v>213</v>
      </c>
      <c r="BN963" s="25" t="s">
        <v>214</v>
      </c>
      <c r="BO963" s="25" t="s">
        <v>269</v>
      </c>
      <c r="BP963" s="25" t="s">
        <v>215</v>
      </c>
    </row>
    <row r="964" spans="1:68" s="25" customFormat="1" x14ac:dyDescent="0.25">
      <c r="A964" s="25" t="s">
        <v>158</v>
      </c>
      <c r="B964" s="25" t="s">
        <v>159</v>
      </c>
      <c r="C964" s="25" t="s">
        <v>183</v>
      </c>
      <c r="D964" s="25" t="s">
        <v>34</v>
      </c>
      <c r="E964" s="25">
        <v>6</v>
      </c>
      <c r="F964" s="47" t="s">
        <v>209</v>
      </c>
      <c r="G964" s="72">
        <v>3.5</v>
      </c>
      <c r="H964" s="72"/>
      <c r="I964" s="72">
        <v>6.625</v>
      </c>
      <c r="L964" s="25">
        <v>5.0000000000000001E-3</v>
      </c>
      <c r="M964" s="72"/>
      <c r="N964" s="72"/>
      <c r="O964" s="72">
        <v>8.3000000000000004E-2</v>
      </c>
      <c r="P964" s="72"/>
      <c r="U964" s="25">
        <v>8.0000000000000002E-3</v>
      </c>
      <c r="X964" s="78">
        <f t="shared" si="406"/>
        <v>6.4589999999999996</v>
      </c>
      <c r="Y964" s="25">
        <f t="shared" si="398"/>
        <v>32.765775436764017</v>
      </c>
      <c r="Z964" s="72">
        <f t="shared" si="399"/>
        <v>0.53825000000000001</v>
      </c>
      <c r="AA964" s="72">
        <f t="shared" si="400"/>
        <v>0.22754010719975015</v>
      </c>
      <c r="AB964" s="72">
        <f t="shared" si="401"/>
        <v>3.7157454714352067E-3</v>
      </c>
      <c r="AC964" s="65">
        <v>2E-3</v>
      </c>
      <c r="AD964" s="25">
        <f t="shared" si="407"/>
        <v>1.2528301886792454E-2</v>
      </c>
      <c r="AE964" s="25">
        <f t="shared" si="405"/>
        <v>1.4999999999999999E-2</v>
      </c>
      <c r="AF964" s="25">
        <f t="shared" si="408"/>
        <v>9.9374999999999991E-2</v>
      </c>
      <c r="AI964" s="25">
        <v>3.58</v>
      </c>
      <c r="AS964" s="25" t="s">
        <v>210</v>
      </c>
      <c r="AT964" s="25" t="s">
        <v>221</v>
      </c>
      <c r="AY964" s="25" t="s">
        <v>199</v>
      </c>
      <c r="AZ964" s="25" t="s">
        <v>180</v>
      </c>
      <c r="BA964" s="25" t="s">
        <v>212</v>
      </c>
      <c r="BF964" s="25" t="s">
        <v>213</v>
      </c>
      <c r="BN964" s="25" t="s">
        <v>214</v>
      </c>
      <c r="BO964" s="25" t="s">
        <v>269</v>
      </c>
      <c r="BP964" s="25" t="s">
        <v>215</v>
      </c>
    </row>
    <row r="965" spans="1:68" s="25" customFormat="1" x14ac:dyDescent="0.25">
      <c r="A965" s="25" t="s">
        <v>158</v>
      </c>
      <c r="B965" s="25" t="s">
        <v>159</v>
      </c>
      <c r="C965" s="25" t="s">
        <v>183</v>
      </c>
      <c r="D965" s="25" t="s">
        <v>34</v>
      </c>
      <c r="E965" s="25">
        <v>6</v>
      </c>
      <c r="F965" s="47" t="s">
        <v>209</v>
      </c>
      <c r="G965" s="72">
        <v>4</v>
      </c>
      <c r="H965" s="72"/>
      <c r="I965" s="72">
        <v>4.125</v>
      </c>
      <c r="L965" s="25">
        <v>5.0000000000000001E-3</v>
      </c>
      <c r="M965" s="72"/>
      <c r="N965" s="72"/>
      <c r="O965" s="72">
        <v>9.5000000000000001E-2</v>
      </c>
      <c r="P965" s="72"/>
      <c r="U965" s="25">
        <v>0.01</v>
      </c>
      <c r="X965" s="78">
        <f t="shared" si="406"/>
        <v>3.9350000000000001</v>
      </c>
      <c r="Y965" s="25">
        <f t="shared" si="398"/>
        <v>12.161281876632854</v>
      </c>
      <c r="Z965" s="72">
        <f t="shared" si="399"/>
        <v>0.32791666666666669</v>
      </c>
      <c r="AA965" s="72">
        <f t="shared" si="400"/>
        <v>8.445334636550593E-2</v>
      </c>
      <c r="AB965" s="72">
        <f t="shared" si="401"/>
        <v>6.0991105463786529E-3</v>
      </c>
      <c r="AC965" s="65">
        <v>2E-3</v>
      </c>
      <c r="AD965" s="25">
        <f t="shared" si="407"/>
        <v>2.3030303030303029E-2</v>
      </c>
      <c r="AE965" s="25">
        <f t="shared" si="405"/>
        <v>1.4999999999999999E-2</v>
      </c>
      <c r="AF965" s="25">
        <f t="shared" si="408"/>
        <v>6.1874999999999999E-2</v>
      </c>
      <c r="AI965" s="25">
        <v>4.66</v>
      </c>
      <c r="AS965" s="25" t="s">
        <v>210</v>
      </c>
      <c r="AT965" s="25" t="s">
        <v>221</v>
      </c>
      <c r="AY965" s="25" t="s">
        <v>199</v>
      </c>
      <c r="AZ965" s="25" t="s">
        <v>180</v>
      </c>
      <c r="BA965" s="25" t="s">
        <v>212</v>
      </c>
      <c r="BF965" s="25" t="s">
        <v>213</v>
      </c>
      <c r="BN965" s="25" t="s">
        <v>214</v>
      </c>
      <c r="BO965" s="25" t="s">
        <v>269</v>
      </c>
      <c r="BP965" s="25" t="s">
        <v>215</v>
      </c>
    </row>
    <row r="966" spans="1:68" s="25" customFormat="1" x14ac:dyDescent="0.25">
      <c r="A966" s="25" t="s">
        <v>158</v>
      </c>
      <c r="B966" s="25" t="s">
        <v>159</v>
      </c>
      <c r="C966" s="25" t="s">
        <v>183</v>
      </c>
      <c r="D966" s="25" t="s">
        <v>34</v>
      </c>
      <c r="E966" s="25">
        <v>6</v>
      </c>
      <c r="F966" s="47" t="s">
        <v>209</v>
      </c>
      <c r="G966" s="72">
        <v>5</v>
      </c>
      <c r="H966" s="72"/>
      <c r="I966" s="72">
        <v>5.125</v>
      </c>
      <c r="L966" s="25">
        <v>5.0000000000000001E-3</v>
      </c>
      <c r="M966" s="72"/>
      <c r="N966" s="72"/>
      <c r="O966" s="72">
        <v>0.109</v>
      </c>
      <c r="P966" s="72"/>
      <c r="U966" s="25">
        <v>1.0999999999999999E-2</v>
      </c>
      <c r="X966" s="78">
        <f t="shared" si="406"/>
        <v>4.907</v>
      </c>
      <c r="Y966" s="25">
        <f t="shared" ref="Y966:Y1029" si="409">PI()*X966^2/4</f>
        <v>18.911326701691802</v>
      </c>
      <c r="Z966" s="72">
        <f t="shared" ref="Z966:Z1029" si="410">X966/12</f>
        <v>0.40891666666666665</v>
      </c>
      <c r="AA966" s="72">
        <f t="shared" ref="AA966:AA1029" si="411">PI()*Z966^2/4</f>
        <v>0.13132865765063753</v>
      </c>
      <c r="AB966" s="72">
        <f t="shared" si="401"/>
        <v>4.89097208070104E-3</v>
      </c>
      <c r="AC966" s="65">
        <v>2E-3</v>
      </c>
      <c r="AD966" s="25">
        <f t="shared" si="407"/>
        <v>2.1268292682926831E-2</v>
      </c>
      <c r="AE966" s="25">
        <f t="shared" si="405"/>
        <v>1.4999999999999999E-2</v>
      </c>
      <c r="AF966" s="25">
        <f t="shared" si="408"/>
        <v>7.6874999999999999E-2</v>
      </c>
      <c r="AI966" s="25">
        <v>6.66</v>
      </c>
      <c r="AS966" s="25" t="s">
        <v>210</v>
      </c>
      <c r="AT966" s="25" t="s">
        <v>221</v>
      </c>
      <c r="AY966" s="25" t="s">
        <v>199</v>
      </c>
      <c r="AZ966" s="25" t="s">
        <v>180</v>
      </c>
      <c r="BA966" s="25" t="s">
        <v>212</v>
      </c>
      <c r="BF966" s="25" t="s">
        <v>213</v>
      </c>
      <c r="BN966" s="25" t="s">
        <v>214</v>
      </c>
      <c r="BO966" s="25" t="s">
        <v>269</v>
      </c>
      <c r="BP966" s="25" t="s">
        <v>215</v>
      </c>
    </row>
    <row r="967" spans="1:68" s="25" customFormat="1" x14ac:dyDescent="0.25">
      <c r="A967" s="25" t="s">
        <v>158</v>
      </c>
      <c r="B967" s="25" t="s">
        <v>159</v>
      </c>
      <c r="C967" s="25" t="s">
        <v>183</v>
      </c>
      <c r="D967" s="25" t="s">
        <v>34</v>
      </c>
      <c r="E967" s="25">
        <v>6</v>
      </c>
      <c r="F967" s="47" t="s">
        <v>209</v>
      </c>
      <c r="G967" s="72">
        <v>6</v>
      </c>
      <c r="H967" s="72"/>
      <c r="I967" s="72">
        <v>6.125</v>
      </c>
      <c r="L967" s="25">
        <v>5.0000000000000001E-3</v>
      </c>
      <c r="M967" s="72"/>
      <c r="N967" s="72"/>
      <c r="O967" s="72">
        <v>0.122</v>
      </c>
      <c r="P967" s="72"/>
      <c r="U967" s="25">
        <v>1.2E-2</v>
      </c>
      <c r="X967" s="78">
        <f t="shared" si="406"/>
        <v>5.8810000000000002</v>
      </c>
      <c r="Y967" s="25">
        <f t="shared" si="409"/>
        <v>27.163907328368456</v>
      </c>
      <c r="Z967" s="72">
        <f t="shared" si="410"/>
        <v>0.49008333333333337</v>
      </c>
      <c r="AA967" s="72">
        <f t="shared" si="411"/>
        <v>0.18863824533589207</v>
      </c>
      <c r="AB967" s="72">
        <f t="shared" si="401"/>
        <v>4.0809386158816522E-3</v>
      </c>
      <c r="AC967" s="65">
        <v>2E-3</v>
      </c>
      <c r="AD967" s="25">
        <f t="shared" si="407"/>
        <v>1.9918367346938776E-2</v>
      </c>
      <c r="AE967" s="25">
        <f t="shared" si="405"/>
        <v>1.4999999999999999E-2</v>
      </c>
      <c r="AF967" s="25">
        <f t="shared" si="408"/>
        <v>9.1874999999999998E-2</v>
      </c>
      <c r="AI967" s="25">
        <v>8.92</v>
      </c>
      <c r="AS967" s="25" t="s">
        <v>210</v>
      </c>
      <c r="AT967" s="25" t="s">
        <v>221</v>
      </c>
      <c r="AY967" s="25" t="s">
        <v>199</v>
      </c>
      <c r="AZ967" s="25" t="s">
        <v>180</v>
      </c>
      <c r="BA967" s="25" t="s">
        <v>212</v>
      </c>
      <c r="BF967" s="25" t="s">
        <v>213</v>
      </c>
      <c r="BN967" s="25" t="s">
        <v>214</v>
      </c>
      <c r="BO967" s="25" t="s">
        <v>269</v>
      </c>
      <c r="BP967" s="25" t="s">
        <v>215</v>
      </c>
    </row>
    <row r="968" spans="1:68" s="25" customFormat="1" x14ac:dyDescent="0.25">
      <c r="A968" s="25" t="s">
        <v>158</v>
      </c>
      <c r="B968" s="25" t="s">
        <v>159</v>
      </c>
      <c r="C968" s="25" t="s">
        <v>183</v>
      </c>
      <c r="D968" s="25" t="s">
        <v>34</v>
      </c>
      <c r="E968" s="25">
        <v>6</v>
      </c>
      <c r="F968" s="47" t="s">
        <v>209</v>
      </c>
      <c r="G968" s="72">
        <v>8</v>
      </c>
      <c r="H968" s="72"/>
      <c r="I968" s="72">
        <v>8.125</v>
      </c>
      <c r="L968" s="25">
        <v>6.0000000000000001E-3</v>
      </c>
      <c r="M968" s="72"/>
      <c r="N968" s="72"/>
      <c r="O968" s="72">
        <v>0.17</v>
      </c>
      <c r="P968" s="72"/>
      <c r="U968" s="25">
        <v>1.7000000000000001E-2</v>
      </c>
      <c r="X968" s="78">
        <f t="shared" si="406"/>
        <v>7.7850000000000001</v>
      </c>
      <c r="Y968" s="25">
        <f t="shared" si="409"/>
        <v>47.600017805452516</v>
      </c>
      <c r="Z968" s="72">
        <f t="shared" si="410"/>
        <v>0.64875000000000005</v>
      </c>
      <c r="AA968" s="72">
        <f t="shared" si="411"/>
        <v>0.33055567920453138</v>
      </c>
      <c r="AB968" s="72">
        <f t="shared" si="401"/>
        <v>3.0828516377649322E-3</v>
      </c>
      <c r="AC968" s="65">
        <v>2E-3</v>
      </c>
      <c r="AD968" s="25">
        <f t="shared" si="407"/>
        <v>2.0923076923076926E-2</v>
      </c>
      <c r="AE968" s="25">
        <f t="shared" si="405"/>
        <v>1.4999999999999999E-2</v>
      </c>
      <c r="AF968" s="25">
        <f t="shared" si="408"/>
        <v>0.121875</v>
      </c>
      <c r="AI968" s="25">
        <v>16.5</v>
      </c>
      <c r="AS968" s="25" t="s">
        <v>210</v>
      </c>
      <c r="AT968" s="25" t="s">
        <v>221</v>
      </c>
      <c r="AY968" s="25" t="s">
        <v>199</v>
      </c>
      <c r="AZ968" s="25" t="s">
        <v>180</v>
      </c>
      <c r="BA968" s="25" t="s">
        <v>212</v>
      </c>
      <c r="BF968" s="25" t="s">
        <v>213</v>
      </c>
      <c r="BN968" s="25" t="s">
        <v>214</v>
      </c>
      <c r="BO968" s="25" t="s">
        <v>269</v>
      </c>
      <c r="BP968" s="25" t="s">
        <v>215</v>
      </c>
    </row>
    <row r="969" spans="1:68" s="25" customFormat="1" x14ac:dyDescent="0.25">
      <c r="A969" s="25" t="s">
        <v>158</v>
      </c>
      <c r="B969" s="25" t="s">
        <v>159</v>
      </c>
      <c r="C969" s="25" t="s">
        <v>183</v>
      </c>
      <c r="D969" s="25" t="s">
        <v>34</v>
      </c>
      <c r="E969" s="25">
        <v>6</v>
      </c>
      <c r="F969" s="47" t="s">
        <v>209</v>
      </c>
      <c r="G969" s="72">
        <v>10</v>
      </c>
      <c r="H969" s="72"/>
      <c r="I969" s="72">
        <v>10.125</v>
      </c>
      <c r="L969" s="25">
        <v>8.0000000000000002E-3</v>
      </c>
      <c r="M969" s="72"/>
      <c r="N969" s="72"/>
      <c r="O969" s="72">
        <v>0.21199999999999999</v>
      </c>
      <c r="P969" s="72"/>
      <c r="U969" s="25">
        <v>2.1000000000000001E-2</v>
      </c>
      <c r="X969" s="78">
        <f t="shared" si="406"/>
        <v>9.7010000000000005</v>
      </c>
      <c r="Y969" s="25">
        <f t="shared" si="409"/>
        <v>73.913350703833984</v>
      </c>
      <c r="Z969" s="72">
        <f t="shared" si="410"/>
        <v>0.80841666666666667</v>
      </c>
      <c r="AA969" s="72">
        <f t="shared" si="411"/>
        <v>0.5132871576655138</v>
      </c>
      <c r="AB969" s="72">
        <f t="shared" si="401"/>
        <v>2.473971755489125E-3</v>
      </c>
      <c r="AC969" s="65">
        <v>2E-3</v>
      </c>
      <c r="AD969" s="25">
        <f t="shared" si="407"/>
        <v>2.0938271604938271E-2</v>
      </c>
      <c r="AE969" s="25">
        <f t="shared" si="405"/>
        <v>1.4999999999999999E-2</v>
      </c>
      <c r="AF969" s="25">
        <f t="shared" si="408"/>
        <v>0.15187499999999998</v>
      </c>
      <c r="AI969" s="25">
        <v>25.6</v>
      </c>
      <c r="AS969" s="25" t="s">
        <v>210</v>
      </c>
      <c r="AT969" s="25" t="s">
        <v>221</v>
      </c>
      <c r="AY969" s="25" t="s">
        <v>199</v>
      </c>
      <c r="AZ969" s="25" t="s">
        <v>180</v>
      </c>
      <c r="BA969" s="25" t="s">
        <v>212</v>
      </c>
      <c r="BF969" s="25" t="s">
        <v>213</v>
      </c>
      <c r="BN969" s="25" t="s">
        <v>214</v>
      </c>
      <c r="BO969" s="25" t="s">
        <v>269</v>
      </c>
      <c r="BP969" s="25" t="s">
        <v>215</v>
      </c>
    </row>
    <row r="970" spans="1:68" s="25" customFormat="1" x14ac:dyDescent="0.25">
      <c r="A970" s="25" t="s">
        <v>158</v>
      </c>
      <c r="B970" s="25" t="s">
        <v>159</v>
      </c>
      <c r="C970" s="25" t="s">
        <v>183</v>
      </c>
      <c r="D970" s="25" t="s">
        <v>34</v>
      </c>
      <c r="E970" s="25">
        <v>6</v>
      </c>
      <c r="F970" s="47" t="s">
        <v>209</v>
      </c>
      <c r="G970" s="72">
        <v>12</v>
      </c>
      <c r="H970" s="72"/>
      <c r="I970" s="72">
        <v>12.125</v>
      </c>
      <c r="L970" s="25">
        <v>8.0000000000000002E-3</v>
      </c>
      <c r="M970" s="72"/>
      <c r="N970" s="72"/>
      <c r="O970" s="72">
        <v>0.254</v>
      </c>
      <c r="P970" s="72"/>
      <c r="U970" s="25">
        <v>2.5000000000000001E-2</v>
      </c>
      <c r="X970" s="78">
        <f t="shared" si="406"/>
        <v>11.617000000000001</v>
      </c>
      <c r="Y970" s="25">
        <f t="shared" si="409"/>
        <v>105.99316488247383</v>
      </c>
      <c r="Z970" s="72">
        <f t="shared" si="410"/>
        <v>0.96808333333333341</v>
      </c>
      <c r="AA970" s="72">
        <f t="shared" si="411"/>
        <v>0.73606364501717936</v>
      </c>
      <c r="AB970" s="72">
        <f t="shared" si="401"/>
        <v>2.0659378497030214E-3</v>
      </c>
      <c r="AC970" s="65">
        <v>2E-3</v>
      </c>
      <c r="AD970" s="25">
        <f t="shared" si="407"/>
        <v>2.0948453608247423E-2</v>
      </c>
      <c r="AE970" s="25">
        <f t="shared" si="405"/>
        <v>1.4999999999999999E-2</v>
      </c>
      <c r="AF970" s="25">
        <f t="shared" si="408"/>
        <v>0.18187499999999998</v>
      </c>
      <c r="AI970" s="25">
        <v>36.700000000000003</v>
      </c>
      <c r="AS970" s="25" t="s">
        <v>210</v>
      </c>
      <c r="AT970" s="25" t="s">
        <v>221</v>
      </c>
      <c r="AY970" s="25" t="s">
        <v>199</v>
      </c>
      <c r="AZ970" s="25" t="s">
        <v>180</v>
      </c>
      <c r="BA970" s="25" t="s">
        <v>212</v>
      </c>
      <c r="BF970" s="25" t="s">
        <v>213</v>
      </c>
      <c r="BN970" s="25" t="s">
        <v>214</v>
      </c>
      <c r="BO970" s="25" t="s">
        <v>269</v>
      </c>
      <c r="BP970" s="25" t="s">
        <v>215</v>
      </c>
    </row>
    <row r="971" spans="1:68" s="25" customFormat="1" x14ac:dyDescent="0.25">
      <c r="A971" s="25" t="s">
        <v>158</v>
      </c>
      <c r="B971" s="25" t="s">
        <v>159</v>
      </c>
      <c r="C971" s="25" t="s">
        <v>183</v>
      </c>
      <c r="D971" s="25" t="s">
        <v>34</v>
      </c>
      <c r="E971" s="25">
        <v>6</v>
      </c>
      <c r="F971" s="47" t="s">
        <v>209</v>
      </c>
      <c r="G971" s="72">
        <v>0.25</v>
      </c>
      <c r="H971" s="72"/>
      <c r="I971" s="72">
        <v>0.375</v>
      </c>
      <c r="L971" s="25">
        <v>1E-3</v>
      </c>
      <c r="M971" s="72"/>
      <c r="N971" s="72"/>
      <c r="O971" s="72" t="s">
        <v>222</v>
      </c>
      <c r="P971" s="72"/>
      <c r="U971" s="25" t="s">
        <v>222</v>
      </c>
      <c r="X971" s="78" t="e">
        <f>I971-2*O971</f>
        <v>#VALUE!</v>
      </c>
      <c r="Y971" s="25" t="e">
        <f t="shared" si="409"/>
        <v>#VALUE!</v>
      </c>
      <c r="Z971" s="72" t="e">
        <f t="shared" si="410"/>
        <v>#VALUE!</v>
      </c>
      <c r="AA971" s="72" t="e">
        <f t="shared" si="411"/>
        <v>#VALUE!</v>
      </c>
      <c r="AB971" s="72" t="e">
        <f t="shared" ref="AB971:AB1034" si="412">AC971/Z971</f>
        <v>#VALUE!</v>
      </c>
      <c r="AC971" s="65">
        <v>2E-3</v>
      </c>
      <c r="AD971" s="25" t="e">
        <f t="shared" si="407"/>
        <v>#VALUE!</v>
      </c>
      <c r="AE971" s="25" t="e">
        <f t="shared" si="405"/>
        <v>#VALUE!</v>
      </c>
      <c r="AF971" s="25" t="e">
        <f t="shared" si="408"/>
        <v>#VALUE!</v>
      </c>
      <c r="AI971" s="25" t="s">
        <v>222</v>
      </c>
      <c r="AS971" s="25" t="s">
        <v>216</v>
      </c>
      <c r="AT971" s="25" t="s">
        <v>221</v>
      </c>
      <c r="AY971" s="25" t="s">
        <v>199</v>
      </c>
      <c r="AZ971" s="25" t="s">
        <v>180</v>
      </c>
      <c r="BA971" s="25" t="s">
        <v>212</v>
      </c>
      <c r="BF971" s="25" t="s">
        <v>213</v>
      </c>
      <c r="BN971" s="25" t="s">
        <v>214</v>
      </c>
      <c r="BO971" s="25" t="s">
        <v>269</v>
      </c>
      <c r="BP971" s="25" t="s">
        <v>215</v>
      </c>
    </row>
    <row r="972" spans="1:68" s="25" customFormat="1" x14ac:dyDescent="0.25">
      <c r="A972" s="25" t="s">
        <v>158</v>
      </c>
      <c r="B972" s="25" t="s">
        <v>159</v>
      </c>
      <c r="C972" s="25" t="s">
        <v>183</v>
      </c>
      <c r="D972" s="25" t="s">
        <v>34</v>
      </c>
      <c r="E972" s="25">
        <v>6</v>
      </c>
      <c r="F972" s="47" t="s">
        <v>209</v>
      </c>
      <c r="G972" s="72">
        <v>0.375</v>
      </c>
      <c r="H972" s="72"/>
      <c r="I972" s="72">
        <v>0.5</v>
      </c>
      <c r="L972" s="25">
        <v>1E-3</v>
      </c>
      <c r="M972" s="72"/>
      <c r="N972" s="72"/>
      <c r="O972" s="72">
        <v>2.5000000000000001E-2</v>
      </c>
      <c r="P972" s="72"/>
      <c r="U972" s="25">
        <v>2E-3</v>
      </c>
      <c r="X972" s="78">
        <f t="shared" si="406"/>
        <v>0.45</v>
      </c>
      <c r="Y972" s="25">
        <f t="shared" si="409"/>
        <v>0.15904312808798329</v>
      </c>
      <c r="Z972" s="72">
        <f t="shared" si="410"/>
        <v>3.7499999999999999E-2</v>
      </c>
      <c r="AA972" s="72">
        <f t="shared" si="411"/>
        <v>1.1044661672776617E-3</v>
      </c>
      <c r="AB972" s="72">
        <f t="shared" si="412"/>
        <v>5.3333333333333337E-2</v>
      </c>
      <c r="AC972" s="65">
        <v>2E-3</v>
      </c>
      <c r="AD972" s="25">
        <f t="shared" si="407"/>
        <v>0.05</v>
      </c>
      <c r="AE972" s="25">
        <f t="shared" si="405"/>
        <v>0.01</v>
      </c>
      <c r="AF972" s="25">
        <f t="shared" si="408"/>
        <v>5.0000000000000001E-3</v>
      </c>
      <c r="AI972" s="25">
        <v>0.14499999999999999</v>
      </c>
      <c r="AS972" s="25" t="s">
        <v>216</v>
      </c>
      <c r="AT972" s="25" t="s">
        <v>221</v>
      </c>
      <c r="AY972" s="25" t="s">
        <v>199</v>
      </c>
      <c r="AZ972" s="25" t="s">
        <v>180</v>
      </c>
      <c r="BA972" s="25" t="s">
        <v>212</v>
      </c>
      <c r="BF972" s="25" t="s">
        <v>213</v>
      </c>
      <c r="BN972" s="25" t="s">
        <v>214</v>
      </c>
      <c r="BO972" s="25" t="s">
        <v>269</v>
      </c>
      <c r="BP972" s="25" t="s">
        <v>215</v>
      </c>
    </row>
    <row r="973" spans="1:68" s="25" customFormat="1" x14ac:dyDescent="0.25">
      <c r="A973" s="25" t="s">
        <v>158</v>
      </c>
      <c r="B973" s="25" t="s">
        <v>159</v>
      </c>
      <c r="C973" s="25" t="s">
        <v>183</v>
      </c>
      <c r="D973" s="25" t="s">
        <v>34</v>
      </c>
      <c r="E973" s="25">
        <v>6</v>
      </c>
      <c r="F973" s="47" t="s">
        <v>209</v>
      </c>
      <c r="G973" s="72">
        <v>0.5</v>
      </c>
      <c r="H973" s="72"/>
      <c r="I973" s="72">
        <v>0.625</v>
      </c>
      <c r="L973" s="25">
        <v>1E-3</v>
      </c>
      <c r="M973" s="72"/>
      <c r="N973" s="72"/>
      <c r="O973" s="72">
        <v>2.8000000000000001E-2</v>
      </c>
      <c r="P973" s="72"/>
      <c r="U973" s="25">
        <v>3.0000000000000001E-3</v>
      </c>
      <c r="X973" s="78">
        <f t="shared" si="406"/>
        <v>0.56899999999999995</v>
      </c>
      <c r="Y973" s="25">
        <f t="shared" si="409"/>
        <v>0.25428129477972122</v>
      </c>
      <c r="Z973" s="72">
        <f t="shared" si="410"/>
        <v>4.7416666666666663E-2</v>
      </c>
      <c r="AA973" s="72">
        <f t="shared" si="411"/>
        <v>1.765842324859175E-3</v>
      </c>
      <c r="AB973" s="72">
        <f t="shared" si="412"/>
        <v>4.2179261862917407E-2</v>
      </c>
      <c r="AC973" s="65">
        <v>2E-3</v>
      </c>
      <c r="AD973" s="25">
        <f t="shared" si="407"/>
        <v>4.48E-2</v>
      </c>
      <c r="AE973" s="25">
        <f t="shared" si="405"/>
        <v>0.01</v>
      </c>
      <c r="AF973" s="25">
        <f t="shared" si="408"/>
        <v>6.2500000000000003E-3</v>
      </c>
      <c r="AI973" s="25">
        <v>0.20399999999999999</v>
      </c>
      <c r="AS973" s="25" t="s">
        <v>216</v>
      </c>
      <c r="AT973" s="25" t="s">
        <v>221</v>
      </c>
      <c r="AY973" s="25" t="s">
        <v>199</v>
      </c>
      <c r="AZ973" s="25" t="s">
        <v>180</v>
      </c>
      <c r="BA973" s="25" t="s">
        <v>212</v>
      </c>
      <c r="BF973" s="25" t="s">
        <v>213</v>
      </c>
      <c r="BN973" s="25" t="s">
        <v>214</v>
      </c>
      <c r="BO973" s="25" t="s">
        <v>269</v>
      </c>
      <c r="BP973" s="25" t="s">
        <v>215</v>
      </c>
    </row>
    <row r="974" spans="1:68" s="25" customFormat="1" x14ac:dyDescent="0.25">
      <c r="A974" s="25" t="s">
        <v>158</v>
      </c>
      <c r="B974" s="25" t="s">
        <v>159</v>
      </c>
      <c r="C974" s="25" t="s">
        <v>183</v>
      </c>
      <c r="D974" s="25" t="s">
        <v>34</v>
      </c>
      <c r="E974" s="25">
        <v>6</v>
      </c>
      <c r="F974" s="47" t="s">
        <v>209</v>
      </c>
      <c r="G974" s="72">
        <v>0.625</v>
      </c>
      <c r="H974" s="72"/>
      <c r="I974" s="72">
        <v>0.75</v>
      </c>
      <c r="L974" s="25">
        <v>1E-3</v>
      </c>
      <c r="M974" s="72"/>
      <c r="N974" s="72"/>
      <c r="O974" s="72" t="s">
        <v>222</v>
      </c>
      <c r="P974" s="72"/>
      <c r="U974" s="25" t="s">
        <v>222</v>
      </c>
      <c r="X974" s="78" t="e">
        <f t="shared" si="406"/>
        <v>#VALUE!</v>
      </c>
      <c r="Y974" s="25" t="e">
        <f t="shared" si="409"/>
        <v>#VALUE!</v>
      </c>
      <c r="Z974" s="72" t="e">
        <f t="shared" si="410"/>
        <v>#VALUE!</v>
      </c>
      <c r="AA974" s="72" t="e">
        <f t="shared" si="411"/>
        <v>#VALUE!</v>
      </c>
      <c r="AB974" s="72" t="e">
        <f t="shared" si="412"/>
        <v>#VALUE!</v>
      </c>
      <c r="AC974" s="65">
        <v>2E-3</v>
      </c>
      <c r="AD974" s="25" t="e">
        <f t="shared" si="407"/>
        <v>#VALUE!</v>
      </c>
      <c r="AE974" s="25" t="e">
        <f t="shared" si="405"/>
        <v>#VALUE!</v>
      </c>
      <c r="AF974" s="25" t="e">
        <f t="shared" si="408"/>
        <v>#VALUE!</v>
      </c>
      <c r="AI974" s="25" t="s">
        <v>222</v>
      </c>
      <c r="AS974" s="25" t="s">
        <v>216</v>
      </c>
      <c r="AT974" s="25" t="s">
        <v>221</v>
      </c>
      <c r="AY974" s="25" t="s">
        <v>199</v>
      </c>
      <c r="AZ974" s="25" t="s">
        <v>180</v>
      </c>
      <c r="BA974" s="25" t="s">
        <v>212</v>
      </c>
      <c r="BF974" s="25" t="s">
        <v>213</v>
      </c>
      <c r="BN974" s="25" t="s">
        <v>214</v>
      </c>
      <c r="BO974" s="25" t="s">
        <v>269</v>
      </c>
      <c r="BP974" s="25" t="s">
        <v>215</v>
      </c>
    </row>
    <row r="975" spans="1:68" s="25" customFormat="1" x14ac:dyDescent="0.25">
      <c r="A975" s="25" t="s">
        <v>158</v>
      </c>
      <c r="B975" s="25" t="s">
        <v>159</v>
      </c>
      <c r="C975" s="25" t="s">
        <v>183</v>
      </c>
      <c r="D975" s="25" t="s">
        <v>34</v>
      </c>
      <c r="E975" s="25">
        <v>6</v>
      </c>
      <c r="F975" s="47" t="s">
        <v>209</v>
      </c>
      <c r="G975" s="72">
        <v>0.75</v>
      </c>
      <c r="H975" s="72"/>
      <c r="I975" s="72">
        <v>0.875</v>
      </c>
      <c r="L975" s="25">
        <v>1E-3</v>
      </c>
      <c r="M975" s="72"/>
      <c r="N975" s="72"/>
      <c r="O975" s="72">
        <v>3.2000000000000001E-2</v>
      </c>
      <c r="P975" s="72"/>
      <c r="U975" s="25">
        <v>3.0000000000000001E-3</v>
      </c>
      <c r="X975" s="78">
        <f t="shared" si="406"/>
        <v>0.81099999999999994</v>
      </c>
      <c r="Y975" s="25">
        <f t="shared" si="409"/>
        <v>0.51657286542793301</v>
      </c>
      <c r="Z975" s="72">
        <f t="shared" si="410"/>
        <v>6.7583333333333329E-2</v>
      </c>
      <c r="AA975" s="72">
        <f t="shared" si="411"/>
        <v>3.5873115654717568E-3</v>
      </c>
      <c r="AB975" s="72">
        <f t="shared" si="412"/>
        <v>2.9593094944512951E-2</v>
      </c>
      <c r="AC975" s="65">
        <v>2E-3</v>
      </c>
      <c r="AD975" s="25">
        <f t="shared" si="407"/>
        <v>3.6571428571428574E-2</v>
      </c>
      <c r="AE975" s="25">
        <f t="shared" si="405"/>
        <v>0.01</v>
      </c>
      <c r="AF975" s="25">
        <f t="shared" si="408"/>
        <v>8.7500000000000008E-3</v>
      </c>
      <c r="AI975" s="25">
        <v>0.32800000000000001</v>
      </c>
      <c r="AS975" s="25" t="s">
        <v>216</v>
      </c>
      <c r="AT975" s="25" t="s">
        <v>221</v>
      </c>
      <c r="AY975" s="25" t="s">
        <v>199</v>
      </c>
      <c r="AZ975" s="25" t="s">
        <v>180</v>
      </c>
      <c r="BA975" s="25" t="s">
        <v>212</v>
      </c>
      <c r="BF975" s="25" t="s">
        <v>213</v>
      </c>
      <c r="BN975" s="25" t="s">
        <v>214</v>
      </c>
      <c r="BO975" s="25" t="s">
        <v>269</v>
      </c>
      <c r="BP975" s="25" t="s">
        <v>215</v>
      </c>
    </row>
    <row r="976" spans="1:68" s="25" customFormat="1" x14ac:dyDescent="0.25">
      <c r="A976" s="25" t="s">
        <v>158</v>
      </c>
      <c r="B976" s="25" t="s">
        <v>159</v>
      </c>
      <c r="C976" s="25" t="s">
        <v>183</v>
      </c>
      <c r="D976" s="25" t="s">
        <v>34</v>
      </c>
      <c r="E976" s="25">
        <v>6</v>
      </c>
      <c r="F976" s="47" t="s">
        <v>209</v>
      </c>
      <c r="G976" s="72">
        <v>1</v>
      </c>
      <c r="H976" s="72"/>
      <c r="I976" s="72">
        <v>1.125</v>
      </c>
      <c r="L976" s="25">
        <v>1.5E-3</v>
      </c>
      <c r="M976" s="72"/>
      <c r="N976" s="72"/>
      <c r="O976" s="72">
        <v>3.5000000000000003E-2</v>
      </c>
      <c r="P976" s="72"/>
      <c r="U976" s="25">
        <v>4.0000000000000001E-3</v>
      </c>
      <c r="X976" s="78">
        <f t="shared" si="406"/>
        <v>1.0549999999999999</v>
      </c>
      <c r="Y976" s="25">
        <f t="shared" si="409"/>
        <v>0.87416779081544482</v>
      </c>
      <c r="Z976" s="72">
        <f t="shared" si="410"/>
        <v>8.7916666666666657E-2</v>
      </c>
      <c r="AA976" s="72">
        <f t="shared" si="411"/>
        <v>6.0706096584405879E-3</v>
      </c>
      <c r="AB976" s="72">
        <f t="shared" si="412"/>
        <v>2.274881516587678E-2</v>
      </c>
      <c r="AC976" s="65">
        <v>2E-3</v>
      </c>
      <c r="AD976" s="25">
        <f t="shared" si="407"/>
        <v>3.1111111111111114E-2</v>
      </c>
      <c r="AE976" s="25">
        <f t="shared" si="405"/>
        <v>0.01</v>
      </c>
      <c r="AF976" s="25">
        <f t="shared" si="408"/>
        <v>1.125E-2</v>
      </c>
      <c r="AI976" s="25">
        <v>0.46500000000000002</v>
      </c>
      <c r="AS976" s="25" t="s">
        <v>216</v>
      </c>
      <c r="AT976" s="25" t="s">
        <v>221</v>
      </c>
      <c r="AY976" s="25" t="s">
        <v>199</v>
      </c>
      <c r="AZ976" s="25" t="s">
        <v>180</v>
      </c>
      <c r="BA976" s="25" t="s">
        <v>212</v>
      </c>
      <c r="BF976" s="25" t="s">
        <v>213</v>
      </c>
      <c r="BN976" s="25" t="s">
        <v>214</v>
      </c>
      <c r="BO976" s="25" t="s">
        <v>269</v>
      </c>
      <c r="BP976" s="25" t="s">
        <v>215</v>
      </c>
    </row>
    <row r="977" spans="1:68" s="25" customFormat="1" x14ac:dyDescent="0.25">
      <c r="A977" s="25" t="s">
        <v>158</v>
      </c>
      <c r="B977" s="25" t="s">
        <v>159</v>
      </c>
      <c r="C977" s="25" t="s">
        <v>183</v>
      </c>
      <c r="D977" s="25" t="s">
        <v>34</v>
      </c>
      <c r="E977" s="25">
        <v>6</v>
      </c>
      <c r="F977" s="47" t="s">
        <v>209</v>
      </c>
      <c r="G977" s="72">
        <v>1.25</v>
      </c>
      <c r="H977" s="72"/>
      <c r="I977" s="72">
        <v>1.375</v>
      </c>
      <c r="L977" s="25">
        <v>1.5E-3</v>
      </c>
      <c r="M977" s="72"/>
      <c r="N977" s="72"/>
      <c r="O977" s="72">
        <v>4.2000000000000003E-2</v>
      </c>
      <c r="P977" s="72"/>
      <c r="U977" s="25">
        <v>4.0000000000000001E-3</v>
      </c>
      <c r="X977" s="78">
        <f t="shared" si="406"/>
        <v>1.2909999999999999</v>
      </c>
      <c r="Y977" s="25">
        <f t="shared" si="409"/>
        <v>1.3090081963694224</v>
      </c>
      <c r="Z977" s="72">
        <f t="shared" si="410"/>
        <v>0.10758333333333332</v>
      </c>
      <c r="AA977" s="72">
        <f t="shared" si="411"/>
        <v>9.0903346970098754E-3</v>
      </c>
      <c r="AB977" s="72">
        <f t="shared" si="412"/>
        <v>1.8590240123934936E-2</v>
      </c>
      <c r="AC977" s="65">
        <v>2E-3</v>
      </c>
      <c r="AD977" s="25">
        <f t="shared" si="407"/>
        <v>3.0545454545454546E-2</v>
      </c>
      <c r="AE977" s="25">
        <f t="shared" si="405"/>
        <v>0.01</v>
      </c>
      <c r="AF977" s="25">
        <f t="shared" si="408"/>
        <v>1.375E-2</v>
      </c>
      <c r="AI977" s="25">
        <v>0.68200000000000005</v>
      </c>
      <c r="AS977" s="25" t="s">
        <v>216</v>
      </c>
      <c r="AT977" s="25" t="s">
        <v>221</v>
      </c>
      <c r="AY977" s="25" t="s">
        <v>199</v>
      </c>
      <c r="AZ977" s="25" t="s">
        <v>180</v>
      </c>
      <c r="BA977" s="25" t="s">
        <v>212</v>
      </c>
      <c r="BF977" s="25" t="s">
        <v>213</v>
      </c>
      <c r="BN977" s="25" t="s">
        <v>214</v>
      </c>
      <c r="BO977" s="25" t="s">
        <v>269</v>
      </c>
      <c r="BP977" s="25" t="s">
        <v>215</v>
      </c>
    </row>
    <row r="978" spans="1:68" s="25" customFormat="1" x14ac:dyDescent="0.25">
      <c r="A978" s="25" t="s">
        <v>158</v>
      </c>
      <c r="B978" s="25" t="s">
        <v>159</v>
      </c>
      <c r="C978" s="25" t="s">
        <v>183</v>
      </c>
      <c r="D978" s="25" t="s">
        <v>34</v>
      </c>
      <c r="E978" s="25">
        <v>6</v>
      </c>
      <c r="F978" s="47" t="s">
        <v>209</v>
      </c>
      <c r="G978" s="72">
        <v>1.5</v>
      </c>
      <c r="H978" s="72"/>
      <c r="I978" s="72">
        <v>1.625</v>
      </c>
      <c r="L978" s="25">
        <v>2E-3</v>
      </c>
      <c r="M978" s="72"/>
      <c r="N978" s="72"/>
      <c r="O978" s="72">
        <v>4.9000000000000002E-2</v>
      </c>
      <c r="P978" s="72"/>
      <c r="U978" s="25">
        <v>5.0000000000000001E-3</v>
      </c>
      <c r="X978" s="78">
        <f t="shared" si="406"/>
        <v>1.5269999999999999</v>
      </c>
      <c r="Y978" s="25">
        <f t="shared" si="409"/>
        <v>1.8313356741405684</v>
      </c>
      <c r="Z978" s="72">
        <f t="shared" si="410"/>
        <v>0.12725</v>
      </c>
      <c r="AA978" s="72">
        <f t="shared" si="411"/>
        <v>1.2717608848198394E-2</v>
      </c>
      <c r="AB978" s="72">
        <f t="shared" si="412"/>
        <v>1.5717092337917484E-2</v>
      </c>
      <c r="AC978" s="65">
        <v>2E-3</v>
      </c>
      <c r="AD978" s="25">
        <f t="shared" si="407"/>
        <v>3.0153846153846156E-2</v>
      </c>
      <c r="AE978" s="25">
        <f t="shared" si="405"/>
        <v>0.01</v>
      </c>
      <c r="AF978" s="25">
        <f t="shared" si="408"/>
        <v>1.6250000000000001E-2</v>
      </c>
      <c r="AI978" s="25">
        <v>0.94</v>
      </c>
      <c r="AS978" s="25" t="s">
        <v>216</v>
      </c>
      <c r="AT978" s="25" t="s">
        <v>221</v>
      </c>
      <c r="AY978" s="25" t="s">
        <v>199</v>
      </c>
      <c r="AZ978" s="25" t="s">
        <v>180</v>
      </c>
      <c r="BA978" s="25" t="s">
        <v>212</v>
      </c>
      <c r="BF978" s="25" t="s">
        <v>213</v>
      </c>
      <c r="BN978" s="25" t="s">
        <v>214</v>
      </c>
      <c r="BO978" s="25" t="s">
        <v>269</v>
      </c>
      <c r="BP978" s="25" t="s">
        <v>215</v>
      </c>
    </row>
    <row r="979" spans="1:68" s="25" customFormat="1" x14ac:dyDescent="0.25">
      <c r="A979" s="25" t="s">
        <v>158</v>
      </c>
      <c r="B979" s="25" t="s">
        <v>159</v>
      </c>
      <c r="C979" s="25" t="s">
        <v>183</v>
      </c>
      <c r="D979" s="25" t="s">
        <v>34</v>
      </c>
      <c r="E979" s="25">
        <v>6</v>
      </c>
      <c r="F979" s="47" t="s">
        <v>209</v>
      </c>
      <c r="G979" s="72">
        <v>2</v>
      </c>
      <c r="H979" s="72"/>
      <c r="I979" s="72">
        <v>2.125</v>
      </c>
      <c r="L979" s="25">
        <v>2E-3</v>
      </c>
      <c r="M979" s="72"/>
      <c r="N979" s="72"/>
      <c r="O979" s="72">
        <v>5.8000000000000003E-2</v>
      </c>
      <c r="P979" s="72"/>
      <c r="U979" s="25">
        <v>6.0000000000000001E-3</v>
      </c>
      <c r="X979" s="78">
        <f t="shared" si="406"/>
        <v>2.0089999999999999</v>
      </c>
      <c r="Y979" s="25">
        <f t="shared" si="409"/>
        <v>3.1699306047233358</v>
      </c>
      <c r="Z979" s="72">
        <f t="shared" si="410"/>
        <v>0.16741666666666666</v>
      </c>
      <c r="AA979" s="72">
        <f t="shared" si="411"/>
        <v>2.2013406977245391E-2</v>
      </c>
      <c r="AB979" s="72">
        <f t="shared" si="412"/>
        <v>1.1946241911398706E-2</v>
      </c>
      <c r="AC979" s="65">
        <v>2E-3</v>
      </c>
      <c r="AD979" s="25">
        <f t="shared" si="407"/>
        <v>2.7294117647058826E-2</v>
      </c>
      <c r="AE979" s="25">
        <f t="shared" si="405"/>
        <v>1.4999999999999999E-2</v>
      </c>
      <c r="AF979" s="25">
        <f t="shared" si="408"/>
        <v>3.1875000000000001E-2</v>
      </c>
      <c r="AI979" s="25">
        <v>1.46</v>
      </c>
      <c r="AS979" s="25" t="s">
        <v>216</v>
      </c>
      <c r="AT979" s="25" t="s">
        <v>221</v>
      </c>
      <c r="AY979" s="25" t="s">
        <v>199</v>
      </c>
      <c r="AZ979" s="25" t="s">
        <v>180</v>
      </c>
      <c r="BA979" s="25" t="s">
        <v>212</v>
      </c>
      <c r="BF979" s="25" t="s">
        <v>213</v>
      </c>
      <c r="BN979" s="25" t="s">
        <v>214</v>
      </c>
      <c r="BO979" s="25" t="s">
        <v>269</v>
      </c>
      <c r="BP979" s="25" t="s">
        <v>215</v>
      </c>
    </row>
    <row r="980" spans="1:68" s="25" customFormat="1" x14ac:dyDescent="0.25">
      <c r="A980" s="25" t="s">
        <v>158</v>
      </c>
      <c r="B980" s="25" t="s">
        <v>159</v>
      </c>
      <c r="C980" s="25" t="s">
        <v>183</v>
      </c>
      <c r="D980" s="25" t="s">
        <v>34</v>
      </c>
      <c r="E980" s="25">
        <v>6</v>
      </c>
      <c r="F980" s="47" t="s">
        <v>209</v>
      </c>
      <c r="G980" s="72">
        <v>2.5</v>
      </c>
      <c r="H980" s="72"/>
      <c r="I980" s="72">
        <v>2.625</v>
      </c>
      <c r="L980" s="25">
        <v>2E-3</v>
      </c>
      <c r="M980" s="72"/>
      <c r="N980" s="72"/>
      <c r="O980" s="72">
        <v>6.5000000000000002E-2</v>
      </c>
      <c r="P980" s="72"/>
      <c r="U980" s="25">
        <v>6.0000000000000001E-3</v>
      </c>
      <c r="X980" s="78">
        <f t="shared" si="406"/>
        <v>2.4950000000000001</v>
      </c>
      <c r="Y980" s="25">
        <f t="shared" si="409"/>
        <v>4.8891232021032005</v>
      </c>
      <c r="Z980" s="72">
        <f t="shared" si="410"/>
        <v>0.20791666666666667</v>
      </c>
      <c r="AA980" s="72">
        <f t="shared" si="411"/>
        <v>3.3952244459050006E-2</v>
      </c>
      <c r="AB980" s="72">
        <f t="shared" si="412"/>
        <v>9.6192384769539074E-3</v>
      </c>
      <c r="AC980" s="65">
        <v>2E-3</v>
      </c>
      <c r="AD980" s="25">
        <f t="shared" si="407"/>
        <v>2.4761904761904763E-2</v>
      </c>
      <c r="AE980" s="25">
        <f t="shared" si="405"/>
        <v>1.4999999999999999E-2</v>
      </c>
      <c r="AF980" s="25">
        <f t="shared" si="408"/>
        <v>3.9375E-2</v>
      </c>
      <c r="AI980" s="25">
        <v>2.0299999999999998</v>
      </c>
      <c r="AS980" s="25" t="s">
        <v>216</v>
      </c>
      <c r="AT980" s="25" t="s">
        <v>221</v>
      </c>
      <c r="AY980" s="25" t="s">
        <v>199</v>
      </c>
      <c r="AZ980" s="25" t="s">
        <v>180</v>
      </c>
      <c r="BA980" s="25" t="s">
        <v>212</v>
      </c>
      <c r="BF980" s="25" t="s">
        <v>213</v>
      </c>
      <c r="BN980" s="25" t="s">
        <v>214</v>
      </c>
      <c r="BO980" s="25" t="s">
        <v>269</v>
      </c>
      <c r="BP980" s="25" t="s">
        <v>215</v>
      </c>
    </row>
    <row r="981" spans="1:68" s="25" customFormat="1" x14ac:dyDescent="0.25">
      <c r="A981" s="25" t="s">
        <v>158</v>
      </c>
      <c r="B981" s="25" t="s">
        <v>159</v>
      </c>
      <c r="C981" s="25" t="s">
        <v>183</v>
      </c>
      <c r="D981" s="25" t="s">
        <v>34</v>
      </c>
      <c r="E981" s="25">
        <v>6</v>
      </c>
      <c r="F981" s="47" t="s">
        <v>209</v>
      </c>
      <c r="G981" s="72">
        <v>3</v>
      </c>
      <c r="H981" s="72"/>
      <c r="I981" s="72">
        <v>3.125</v>
      </c>
      <c r="L981" s="25">
        <v>2E-3</v>
      </c>
      <c r="M981" s="72"/>
      <c r="N981" s="72"/>
      <c r="O981" s="72">
        <v>7.1999999999999995E-2</v>
      </c>
      <c r="P981" s="72"/>
      <c r="U981" s="25">
        <v>7.0000000000000001E-3</v>
      </c>
      <c r="X981" s="78">
        <f t="shared" si="406"/>
        <v>2.9809999999999999</v>
      </c>
      <c r="Y981" s="25">
        <f t="shared" si="409"/>
        <v>6.979331608686711</v>
      </c>
      <c r="Z981" s="72">
        <f t="shared" si="410"/>
        <v>0.24841666666666665</v>
      </c>
      <c r="AA981" s="72">
        <f t="shared" si="411"/>
        <v>4.8467580615879934E-2</v>
      </c>
      <c r="AB981" s="72">
        <f t="shared" si="412"/>
        <v>8.0509896008050998E-3</v>
      </c>
      <c r="AC981" s="65">
        <v>2E-3</v>
      </c>
      <c r="AD981" s="25">
        <f t="shared" si="407"/>
        <v>2.3039999999999998E-2</v>
      </c>
      <c r="AE981" s="25">
        <f t="shared" si="405"/>
        <v>1.4999999999999999E-2</v>
      </c>
      <c r="AF981" s="25">
        <f t="shared" si="408"/>
        <v>4.6875E-2</v>
      </c>
      <c r="AI981" s="25">
        <v>2.68</v>
      </c>
      <c r="AS981" s="25" t="s">
        <v>216</v>
      </c>
      <c r="AT981" s="25" t="s">
        <v>221</v>
      </c>
      <c r="AY981" s="25" t="s">
        <v>199</v>
      </c>
      <c r="AZ981" s="25" t="s">
        <v>180</v>
      </c>
      <c r="BA981" s="25" t="s">
        <v>212</v>
      </c>
      <c r="BF981" s="25" t="s">
        <v>213</v>
      </c>
      <c r="BN981" s="25" t="s">
        <v>214</v>
      </c>
      <c r="BO981" s="25" t="s">
        <v>269</v>
      </c>
      <c r="BP981" s="25" t="s">
        <v>215</v>
      </c>
    </row>
    <row r="982" spans="1:68" s="25" customFormat="1" x14ac:dyDescent="0.25">
      <c r="A982" s="25" t="s">
        <v>158</v>
      </c>
      <c r="B982" s="25" t="s">
        <v>159</v>
      </c>
      <c r="C982" s="25" t="s">
        <v>183</v>
      </c>
      <c r="D982" s="25" t="s">
        <v>34</v>
      </c>
      <c r="E982" s="25">
        <v>6</v>
      </c>
      <c r="F982" s="47" t="s">
        <v>209</v>
      </c>
      <c r="G982" s="72">
        <v>3.5</v>
      </c>
      <c r="H982" s="72"/>
      <c r="I982" s="72">
        <v>6.625</v>
      </c>
      <c r="L982" s="25">
        <v>2E-3</v>
      </c>
      <c r="M982" s="72"/>
      <c r="N982" s="72"/>
      <c r="O982" s="72">
        <v>8.3000000000000004E-2</v>
      </c>
      <c r="P982" s="72"/>
      <c r="U982" s="25">
        <v>8.0000000000000002E-3</v>
      </c>
      <c r="X982" s="78">
        <f t="shared" si="406"/>
        <v>6.4589999999999996</v>
      </c>
      <c r="Y982" s="25">
        <f t="shared" si="409"/>
        <v>32.765775436764017</v>
      </c>
      <c r="Z982" s="72">
        <f t="shared" si="410"/>
        <v>0.53825000000000001</v>
      </c>
      <c r="AA982" s="72">
        <f t="shared" si="411"/>
        <v>0.22754010719975015</v>
      </c>
      <c r="AB982" s="72">
        <f t="shared" si="412"/>
        <v>3.7157454714352067E-3</v>
      </c>
      <c r="AC982" s="65">
        <v>2E-3</v>
      </c>
      <c r="AD982" s="25">
        <f t="shared" si="407"/>
        <v>1.2528301886792454E-2</v>
      </c>
      <c r="AE982" s="25">
        <f t="shared" si="405"/>
        <v>1.4999999999999999E-2</v>
      </c>
      <c r="AF982" s="25">
        <f t="shared" si="408"/>
        <v>9.9374999999999991E-2</v>
      </c>
      <c r="AI982" s="25">
        <v>3.58</v>
      </c>
      <c r="AS982" s="25" t="s">
        <v>216</v>
      </c>
      <c r="AT982" s="25" t="s">
        <v>221</v>
      </c>
      <c r="AY982" s="25" t="s">
        <v>199</v>
      </c>
      <c r="AZ982" s="25" t="s">
        <v>180</v>
      </c>
      <c r="BA982" s="25" t="s">
        <v>212</v>
      </c>
      <c r="BF982" s="25" t="s">
        <v>213</v>
      </c>
      <c r="BN982" s="25" t="s">
        <v>214</v>
      </c>
      <c r="BO982" s="25" t="s">
        <v>269</v>
      </c>
      <c r="BP982" s="25" t="s">
        <v>215</v>
      </c>
    </row>
    <row r="983" spans="1:68" s="25" customFormat="1" x14ac:dyDescent="0.25">
      <c r="A983" s="25" t="s">
        <v>158</v>
      </c>
      <c r="B983" s="25" t="s">
        <v>159</v>
      </c>
      <c r="C983" s="25" t="s">
        <v>183</v>
      </c>
      <c r="D983" s="25" t="s">
        <v>34</v>
      </c>
      <c r="E983" s="25">
        <v>6</v>
      </c>
      <c r="F983" s="47" t="s">
        <v>209</v>
      </c>
      <c r="G983" s="72">
        <v>4</v>
      </c>
      <c r="H983" s="72"/>
      <c r="I983" s="72">
        <v>4.125</v>
      </c>
      <c r="L983" s="25">
        <v>2E-3</v>
      </c>
      <c r="M983" s="72"/>
      <c r="N983" s="72"/>
      <c r="O983" s="72">
        <v>9.5000000000000001E-2</v>
      </c>
      <c r="P983" s="72"/>
      <c r="U983" s="25">
        <v>0.01</v>
      </c>
      <c r="X983" s="78">
        <f t="shared" si="406"/>
        <v>3.9350000000000001</v>
      </c>
      <c r="Y983" s="25">
        <f t="shared" si="409"/>
        <v>12.161281876632854</v>
      </c>
      <c r="Z983" s="72">
        <f t="shared" si="410"/>
        <v>0.32791666666666669</v>
      </c>
      <c r="AA983" s="72">
        <f t="shared" si="411"/>
        <v>8.445334636550593E-2</v>
      </c>
      <c r="AB983" s="72">
        <f t="shared" si="412"/>
        <v>6.0991105463786529E-3</v>
      </c>
      <c r="AC983" s="65">
        <v>2E-3</v>
      </c>
      <c r="AD983" s="25">
        <f t="shared" si="407"/>
        <v>2.3030303030303029E-2</v>
      </c>
      <c r="AE983" s="25">
        <f t="shared" si="405"/>
        <v>1.4999999999999999E-2</v>
      </c>
      <c r="AF983" s="25">
        <f t="shared" si="408"/>
        <v>6.1874999999999999E-2</v>
      </c>
      <c r="AI983" s="25">
        <v>4.66</v>
      </c>
      <c r="AS983" s="25" t="s">
        <v>216</v>
      </c>
      <c r="AT983" s="25" t="s">
        <v>221</v>
      </c>
      <c r="AY983" s="25" t="s">
        <v>199</v>
      </c>
      <c r="AZ983" s="25" t="s">
        <v>180</v>
      </c>
      <c r="BA983" s="25" t="s">
        <v>212</v>
      </c>
      <c r="BF983" s="25" t="s">
        <v>213</v>
      </c>
      <c r="BN983" s="25" t="s">
        <v>214</v>
      </c>
      <c r="BO983" s="25" t="s">
        <v>269</v>
      </c>
      <c r="BP983" s="25" t="s">
        <v>215</v>
      </c>
    </row>
    <row r="984" spans="1:68" s="25" customFormat="1" x14ac:dyDescent="0.25">
      <c r="A984" s="25" t="s">
        <v>158</v>
      </c>
      <c r="B984" s="25" t="s">
        <v>159</v>
      </c>
      <c r="C984" s="25" t="s">
        <v>183</v>
      </c>
      <c r="D984" s="25" t="s">
        <v>34</v>
      </c>
      <c r="E984" s="25">
        <v>6</v>
      </c>
      <c r="F984" s="47" t="s">
        <v>209</v>
      </c>
      <c r="G984" s="72">
        <v>5</v>
      </c>
      <c r="H984" s="72"/>
      <c r="I984" s="72">
        <v>5.125</v>
      </c>
      <c r="L984" s="25">
        <v>2E-3</v>
      </c>
      <c r="M984" s="72"/>
      <c r="N984" s="72"/>
      <c r="O984" s="72">
        <v>0.109</v>
      </c>
      <c r="P984" s="72"/>
      <c r="U984" s="25">
        <v>1.0999999999999999E-2</v>
      </c>
      <c r="X984" s="78">
        <f t="shared" si="406"/>
        <v>4.907</v>
      </c>
      <c r="Y984" s="25">
        <f t="shared" si="409"/>
        <v>18.911326701691802</v>
      </c>
      <c r="Z984" s="72">
        <f t="shared" si="410"/>
        <v>0.40891666666666665</v>
      </c>
      <c r="AA984" s="72">
        <f t="shared" si="411"/>
        <v>0.13132865765063753</v>
      </c>
      <c r="AB984" s="72">
        <f t="shared" si="412"/>
        <v>4.89097208070104E-3</v>
      </c>
      <c r="AC984" s="65">
        <v>2E-3</v>
      </c>
      <c r="AD984" s="25">
        <f t="shared" si="407"/>
        <v>2.1268292682926831E-2</v>
      </c>
      <c r="AE984" s="25">
        <f t="shared" si="405"/>
        <v>1.4999999999999999E-2</v>
      </c>
      <c r="AF984" s="25">
        <f t="shared" si="408"/>
        <v>7.6874999999999999E-2</v>
      </c>
      <c r="AI984" s="25">
        <v>6.66</v>
      </c>
      <c r="AS984" s="25" t="s">
        <v>216</v>
      </c>
      <c r="AT984" s="25" t="s">
        <v>221</v>
      </c>
      <c r="AY984" s="25" t="s">
        <v>199</v>
      </c>
      <c r="AZ984" s="25" t="s">
        <v>180</v>
      </c>
      <c r="BA984" s="25" t="s">
        <v>212</v>
      </c>
      <c r="BF984" s="25" t="s">
        <v>213</v>
      </c>
      <c r="BN984" s="25" t="s">
        <v>214</v>
      </c>
      <c r="BO984" s="25" t="s">
        <v>269</v>
      </c>
      <c r="BP984" s="25" t="s">
        <v>215</v>
      </c>
    </row>
    <row r="985" spans="1:68" s="25" customFormat="1" x14ac:dyDescent="0.25">
      <c r="A985" s="25" t="s">
        <v>158</v>
      </c>
      <c r="B985" s="25" t="s">
        <v>159</v>
      </c>
      <c r="C985" s="25" t="s">
        <v>183</v>
      </c>
      <c r="D985" s="25" t="s">
        <v>34</v>
      </c>
      <c r="E985" s="25">
        <v>6</v>
      </c>
      <c r="F985" s="47" t="s">
        <v>209</v>
      </c>
      <c r="G985" s="72">
        <v>6</v>
      </c>
      <c r="H985" s="72"/>
      <c r="I985" s="72">
        <v>6.125</v>
      </c>
      <c r="L985" s="25">
        <v>2E-3</v>
      </c>
      <c r="M985" s="72"/>
      <c r="N985" s="72"/>
      <c r="O985" s="72">
        <v>0.122</v>
      </c>
      <c r="P985" s="72"/>
      <c r="U985" s="25">
        <v>1.2E-2</v>
      </c>
      <c r="X985" s="78">
        <f t="shared" si="406"/>
        <v>5.8810000000000002</v>
      </c>
      <c r="Y985" s="25">
        <f t="shared" si="409"/>
        <v>27.163907328368456</v>
      </c>
      <c r="Z985" s="72">
        <f t="shared" si="410"/>
        <v>0.49008333333333337</v>
      </c>
      <c r="AA985" s="72">
        <f t="shared" si="411"/>
        <v>0.18863824533589207</v>
      </c>
      <c r="AB985" s="72">
        <f t="shared" si="412"/>
        <v>4.0809386158816522E-3</v>
      </c>
      <c r="AC985" s="65">
        <v>2E-3</v>
      </c>
      <c r="AD985" s="25">
        <f t="shared" si="407"/>
        <v>1.9918367346938776E-2</v>
      </c>
      <c r="AE985" s="25">
        <f t="shared" si="405"/>
        <v>1.4999999999999999E-2</v>
      </c>
      <c r="AF985" s="25">
        <f t="shared" si="408"/>
        <v>9.1874999999999998E-2</v>
      </c>
      <c r="AI985" s="25">
        <v>8.92</v>
      </c>
      <c r="AS985" s="25" t="s">
        <v>216</v>
      </c>
      <c r="AT985" s="25" t="s">
        <v>221</v>
      </c>
      <c r="AY985" s="25" t="s">
        <v>199</v>
      </c>
      <c r="AZ985" s="25" t="s">
        <v>180</v>
      </c>
      <c r="BA985" s="25" t="s">
        <v>212</v>
      </c>
      <c r="BF985" s="25" t="s">
        <v>213</v>
      </c>
      <c r="BN985" s="25" t="s">
        <v>214</v>
      </c>
      <c r="BO985" s="25" t="s">
        <v>269</v>
      </c>
      <c r="BP985" s="25" t="s">
        <v>215</v>
      </c>
    </row>
    <row r="986" spans="1:68" s="25" customFormat="1" x14ac:dyDescent="0.25">
      <c r="A986" s="25" t="s">
        <v>158</v>
      </c>
      <c r="B986" s="25" t="s">
        <v>159</v>
      </c>
      <c r="C986" s="25" t="s">
        <v>183</v>
      </c>
      <c r="D986" s="25" t="s">
        <v>34</v>
      </c>
      <c r="E986" s="25">
        <v>6</v>
      </c>
      <c r="F986" s="47" t="s">
        <v>209</v>
      </c>
      <c r="G986" s="72">
        <v>8</v>
      </c>
      <c r="H986" s="72"/>
      <c r="I986" s="72">
        <v>8.125</v>
      </c>
      <c r="L986" s="30" t="s">
        <v>217</v>
      </c>
      <c r="M986" s="72"/>
      <c r="N986" s="72"/>
      <c r="O986" s="72">
        <v>0.17</v>
      </c>
      <c r="P986" s="72"/>
      <c r="U986" s="25">
        <v>1.7000000000000001E-2</v>
      </c>
      <c r="X986" s="78">
        <f t="shared" si="406"/>
        <v>7.7850000000000001</v>
      </c>
      <c r="Y986" s="25">
        <f t="shared" si="409"/>
        <v>47.600017805452516</v>
      </c>
      <c r="Z986" s="72">
        <f t="shared" si="410"/>
        <v>0.64875000000000005</v>
      </c>
      <c r="AA986" s="72">
        <f t="shared" si="411"/>
        <v>0.33055567920453138</v>
      </c>
      <c r="AB986" s="72">
        <f t="shared" si="412"/>
        <v>3.0828516377649322E-3</v>
      </c>
      <c r="AC986" s="65">
        <v>2E-3</v>
      </c>
      <c r="AD986" s="25">
        <f t="shared" si="407"/>
        <v>2.0923076923076926E-2</v>
      </c>
      <c r="AE986" s="25">
        <f t="shared" si="405"/>
        <v>1.4999999999999999E-2</v>
      </c>
      <c r="AF986" s="25">
        <f t="shared" si="408"/>
        <v>0.121875</v>
      </c>
      <c r="AI986" s="25">
        <v>16.5</v>
      </c>
      <c r="AS986" s="25" t="s">
        <v>216</v>
      </c>
      <c r="AT986" s="25" t="s">
        <v>221</v>
      </c>
      <c r="AY986" s="25" t="s">
        <v>199</v>
      </c>
      <c r="AZ986" s="25" t="s">
        <v>180</v>
      </c>
      <c r="BA986" s="25" t="s">
        <v>212</v>
      </c>
      <c r="BF986" s="25" t="s">
        <v>213</v>
      </c>
      <c r="BN986" s="25" t="s">
        <v>214</v>
      </c>
      <c r="BO986" s="25" t="s">
        <v>269</v>
      </c>
      <c r="BP986" s="25" t="s">
        <v>215</v>
      </c>
    </row>
    <row r="987" spans="1:68" s="25" customFormat="1" x14ac:dyDescent="0.25">
      <c r="A987" s="25" t="s">
        <v>158</v>
      </c>
      <c r="B987" s="25" t="s">
        <v>159</v>
      </c>
      <c r="C987" s="25" t="s">
        <v>183</v>
      </c>
      <c r="D987" s="25" t="s">
        <v>34</v>
      </c>
      <c r="E987" s="25">
        <v>6</v>
      </c>
      <c r="F987" s="47" t="s">
        <v>209</v>
      </c>
      <c r="G987" s="72">
        <v>10</v>
      </c>
      <c r="H987" s="72"/>
      <c r="I987" s="72">
        <v>10.125</v>
      </c>
      <c r="L987" s="30" t="s">
        <v>219</v>
      </c>
      <c r="M987" s="72"/>
      <c r="N987" s="72"/>
      <c r="O987" s="72">
        <v>0.21199999999999999</v>
      </c>
      <c r="P987" s="72"/>
      <c r="U987" s="25">
        <v>2.1000000000000001E-2</v>
      </c>
      <c r="X987" s="78">
        <f t="shared" si="406"/>
        <v>9.7010000000000005</v>
      </c>
      <c r="Y987" s="25">
        <f t="shared" si="409"/>
        <v>73.913350703833984</v>
      </c>
      <c r="Z987" s="72">
        <f t="shared" si="410"/>
        <v>0.80841666666666667</v>
      </c>
      <c r="AA987" s="72">
        <f t="shared" si="411"/>
        <v>0.5132871576655138</v>
      </c>
      <c r="AB987" s="72">
        <f t="shared" si="412"/>
        <v>2.473971755489125E-3</v>
      </c>
      <c r="AC987" s="65">
        <v>2E-3</v>
      </c>
      <c r="AD987" s="25">
        <f t="shared" si="407"/>
        <v>2.0938271604938271E-2</v>
      </c>
      <c r="AE987" s="25">
        <f t="shared" si="405"/>
        <v>1.4999999999999999E-2</v>
      </c>
      <c r="AF987" s="25">
        <f t="shared" si="408"/>
        <v>0.15187499999999998</v>
      </c>
      <c r="AI987" s="25">
        <v>25.6</v>
      </c>
      <c r="AS987" s="25" t="s">
        <v>216</v>
      </c>
      <c r="AT987" s="25" t="s">
        <v>221</v>
      </c>
      <c r="AY987" s="25" t="s">
        <v>199</v>
      </c>
      <c r="AZ987" s="25" t="s">
        <v>180</v>
      </c>
      <c r="BA987" s="25" t="s">
        <v>212</v>
      </c>
      <c r="BF987" s="25" t="s">
        <v>213</v>
      </c>
      <c r="BN987" s="25" t="s">
        <v>214</v>
      </c>
      <c r="BO987" s="25" t="s">
        <v>269</v>
      </c>
      <c r="BP987" s="25" t="s">
        <v>215</v>
      </c>
    </row>
    <row r="988" spans="1:68" s="25" customFormat="1" x14ac:dyDescent="0.25">
      <c r="A988" s="25" t="s">
        <v>158</v>
      </c>
      <c r="B988" s="25" t="s">
        <v>159</v>
      </c>
      <c r="C988" s="25" t="s">
        <v>183</v>
      </c>
      <c r="D988" s="25" t="s">
        <v>34</v>
      </c>
      <c r="E988" s="25">
        <v>6</v>
      </c>
      <c r="F988" s="47" t="s">
        <v>209</v>
      </c>
      <c r="G988" s="72">
        <v>12</v>
      </c>
      <c r="H988" s="72"/>
      <c r="I988" s="72">
        <v>12.125</v>
      </c>
      <c r="L988" s="30" t="s">
        <v>219</v>
      </c>
      <c r="M988" s="72"/>
      <c r="N988" s="72"/>
      <c r="O988" s="72">
        <v>0.254</v>
      </c>
      <c r="P988" s="72"/>
      <c r="U988" s="25">
        <v>2.5000000000000001E-2</v>
      </c>
      <c r="X988" s="78">
        <f t="shared" si="406"/>
        <v>11.617000000000001</v>
      </c>
      <c r="Y988" s="25">
        <f t="shared" si="409"/>
        <v>105.99316488247383</v>
      </c>
      <c r="Z988" s="72">
        <f t="shared" si="410"/>
        <v>0.96808333333333341</v>
      </c>
      <c r="AA988" s="72">
        <f t="shared" si="411"/>
        <v>0.73606364501717936</v>
      </c>
      <c r="AB988" s="72">
        <f t="shared" si="412"/>
        <v>2.0659378497030214E-3</v>
      </c>
      <c r="AC988" s="65">
        <v>2E-3</v>
      </c>
      <c r="AD988" s="25">
        <f t="shared" si="407"/>
        <v>2.0948453608247423E-2</v>
      </c>
      <c r="AE988" s="25">
        <f t="shared" si="405"/>
        <v>1.4999999999999999E-2</v>
      </c>
      <c r="AF988" s="25">
        <f t="shared" si="408"/>
        <v>0.18187499999999998</v>
      </c>
      <c r="AI988" s="25">
        <v>36.700000000000003</v>
      </c>
      <c r="AS988" s="25" t="s">
        <v>216</v>
      </c>
      <c r="AT988" s="25" t="s">
        <v>221</v>
      </c>
      <c r="AY988" s="25" t="s">
        <v>199</v>
      </c>
      <c r="AZ988" s="25" t="s">
        <v>180</v>
      </c>
      <c r="BA988" s="25" t="s">
        <v>212</v>
      </c>
      <c r="BF988" s="25" t="s">
        <v>213</v>
      </c>
      <c r="BN988" s="25" t="s">
        <v>214</v>
      </c>
      <c r="BO988" s="25" t="s">
        <v>269</v>
      </c>
      <c r="BP988" s="25" t="s">
        <v>215</v>
      </c>
    </row>
    <row r="989" spans="1:68" s="36" customFormat="1" x14ac:dyDescent="0.25">
      <c r="A989" s="36" t="s">
        <v>158</v>
      </c>
      <c r="B989" s="36" t="s">
        <v>159</v>
      </c>
      <c r="C989" s="36" t="s">
        <v>183</v>
      </c>
      <c r="D989" s="36" t="s">
        <v>34</v>
      </c>
      <c r="E989" s="36">
        <v>8</v>
      </c>
      <c r="F989" s="36" t="s">
        <v>223</v>
      </c>
      <c r="G989" s="73">
        <v>7.1999999999999995E-2</v>
      </c>
      <c r="H989" s="82"/>
      <c r="I989" s="73">
        <v>7.1999999999999995E-2</v>
      </c>
      <c r="M989" s="73"/>
      <c r="N989" s="73"/>
      <c r="O989" s="73">
        <f t="shared" ref="O989:O1012" si="413">(I989-X989)/2</f>
        <v>2.3E-2</v>
      </c>
      <c r="P989" s="73"/>
      <c r="X989" s="73">
        <v>2.5999999999999999E-2</v>
      </c>
      <c r="Y989" s="61">
        <f t="shared" si="409"/>
        <v>5.3092915845667494E-4</v>
      </c>
      <c r="Z989" s="73">
        <f t="shared" si="410"/>
        <v>2.1666666666666666E-3</v>
      </c>
      <c r="AA989" s="73">
        <f t="shared" si="411"/>
        <v>3.6870080448380209E-6</v>
      </c>
      <c r="AB989" s="73">
        <f t="shared" si="412"/>
        <v>0.92307692307692313</v>
      </c>
      <c r="AC989" s="71">
        <v>2E-3</v>
      </c>
      <c r="AI989" s="36">
        <v>1.3729999999999999E-2</v>
      </c>
      <c r="AU989" s="36">
        <v>2.0000000000000001E-4</v>
      </c>
      <c r="AY989" s="41" t="s">
        <v>199</v>
      </c>
      <c r="AZ989" s="41" t="s">
        <v>224</v>
      </c>
      <c r="BA989" s="41" t="s">
        <v>225</v>
      </c>
      <c r="BF989" s="36" t="s">
        <v>226</v>
      </c>
      <c r="BJ989" s="36" t="s">
        <v>227</v>
      </c>
    </row>
    <row r="990" spans="1:68" s="36" customFormat="1" x14ac:dyDescent="0.25">
      <c r="A990" s="36" t="s">
        <v>158</v>
      </c>
      <c r="B990" s="36" t="s">
        <v>159</v>
      </c>
      <c r="C990" s="36" t="s">
        <v>183</v>
      </c>
      <c r="D990" s="36" t="s">
        <v>34</v>
      </c>
      <c r="E990" s="36">
        <v>8</v>
      </c>
      <c r="F990" s="36" t="s">
        <v>223</v>
      </c>
      <c r="G990" s="73">
        <v>7.1999999999999995E-2</v>
      </c>
      <c r="H990" s="82"/>
      <c r="I990" s="73">
        <v>7.1999999999999995E-2</v>
      </c>
      <c r="M990" s="73"/>
      <c r="N990" s="73"/>
      <c r="O990" s="73">
        <f t="shared" si="413"/>
        <v>2.1999999999999999E-2</v>
      </c>
      <c r="P990" s="73"/>
      <c r="X990" s="73">
        <v>2.8000000000000001E-2</v>
      </c>
      <c r="Y990" s="61">
        <f t="shared" si="409"/>
        <v>6.1575216010359955E-4</v>
      </c>
      <c r="Z990" s="73">
        <f t="shared" si="410"/>
        <v>2.3333333333333335E-3</v>
      </c>
      <c r="AA990" s="73">
        <f t="shared" si="411"/>
        <v>4.2760566673861082E-6</v>
      </c>
      <c r="AB990" s="73">
        <f t="shared" si="412"/>
        <v>0.8571428571428571</v>
      </c>
      <c r="AC990" s="71">
        <v>2E-3</v>
      </c>
      <c r="AI990" s="36">
        <v>0.13400000000000001</v>
      </c>
      <c r="AU990" s="36">
        <v>2.1000000000000001E-4</v>
      </c>
      <c r="AY990" s="41" t="s">
        <v>199</v>
      </c>
      <c r="AZ990" s="41" t="s">
        <v>224</v>
      </c>
      <c r="BA990" s="41" t="s">
        <v>225</v>
      </c>
      <c r="BF990" s="36" t="s">
        <v>226</v>
      </c>
      <c r="BJ990" s="36" t="s">
        <v>227</v>
      </c>
    </row>
    <row r="991" spans="1:68" s="36" customFormat="1" x14ac:dyDescent="0.25">
      <c r="A991" s="36" t="s">
        <v>158</v>
      </c>
      <c r="B991" s="36" t="s">
        <v>159</v>
      </c>
      <c r="C991" s="36" t="s">
        <v>183</v>
      </c>
      <c r="D991" s="36" t="s">
        <v>34</v>
      </c>
      <c r="E991" s="36">
        <v>8</v>
      </c>
      <c r="F991" s="36" t="s">
        <v>223</v>
      </c>
      <c r="G991" s="73">
        <v>8.1000000000000003E-2</v>
      </c>
      <c r="H991" s="82"/>
      <c r="I991" s="73">
        <v>8.1000000000000003E-2</v>
      </c>
      <c r="M991" s="73"/>
      <c r="N991" s="73"/>
      <c r="O991" s="73">
        <f t="shared" si="413"/>
        <v>2.5000000000000001E-2</v>
      </c>
      <c r="P991" s="73"/>
      <c r="X991" s="73">
        <v>3.1E-2</v>
      </c>
      <c r="Y991" s="61">
        <f t="shared" si="409"/>
        <v>7.5476763502494771E-4</v>
      </c>
      <c r="Z991" s="73">
        <f t="shared" si="410"/>
        <v>2.5833333333333333E-3</v>
      </c>
      <c r="AA991" s="73">
        <f t="shared" si="411"/>
        <v>5.2414419098954712E-6</v>
      </c>
      <c r="AB991" s="73">
        <f t="shared" si="412"/>
        <v>0.77419354838709675</v>
      </c>
      <c r="AC991" s="71">
        <v>2E-3</v>
      </c>
      <c r="AI991" s="36">
        <v>1.7049999999999999E-2</v>
      </c>
      <c r="AU991" s="36">
        <v>2.3000000000000001E-4</v>
      </c>
      <c r="AY991" s="41" t="s">
        <v>199</v>
      </c>
      <c r="AZ991" s="41" t="s">
        <v>224</v>
      </c>
      <c r="BA991" s="41" t="s">
        <v>225</v>
      </c>
      <c r="BF991" s="36" t="s">
        <v>226</v>
      </c>
      <c r="BJ991" s="36" t="s">
        <v>227</v>
      </c>
    </row>
    <row r="992" spans="1:68" s="36" customFormat="1" x14ac:dyDescent="0.25">
      <c r="A992" s="36" t="s">
        <v>158</v>
      </c>
      <c r="B992" s="36" t="s">
        <v>159</v>
      </c>
      <c r="C992" s="36" t="s">
        <v>183</v>
      </c>
      <c r="D992" s="36" t="s">
        <v>34</v>
      </c>
      <c r="E992" s="36">
        <v>8</v>
      </c>
      <c r="F992" s="36" t="s">
        <v>223</v>
      </c>
      <c r="G992" s="73">
        <v>8.1000000000000003E-2</v>
      </c>
      <c r="H992" s="82"/>
      <c r="I992" s="73">
        <v>8.1000000000000003E-2</v>
      </c>
      <c r="M992" s="73"/>
      <c r="N992" s="73"/>
      <c r="O992" s="73">
        <f t="shared" si="413"/>
        <v>2.4E-2</v>
      </c>
      <c r="P992" s="73"/>
      <c r="X992" s="73">
        <v>3.3000000000000002E-2</v>
      </c>
      <c r="Y992" s="61">
        <f t="shared" si="409"/>
        <v>8.5529859993982123E-4</v>
      </c>
      <c r="Z992" s="73">
        <f t="shared" si="410"/>
        <v>2.7500000000000003E-3</v>
      </c>
      <c r="AA992" s="73">
        <f t="shared" si="411"/>
        <v>5.9395736106932038E-6</v>
      </c>
      <c r="AB992" s="73">
        <f t="shared" si="412"/>
        <v>0.72727272727272718</v>
      </c>
      <c r="AC992" s="71">
        <v>2E-3</v>
      </c>
      <c r="AI992" s="36">
        <v>1.6660000000000001E-2</v>
      </c>
      <c r="AU992" s="36">
        <v>2.5000000000000001E-4</v>
      </c>
      <c r="AY992" s="41" t="s">
        <v>199</v>
      </c>
      <c r="AZ992" s="41" t="s">
        <v>224</v>
      </c>
      <c r="BA992" s="41" t="s">
        <v>225</v>
      </c>
      <c r="BF992" s="36" t="s">
        <v>226</v>
      </c>
      <c r="BJ992" s="36" t="s">
        <v>227</v>
      </c>
    </row>
    <row r="993" spans="1:62" s="36" customFormat="1" x14ac:dyDescent="0.25">
      <c r="A993" s="36" t="s">
        <v>158</v>
      </c>
      <c r="B993" s="36" t="s">
        <v>159</v>
      </c>
      <c r="C993" s="36" t="s">
        <v>183</v>
      </c>
      <c r="D993" s="36" t="s">
        <v>34</v>
      </c>
      <c r="E993" s="36">
        <v>8</v>
      </c>
      <c r="F993" s="36" t="s">
        <v>223</v>
      </c>
      <c r="G993" s="73">
        <v>8.6999999999999994E-2</v>
      </c>
      <c r="H993" s="82"/>
      <c r="I993" s="73">
        <v>8.6999999999999994E-2</v>
      </c>
      <c r="M993" s="73"/>
      <c r="N993" s="73"/>
      <c r="O993" s="73">
        <f t="shared" si="413"/>
        <v>2.5499999999999998E-2</v>
      </c>
      <c r="P993" s="73"/>
      <c r="X993" s="73">
        <v>3.5999999999999997E-2</v>
      </c>
      <c r="Y993" s="61">
        <f t="shared" si="409"/>
        <v>1.0178760197630929E-3</v>
      </c>
      <c r="Z993" s="73">
        <f t="shared" si="410"/>
        <v>2.9999999999999996E-3</v>
      </c>
      <c r="AA993" s="73">
        <f t="shared" si="411"/>
        <v>7.0685834705770335E-6</v>
      </c>
      <c r="AB993" s="73">
        <f t="shared" si="412"/>
        <v>0.66666666666666674</v>
      </c>
      <c r="AC993" s="71">
        <v>2E-3</v>
      </c>
      <c r="AI993" s="36">
        <v>1.9099999999999999E-2</v>
      </c>
      <c r="AU993" s="36">
        <v>2.7E-4</v>
      </c>
      <c r="AY993" s="41" t="s">
        <v>199</v>
      </c>
      <c r="AZ993" s="41" t="s">
        <v>224</v>
      </c>
      <c r="BA993" s="41" t="s">
        <v>225</v>
      </c>
      <c r="BF993" s="36" t="s">
        <v>226</v>
      </c>
      <c r="BJ993" s="36" t="s">
        <v>227</v>
      </c>
    </row>
    <row r="994" spans="1:62" s="36" customFormat="1" x14ac:dyDescent="0.25">
      <c r="A994" s="36" t="s">
        <v>158</v>
      </c>
      <c r="B994" s="36" t="s">
        <v>159</v>
      </c>
      <c r="C994" s="36" t="s">
        <v>183</v>
      </c>
      <c r="D994" s="36" t="s">
        <v>34</v>
      </c>
      <c r="E994" s="36">
        <v>8</v>
      </c>
      <c r="F994" s="36" t="s">
        <v>223</v>
      </c>
      <c r="G994" s="73">
        <v>8.6999999999999994E-2</v>
      </c>
      <c r="H994" s="82"/>
      <c r="I994" s="73">
        <v>8.6999999999999994E-2</v>
      </c>
      <c r="M994" s="73"/>
      <c r="N994" s="73"/>
      <c r="O994" s="73">
        <f t="shared" si="413"/>
        <v>2.3999999999999997E-2</v>
      </c>
      <c r="P994" s="73"/>
      <c r="X994" s="73">
        <v>3.9E-2</v>
      </c>
      <c r="Y994" s="61">
        <f t="shared" si="409"/>
        <v>1.1945906065275189E-3</v>
      </c>
      <c r="Z994" s="73">
        <f t="shared" si="410"/>
        <v>3.2499999999999999E-3</v>
      </c>
      <c r="AA994" s="73">
        <f t="shared" si="411"/>
        <v>8.295768100885546E-6</v>
      </c>
      <c r="AB994" s="73">
        <f t="shared" si="412"/>
        <v>0.61538461538461542</v>
      </c>
      <c r="AC994" s="71">
        <v>2E-3</v>
      </c>
      <c r="AI994" s="36">
        <v>1.8419999999999999E-2</v>
      </c>
      <c r="AU994" s="36">
        <v>2.9E-4</v>
      </c>
      <c r="AY994" s="41" t="s">
        <v>199</v>
      </c>
      <c r="AZ994" s="41" t="s">
        <v>224</v>
      </c>
      <c r="BA994" s="41" t="s">
        <v>225</v>
      </c>
      <c r="BF994" s="36" t="s">
        <v>226</v>
      </c>
      <c r="BJ994" s="36" t="s">
        <v>227</v>
      </c>
    </row>
    <row r="995" spans="1:62" s="36" customFormat="1" x14ac:dyDescent="0.25">
      <c r="A995" s="36" t="s">
        <v>158</v>
      </c>
      <c r="B995" s="36" t="s">
        <v>159</v>
      </c>
      <c r="C995" s="36" t="s">
        <v>183</v>
      </c>
      <c r="D995" s="36" t="s">
        <v>34</v>
      </c>
      <c r="E995" s="36">
        <v>8</v>
      </c>
      <c r="F995" s="36" t="s">
        <v>223</v>
      </c>
      <c r="G995" s="73">
        <v>9.2999999999999999E-2</v>
      </c>
      <c r="H995" s="82"/>
      <c r="I995" s="73">
        <v>9.2999999999999999E-2</v>
      </c>
      <c r="M995" s="73"/>
      <c r="N995" s="73"/>
      <c r="O995" s="73">
        <f t="shared" si="413"/>
        <v>2.5499999999999998E-2</v>
      </c>
      <c r="P995" s="73"/>
      <c r="X995" s="73">
        <v>4.2000000000000003E-2</v>
      </c>
      <c r="Y995" s="61">
        <f t="shared" si="409"/>
        <v>1.385442360233099E-3</v>
      </c>
      <c r="Z995" s="73">
        <f t="shared" si="410"/>
        <v>3.5000000000000001E-3</v>
      </c>
      <c r="AA995" s="73">
        <f t="shared" si="411"/>
        <v>9.621127501618743E-6</v>
      </c>
      <c r="AB995" s="73">
        <f t="shared" si="412"/>
        <v>0.5714285714285714</v>
      </c>
      <c r="AC995" s="71">
        <v>2E-3</v>
      </c>
      <c r="AI995" s="36">
        <v>2.0959999999999999E-2</v>
      </c>
      <c r="AU995" s="36">
        <v>3.2000000000000003E-4</v>
      </c>
      <c r="AY995" s="41" t="s">
        <v>199</v>
      </c>
      <c r="AZ995" s="41" t="s">
        <v>224</v>
      </c>
      <c r="BA995" s="41" t="s">
        <v>225</v>
      </c>
      <c r="BF995" s="36" t="s">
        <v>226</v>
      </c>
      <c r="BJ995" s="36" t="s">
        <v>227</v>
      </c>
    </row>
    <row r="996" spans="1:62" s="36" customFormat="1" x14ac:dyDescent="0.25">
      <c r="A996" s="36" t="s">
        <v>158</v>
      </c>
      <c r="B996" s="36" t="s">
        <v>159</v>
      </c>
      <c r="C996" s="36" t="s">
        <v>183</v>
      </c>
      <c r="D996" s="36" t="s">
        <v>34</v>
      </c>
      <c r="E996" s="36">
        <v>8</v>
      </c>
      <c r="F996" s="36" t="s">
        <v>223</v>
      </c>
      <c r="G996" s="73">
        <v>9.7000000000000003E-2</v>
      </c>
      <c r="H996" s="82"/>
      <c r="I996" s="73">
        <v>9.7000000000000003E-2</v>
      </c>
      <c r="M996" s="73"/>
      <c r="N996" s="73"/>
      <c r="O996" s="73">
        <v>2.5000000000000001E-2</v>
      </c>
      <c r="P996" s="73"/>
      <c r="X996" s="73">
        <v>4.5999999999999999E-2</v>
      </c>
      <c r="Y996" s="61">
        <f t="shared" si="409"/>
        <v>1.6619025137490004E-3</v>
      </c>
      <c r="Z996" s="73">
        <f t="shared" si="410"/>
        <v>3.8333333333333331E-3</v>
      </c>
      <c r="AA996" s="73">
        <f t="shared" si="411"/>
        <v>1.1540989678812504E-5</v>
      </c>
      <c r="AB996" s="73">
        <f t="shared" si="412"/>
        <v>0.52173913043478259</v>
      </c>
      <c r="AC996" s="71">
        <v>2E-3</v>
      </c>
      <c r="AI996" s="36">
        <v>2.2210000000000001E-2</v>
      </c>
      <c r="AU996" s="36">
        <v>3.5E-4</v>
      </c>
      <c r="AY996" s="41" t="s">
        <v>199</v>
      </c>
      <c r="AZ996" s="41" t="s">
        <v>224</v>
      </c>
      <c r="BA996" s="41" t="s">
        <v>225</v>
      </c>
      <c r="BF996" s="36" t="s">
        <v>226</v>
      </c>
      <c r="BJ996" s="36" t="s">
        <v>227</v>
      </c>
    </row>
    <row r="997" spans="1:62" s="36" customFormat="1" x14ac:dyDescent="0.25">
      <c r="A997" s="36" t="s">
        <v>158</v>
      </c>
      <c r="B997" s="36" t="s">
        <v>159</v>
      </c>
      <c r="C997" s="36" t="s">
        <v>183</v>
      </c>
      <c r="D997" s="36" t="s">
        <v>34</v>
      </c>
      <c r="E997" s="36">
        <v>8</v>
      </c>
      <c r="F997" s="36" t="s">
        <v>223</v>
      </c>
      <c r="G997" s="73">
        <v>9.9000000000000005E-2</v>
      </c>
      <c r="H997" s="82"/>
      <c r="I997" s="73">
        <v>9.9000000000000005E-2</v>
      </c>
      <c r="M997" s="73"/>
      <c r="N997" s="73"/>
      <c r="O997" s="73">
        <f t="shared" si="413"/>
        <v>2.5000000000000001E-2</v>
      </c>
      <c r="P997" s="73"/>
      <c r="X997" s="73">
        <v>4.9000000000000002E-2</v>
      </c>
      <c r="Y997" s="61">
        <f t="shared" si="409"/>
        <v>1.8857409903172736E-3</v>
      </c>
      <c r="Z997" s="73">
        <f t="shared" si="410"/>
        <v>4.0833333333333338E-3</v>
      </c>
      <c r="AA997" s="73">
        <f t="shared" si="411"/>
        <v>1.3095423543869957E-5</v>
      </c>
      <c r="AB997" s="73">
        <f t="shared" si="412"/>
        <v>0.48979591836734687</v>
      </c>
      <c r="AC997" s="71">
        <v>2E-3</v>
      </c>
      <c r="AI997" s="36">
        <v>2.2530000000000001E-2</v>
      </c>
      <c r="AU997" s="36">
        <v>3.6999999999999999E-4</v>
      </c>
      <c r="AY997" s="41" t="s">
        <v>199</v>
      </c>
      <c r="AZ997" s="41" t="s">
        <v>224</v>
      </c>
      <c r="BA997" s="41" t="s">
        <v>225</v>
      </c>
      <c r="BF997" s="36" t="s">
        <v>226</v>
      </c>
      <c r="BJ997" s="36" t="s">
        <v>227</v>
      </c>
    </row>
    <row r="998" spans="1:62" s="36" customFormat="1" x14ac:dyDescent="0.25">
      <c r="A998" s="36" t="s">
        <v>158</v>
      </c>
      <c r="B998" s="36" t="s">
        <v>159</v>
      </c>
      <c r="C998" s="36" t="s">
        <v>183</v>
      </c>
      <c r="D998" s="36" t="s">
        <v>34</v>
      </c>
      <c r="E998" s="36">
        <v>8</v>
      </c>
      <c r="F998" s="36" t="s">
        <v>223</v>
      </c>
      <c r="G998" s="73">
        <v>0.106</v>
      </c>
      <c r="H998" s="82"/>
      <c r="I998" s="73">
        <v>0.106</v>
      </c>
      <c r="M998" s="73"/>
      <c r="N998" s="73"/>
      <c r="O998" s="73">
        <f t="shared" si="413"/>
        <v>2.5999999999999999E-2</v>
      </c>
      <c r="P998" s="73"/>
      <c r="X998" s="73">
        <v>5.3999999999999999E-2</v>
      </c>
      <c r="Y998" s="61">
        <f t="shared" si="409"/>
        <v>2.290221044466959E-3</v>
      </c>
      <c r="Z998" s="73">
        <f t="shared" si="410"/>
        <v>4.4999999999999997E-3</v>
      </c>
      <c r="AA998" s="73">
        <f t="shared" si="411"/>
        <v>1.5904312808798326E-5</v>
      </c>
      <c r="AB998" s="73">
        <f t="shared" si="412"/>
        <v>0.44444444444444448</v>
      </c>
      <c r="AC998" s="71">
        <v>2E-3</v>
      </c>
      <c r="AI998" s="36">
        <v>2.5329999999999998E-2</v>
      </c>
      <c r="AU998" s="36">
        <v>4.0999999999999999E-4</v>
      </c>
      <c r="AY998" s="41" t="s">
        <v>199</v>
      </c>
      <c r="AZ998" s="41" t="s">
        <v>224</v>
      </c>
      <c r="BA998" s="41" t="s">
        <v>225</v>
      </c>
      <c r="BF998" s="36" t="s">
        <v>226</v>
      </c>
      <c r="BJ998" s="36" t="s">
        <v>227</v>
      </c>
    </row>
    <row r="999" spans="1:62" s="36" customFormat="1" x14ac:dyDescent="0.25">
      <c r="A999" s="36" t="s">
        <v>158</v>
      </c>
      <c r="B999" s="36" t="s">
        <v>159</v>
      </c>
      <c r="C999" s="36" t="s">
        <v>183</v>
      </c>
      <c r="D999" s="36" t="s">
        <v>34</v>
      </c>
      <c r="E999" s="36">
        <v>8</v>
      </c>
      <c r="F999" s="36" t="s">
        <v>223</v>
      </c>
      <c r="G999" s="73">
        <v>0.112</v>
      </c>
      <c r="H999" s="82"/>
      <c r="I999" s="73">
        <v>0.112</v>
      </c>
      <c r="M999" s="73"/>
      <c r="N999" s="73"/>
      <c r="O999" s="73">
        <f t="shared" si="413"/>
        <v>2.6500000000000003E-2</v>
      </c>
      <c r="P999" s="73"/>
      <c r="X999" s="73">
        <v>5.8999999999999997E-2</v>
      </c>
      <c r="Y999" s="61">
        <f t="shared" si="409"/>
        <v>2.7339710067865171E-3</v>
      </c>
      <c r="Z999" s="73">
        <f t="shared" si="410"/>
        <v>4.9166666666666664E-3</v>
      </c>
      <c r="AA999" s="73">
        <f t="shared" si="411"/>
        <v>1.8985909769350812E-5</v>
      </c>
      <c r="AB999" s="73">
        <f t="shared" si="412"/>
        <v>0.40677966101694918</v>
      </c>
      <c r="AC999" s="71">
        <v>2E-3</v>
      </c>
      <c r="AI999" s="36">
        <v>2.76E-2</v>
      </c>
      <c r="AU999" s="36">
        <v>4.4000000000000002E-4</v>
      </c>
      <c r="AY999" s="41" t="s">
        <v>199</v>
      </c>
      <c r="AZ999" s="41" t="s">
        <v>224</v>
      </c>
      <c r="BA999" s="41" t="s">
        <v>225</v>
      </c>
      <c r="BF999" s="36" t="s">
        <v>226</v>
      </c>
      <c r="BJ999" s="36" t="s">
        <v>227</v>
      </c>
    </row>
    <row r="1000" spans="1:62" s="36" customFormat="1" x14ac:dyDescent="0.25">
      <c r="A1000" s="36" t="s">
        <v>158</v>
      </c>
      <c r="B1000" s="36" t="s">
        <v>159</v>
      </c>
      <c r="C1000" s="36" t="s">
        <v>183</v>
      </c>
      <c r="D1000" s="36" t="s">
        <v>34</v>
      </c>
      <c r="E1000" s="36">
        <v>8</v>
      </c>
      <c r="F1000" s="36" t="s">
        <v>223</v>
      </c>
      <c r="G1000" s="73">
        <v>0.125</v>
      </c>
      <c r="H1000" s="82"/>
      <c r="I1000" s="73">
        <v>0.125</v>
      </c>
      <c r="M1000" s="73"/>
      <c r="N1000" s="73"/>
      <c r="O1000" s="73">
        <f t="shared" si="413"/>
        <v>3.0499999999999999E-2</v>
      </c>
      <c r="P1000" s="73"/>
      <c r="X1000" s="73">
        <v>6.4000000000000001E-2</v>
      </c>
      <c r="Y1000" s="61">
        <f t="shared" si="409"/>
        <v>3.2169908772759479E-3</v>
      </c>
      <c r="Z1000" s="73">
        <f t="shared" si="410"/>
        <v>5.3333333333333332E-3</v>
      </c>
      <c r="AA1000" s="73">
        <f t="shared" si="411"/>
        <v>2.2340214425527416E-5</v>
      </c>
      <c r="AB1000" s="73">
        <f t="shared" si="412"/>
        <v>0.375</v>
      </c>
      <c r="AC1000" s="71">
        <v>2E-3</v>
      </c>
      <c r="AI1000" s="36">
        <v>3.5110000000000002E-2</v>
      </c>
      <c r="AU1000" s="36">
        <v>4.8000000000000001E-4</v>
      </c>
      <c r="AY1000" s="41" t="s">
        <v>199</v>
      </c>
      <c r="AZ1000" s="41" t="s">
        <v>224</v>
      </c>
      <c r="BA1000" s="41" t="s">
        <v>225</v>
      </c>
      <c r="BF1000" s="36" t="s">
        <v>226</v>
      </c>
      <c r="BJ1000" s="36" t="s">
        <v>227</v>
      </c>
    </row>
    <row r="1001" spans="1:62" s="36" customFormat="1" x14ac:dyDescent="0.25">
      <c r="A1001" s="36" t="s">
        <v>158</v>
      </c>
      <c r="B1001" s="36" t="s">
        <v>159</v>
      </c>
      <c r="C1001" s="36" t="s">
        <v>183</v>
      </c>
      <c r="D1001" s="36" t="s">
        <v>34</v>
      </c>
      <c r="E1001" s="36">
        <v>8</v>
      </c>
      <c r="F1001" s="36" t="s">
        <v>223</v>
      </c>
      <c r="G1001" s="73">
        <v>0.125</v>
      </c>
      <c r="H1001" s="82"/>
      <c r="I1001" s="73">
        <v>0.125</v>
      </c>
      <c r="M1001" s="73"/>
      <c r="N1001" s="73"/>
      <c r="O1001" s="73">
        <f t="shared" si="413"/>
        <v>2.7499999999999997E-2</v>
      </c>
      <c r="P1001" s="73"/>
      <c r="X1001" s="73">
        <v>7.0000000000000007E-2</v>
      </c>
      <c r="Y1001" s="61">
        <f t="shared" si="409"/>
        <v>3.8484510006474969E-3</v>
      </c>
      <c r="Z1001" s="73">
        <f t="shared" si="410"/>
        <v>5.8333333333333336E-3</v>
      </c>
      <c r="AA1001" s="73">
        <f t="shared" si="411"/>
        <v>2.6725354171163174E-5</v>
      </c>
      <c r="AB1001" s="73">
        <f t="shared" si="412"/>
        <v>0.34285714285714286</v>
      </c>
      <c r="AC1001" s="71">
        <v>2E-3</v>
      </c>
      <c r="AI1001" s="36">
        <v>3.2660000000000002E-2</v>
      </c>
      <c r="AU1001" s="36">
        <v>5.2999999999999998E-4</v>
      </c>
      <c r="AY1001" s="41" t="s">
        <v>199</v>
      </c>
      <c r="AZ1001" s="41" t="s">
        <v>224</v>
      </c>
      <c r="BA1001" s="41" t="s">
        <v>225</v>
      </c>
      <c r="BF1001" s="36" t="s">
        <v>226</v>
      </c>
      <c r="BJ1001" s="36" t="s">
        <v>227</v>
      </c>
    </row>
    <row r="1002" spans="1:62" s="36" customFormat="1" x14ac:dyDescent="0.25">
      <c r="A1002" s="36" t="s">
        <v>158</v>
      </c>
      <c r="B1002" s="36" t="s">
        <v>159</v>
      </c>
      <c r="C1002" s="36" t="s">
        <v>183</v>
      </c>
      <c r="D1002" s="36" t="s">
        <v>34</v>
      </c>
      <c r="E1002" s="36">
        <v>8</v>
      </c>
      <c r="F1002" s="36" t="s">
        <v>223</v>
      </c>
      <c r="G1002" s="73">
        <v>0.125</v>
      </c>
      <c r="H1002" s="82"/>
      <c r="I1002" s="73">
        <v>0.125</v>
      </c>
      <c r="M1002" s="73"/>
      <c r="N1002" s="73"/>
      <c r="O1002" s="73">
        <f t="shared" si="413"/>
        <v>2.5000000000000001E-2</v>
      </c>
      <c r="P1002" s="73"/>
      <c r="X1002" s="73">
        <v>7.4999999999999997E-2</v>
      </c>
      <c r="Y1002" s="61">
        <f t="shared" si="409"/>
        <v>4.4178646691106467E-3</v>
      </c>
      <c r="Z1002" s="73">
        <f t="shared" si="410"/>
        <v>6.2499999999999995E-3</v>
      </c>
      <c r="AA1002" s="73">
        <f t="shared" si="411"/>
        <v>3.0679615757712819E-5</v>
      </c>
      <c r="AB1002" s="73">
        <f t="shared" si="412"/>
        <v>0.32</v>
      </c>
      <c r="AC1002" s="71">
        <v>2E-3</v>
      </c>
      <c r="AI1002" s="36">
        <v>3.0450000000000001E-2</v>
      </c>
      <c r="AU1002" s="36">
        <v>5.6999999999999998E-4</v>
      </c>
      <c r="AY1002" s="41" t="s">
        <v>199</v>
      </c>
      <c r="AZ1002" s="41" t="s">
        <v>224</v>
      </c>
      <c r="BA1002" s="41" t="s">
        <v>225</v>
      </c>
      <c r="BF1002" s="36" t="s">
        <v>226</v>
      </c>
      <c r="BJ1002" s="36" t="s">
        <v>227</v>
      </c>
    </row>
    <row r="1003" spans="1:62" s="36" customFormat="1" x14ac:dyDescent="0.25">
      <c r="A1003" s="36" t="s">
        <v>158</v>
      </c>
      <c r="B1003" s="36" t="s">
        <v>159</v>
      </c>
      <c r="C1003" s="36" t="s">
        <v>183</v>
      </c>
      <c r="D1003" s="36" t="s">
        <v>34</v>
      </c>
      <c r="E1003" s="36">
        <v>8</v>
      </c>
      <c r="F1003" s="36" t="s">
        <v>223</v>
      </c>
      <c r="G1003" s="73">
        <v>0.14499999999999999</v>
      </c>
      <c r="H1003" s="82"/>
      <c r="I1003" s="73">
        <v>0.14499999999999999</v>
      </c>
      <c r="M1003" s="73"/>
      <c r="N1003" s="73"/>
      <c r="O1003" s="73">
        <f t="shared" si="413"/>
        <v>3.2499999999999994E-2</v>
      </c>
      <c r="P1003" s="73"/>
      <c r="X1003" s="73">
        <v>0.08</v>
      </c>
      <c r="Y1003" s="61">
        <f t="shared" si="409"/>
        <v>5.0265482457436689E-3</v>
      </c>
      <c r="Z1003" s="73">
        <f t="shared" si="410"/>
        <v>6.6666666666666671E-3</v>
      </c>
      <c r="AA1003" s="73">
        <f t="shared" si="411"/>
        <v>3.49065850398866E-5</v>
      </c>
      <c r="AB1003" s="73">
        <f t="shared" si="412"/>
        <v>0.3</v>
      </c>
      <c r="AC1003" s="71">
        <v>2E-3</v>
      </c>
      <c r="AI1003" s="36">
        <v>4.453E-2</v>
      </c>
      <c r="AU1003" s="36">
        <v>5.9999999999999995E-4</v>
      </c>
      <c r="AY1003" s="41" t="s">
        <v>199</v>
      </c>
      <c r="AZ1003" s="41" t="s">
        <v>224</v>
      </c>
      <c r="BA1003" s="41" t="s">
        <v>225</v>
      </c>
      <c r="BF1003" s="36" t="s">
        <v>226</v>
      </c>
      <c r="BJ1003" s="36" t="s">
        <v>227</v>
      </c>
    </row>
    <row r="1004" spans="1:62" s="36" customFormat="1" x14ac:dyDescent="0.25">
      <c r="A1004" s="36" t="s">
        <v>158</v>
      </c>
      <c r="B1004" s="36" t="s">
        <v>159</v>
      </c>
      <c r="C1004" s="36" t="s">
        <v>183</v>
      </c>
      <c r="D1004" s="36" t="s">
        <v>34</v>
      </c>
      <c r="E1004" s="36">
        <v>8</v>
      </c>
      <c r="F1004" s="36" t="s">
        <v>223</v>
      </c>
      <c r="G1004" s="73">
        <v>0.14499999999999999</v>
      </c>
      <c r="H1004" s="82"/>
      <c r="I1004" s="73">
        <v>0.14499999999999999</v>
      </c>
      <c r="M1004" s="73"/>
      <c r="N1004" s="73"/>
      <c r="O1004" s="73">
        <f t="shared" si="413"/>
        <v>2.9999999999999992E-2</v>
      </c>
      <c r="P1004" s="73"/>
      <c r="X1004" s="73">
        <v>8.5000000000000006E-2</v>
      </c>
      <c r="Y1004" s="61">
        <f t="shared" si="409"/>
        <v>5.6745017305465653E-3</v>
      </c>
      <c r="Z1004" s="73">
        <f t="shared" si="410"/>
        <v>7.0833333333333338E-3</v>
      </c>
      <c r="AA1004" s="73">
        <f t="shared" si="411"/>
        <v>3.9406262017684474E-5</v>
      </c>
      <c r="AB1004" s="73">
        <f t="shared" si="412"/>
        <v>0.28235294117647058</v>
      </c>
      <c r="AC1004" s="71">
        <v>2E-3</v>
      </c>
      <c r="AI1004" s="36">
        <v>4.2020000000000002E-2</v>
      </c>
      <c r="AU1004" s="36">
        <v>6.4000000000000005E-4</v>
      </c>
      <c r="AY1004" s="41" t="s">
        <v>199</v>
      </c>
      <c r="AZ1004" s="41" t="s">
        <v>224</v>
      </c>
      <c r="BA1004" s="41" t="s">
        <v>225</v>
      </c>
      <c r="BF1004" s="36" t="s">
        <v>226</v>
      </c>
      <c r="BJ1004" s="36" t="s">
        <v>227</v>
      </c>
    </row>
    <row r="1005" spans="1:62" s="36" customFormat="1" x14ac:dyDescent="0.25">
      <c r="A1005" s="36" t="s">
        <v>158</v>
      </c>
      <c r="B1005" s="36" t="s">
        <v>159</v>
      </c>
      <c r="C1005" s="36" t="s">
        <v>183</v>
      </c>
      <c r="D1005" s="36" t="s">
        <v>34</v>
      </c>
      <c r="E1005" s="36">
        <v>8</v>
      </c>
      <c r="F1005" s="36" t="s">
        <v>223</v>
      </c>
      <c r="G1005" s="73">
        <v>0.14499999999999999</v>
      </c>
      <c r="H1005" s="82"/>
      <c r="I1005" s="73">
        <v>0.14499999999999999</v>
      </c>
      <c r="M1005" s="73"/>
      <c r="N1005" s="73"/>
      <c r="O1005" s="73">
        <f t="shared" si="413"/>
        <v>2.7499999999999997E-2</v>
      </c>
      <c r="P1005" s="73"/>
      <c r="X1005" s="73">
        <v>0.09</v>
      </c>
      <c r="Y1005" s="61">
        <f t="shared" si="409"/>
        <v>6.3617251235193305E-3</v>
      </c>
      <c r="Z1005" s="73">
        <f t="shared" si="410"/>
        <v>7.4999999999999997E-3</v>
      </c>
      <c r="AA1005" s="73">
        <f t="shared" si="411"/>
        <v>4.4178646691106464E-5</v>
      </c>
      <c r="AB1005" s="73">
        <f t="shared" si="412"/>
        <v>0.26666666666666666</v>
      </c>
      <c r="AC1005" s="71">
        <v>2E-3</v>
      </c>
      <c r="AI1005" s="36">
        <v>3.9359999999999999E-2</v>
      </c>
      <c r="AU1005" s="36">
        <v>6.8000000000000005E-4</v>
      </c>
      <c r="AY1005" s="41" t="s">
        <v>199</v>
      </c>
      <c r="AZ1005" s="41" t="s">
        <v>224</v>
      </c>
      <c r="BA1005" s="41" t="s">
        <v>225</v>
      </c>
      <c r="BF1005" s="36" t="s">
        <v>226</v>
      </c>
      <c r="BJ1005" s="36" t="s">
        <v>227</v>
      </c>
    </row>
    <row r="1006" spans="1:62" s="36" customFormat="1" x14ac:dyDescent="0.25">
      <c r="A1006" s="36" t="s">
        <v>158</v>
      </c>
      <c r="B1006" s="36" t="s">
        <v>159</v>
      </c>
      <c r="C1006" s="36" t="s">
        <v>183</v>
      </c>
      <c r="D1006" s="36" t="s">
        <v>34</v>
      </c>
      <c r="E1006" s="36">
        <v>8</v>
      </c>
      <c r="F1006" s="36" t="s">
        <v>223</v>
      </c>
      <c r="G1006" s="73">
        <v>0.16</v>
      </c>
      <c r="H1006" s="82"/>
      <c r="I1006" s="73">
        <v>0.16</v>
      </c>
      <c r="M1006" s="73"/>
      <c r="N1006" s="73"/>
      <c r="O1006" s="73">
        <f t="shared" si="413"/>
        <v>0.03</v>
      </c>
      <c r="P1006" s="73"/>
      <c r="X1006" s="73">
        <v>0.1</v>
      </c>
      <c r="Y1006" s="61">
        <f t="shared" si="409"/>
        <v>7.8539816339744835E-3</v>
      </c>
      <c r="Z1006" s="73">
        <f t="shared" si="410"/>
        <v>8.3333333333333332E-3</v>
      </c>
      <c r="AA1006" s="73">
        <f t="shared" si="411"/>
        <v>5.45415391248228E-5</v>
      </c>
      <c r="AB1006" s="73">
        <f t="shared" si="412"/>
        <v>0.24000000000000002</v>
      </c>
      <c r="AC1006" s="71">
        <v>2E-3</v>
      </c>
      <c r="AI1006" s="36">
        <v>4.7500000000000001E-2</v>
      </c>
      <c r="AU1006" s="36">
        <v>7.5000000000000002E-4</v>
      </c>
      <c r="AY1006" s="41" t="s">
        <v>199</v>
      </c>
      <c r="AZ1006" s="41" t="s">
        <v>224</v>
      </c>
      <c r="BA1006" s="41" t="s">
        <v>225</v>
      </c>
      <c r="BF1006" s="36" t="s">
        <v>226</v>
      </c>
      <c r="BJ1006" s="36" t="s">
        <v>227</v>
      </c>
    </row>
    <row r="1007" spans="1:62" s="36" customFormat="1" x14ac:dyDescent="0.25">
      <c r="A1007" s="36" t="s">
        <v>158</v>
      </c>
      <c r="B1007" s="36" t="s">
        <v>159</v>
      </c>
      <c r="C1007" s="36" t="s">
        <v>183</v>
      </c>
      <c r="D1007" s="36" t="s">
        <v>34</v>
      </c>
      <c r="E1007" s="36">
        <v>8</v>
      </c>
      <c r="F1007" s="36" t="s">
        <v>223</v>
      </c>
      <c r="G1007" s="73">
        <v>0.16</v>
      </c>
      <c r="H1007" s="82"/>
      <c r="I1007" s="73">
        <v>0.16</v>
      </c>
      <c r="M1007" s="73"/>
      <c r="N1007" s="73"/>
      <c r="O1007" s="73">
        <f t="shared" si="413"/>
        <v>2.5000000000000001E-2</v>
      </c>
      <c r="P1007" s="73"/>
      <c r="X1007" s="73">
        <v>0.11</v>
      </c>
      <c r="Y1007" s="61">
        <f t="shared" si="409"/>
        <v>9.5033177771091243E-3</v>
      </c>
      <c r="Z1007" s="73">
        <f t="shared" si="410"/>
        <v>9.1666666666666667E-3</v>
      </c>
      <c r="AA1007" s="73">
        <f t="shared" si="411"/>
        <v>6.5995262341035594E-5</v>
      </c>
      <c r="AB1007" s="73">
        <f t="shared" si="412"/>
        <v>0.2181818181818182</v>
      </c>
      <c r="AC1007" s="71">
        <v>2E-3</v>
      </c>
      <c r="AI1007" s="36">
        <v>4.1110000000000001E-2</v>
      </c>
      <c r="AU1007" s="36">
        <v>8.3000000000000001E-4</v>
      </c>
      <c r="AY1007" s="41" t="s">
        <v>199</v>
      </c>
      <c r="AZ1007" s="41" t="s">
        <v>224</v>
      </c>
      <c r="BA1007" s="41" t="s">
        <v>225</v>
      </c>
      <c r="BF1007" s="36" t="s">
        <v>226</v>
      </c>
      <c r="BJ1007" s="36" t="s">
        <v>227</v>
      </c>
    </row>
    <row r="1008" spans="1:62" s="36" customFormat="1" x14ac:dyDescent="0.25">
      <c r="A1008" s="36" t="s">
        <v>158</v>
      </c>
      <c r="B1008" s="36" t="s">
        <v>159</v>
      </c>
      <c r="C1008" s="36" t="s">
        <v>183</v>
      </c>
      <c r="D1008" s="36" t="s">
        <v>34</v>
      </c>
      <c r="E1008" s="36">
        <v>8</v>
      </c>
      <c r="F1008" s="36" t="s">
        <v>223</v>
      </c>
      <c r="G1008" s="73">
        <v>0.188</v>
      </c>
      <c r="H1008" s="82"/>
      <c r="I1008" s="73">
        <v>0.188</v>
      </c>
      <c r="M1008" s="73"/>
      <c r="N1008" s="73"/>
      <c r="O1008" s="73">
        <f t="shared" si="413"/>
        <v>3.4000000000000002E-2</v>
      </c>
      <c r="P1008" s="73"/>
      <c r="X1008" s="73">
        <v>0.12</v>
      </c>
      <c r="Y1008" s="61">
        <f t="shared" si="409"/>
        <v>1.1309733552923255E-2</v>
      </c>
      <c r="Z1008" s="73">
        <f t="shared" si="410"/>
        <v>0.01</v>
      </c>
      <c r="AA1008" s="73">
        <f t="shared" si="411"/>
        <v>7.8539816339744827E-5</v>
      </c>
      <c r="AB1008" s="73">
        <f t="shared" si="412"/>
        <v>0.2</v>
      </c>
      <c r="AC1008" s="71">
        <v>2E-3</v>
      </c>
      <c r="AI1008" s="36">
        <v>6.3769999999999993E-2</v>
      </c>
      <c r="AU1008" s="36">
        <v>8.9999999999999998E-4</v>
      </c>
      <c r="AY1008" s="41" t="s">
        <v>199</v>
      </c>
      <c r="AZ1008" s="41" t="s">
        <v>224</v>
      </c>
      <c r="BA1008" s="41" t="s">
        <v>225</v>
      </c>
      <c r="BF1008" s="36" t="s">
        <v>226</v>
      </c>
      <c r="BJ1008" s="36" t="s">
        <v>227</v>
      </c>
    </row>
    <row r="1009" spans="1:66" s="36" customFormat="1" x14ac:dyDescent="0.25">
      <c r="A1009" s="36" t="s">
        <v>158</v>
      </c>
      <c r="B1009" s="36" t="s">
        <v>159</v>
      </c>
      <c r="C1009" s="36" t="s">
        <v>183</v>
      </c>
      <c r="D1009" s="36" t="s">
        <v>34</v>
      </c>
      <c r="E1009" s="36">
        <v>8</v>
      </c>
      <c r="F1009" s="36" t="s">
        <v>223</v>
      </c>
      <c r="G1009" s="73">
        <v>0.188</v>
      </c>
      <c r="H1009" s="82"/>
      <c r="I1009" s="73">
        <v>0.188</v>
      </c>
      <c r="M1009" s="73"/>
      <c r="N1009" s="73"/>
      <c r="O1009" s="73">
        <f t="shared" si="413"/>
        <v>2.8999999999999998E-2</v>
      </c>
      <c r="P1009" s="73"/>
      <c r="X1009" s="73">
        <v>0.13</v>
      </c>
      <c r="Y1009" s="61">
        <f t="shared" si="409"/>
        <v>1.3273228961416878E-2</v>
      </c>
      <c r="Z1009" s="73">
        <f t="shared" si="410"/>
        <v>1.0833333333333334E-2</v>
      </c>
      <c r="AA1009" s="73">
        <f t="shared" si="411"/>
        <v>9.2175201120950532E-5</v>
      </c>
      <c r="AB1009" s="73">
        <f t="shared" si="412"/>
        <v>0.18461538461538463</v>
      </c>
      <c r="AC1009" s="71">
        <v>2E-3</v>
      </c>
      <c r="AI1009" s="36">
        <v>5.6160000000000002E-2</v>
      </c>
      <c r="AU1009" s="36">
        <v>9.7999999999999997E-4</v>
      </c>
      <c r="AY1009" s="41" t="s">
        <v>199</v>
      </c>
      <c r="AZ1009" s="41" t="s">
        <v>224</v>
      </c>
      <c r="BA1009" s="41" t="s">
        <v>225</v>
      </c>
      <c r="BF1009" s="36" t="s">
        <v>226</v>
      </c>
      <c r="BJ1009" s="36" t="s">
        <v>227</v>
      </c>
    </row>
    <row r="1010" spans="1:66" s="36" customFormat="1" x14ac:dyDescent="0.25">
      <c r="A1010" s="36" t="s">
        <v>158</v>
      </c>
      <c r="B1010" s="36" t="s">
        <v>159</v>
      </c>
      <c r="C1010" s="36" t="s">
        <v>183</v>
      </c>
      <c r="D1010" s="36" t="s">
        <v>34</v>
      </c>
      <c r="E1010" s="36">
        <v>8</v>
      </c>
      <c r="F1010" s="36" t="s">
        <v>223</v>
      </c>
      <c r="G1010" s="73">
        <v>0.2</v>
      </c>
      <c r="H1010" s="82"/>
      <c r="I1010" s="73">
        <v>0.2</v>
      </c>
      <c r="M1010" s="73"/>
      <c r="N1010" s="73"/>
      <c r="O1010" s="73">
        <f t="shared" si="413"/>
        <v>2.7500000000000011E-2</v>
      </c>
      <c r="P1010" s="73"/>
      <c r="X1010" s="73">
        <v>0.14499999999999999</v>
      </c>
      <c r="Y1010" s="61">
        <f t="shared" si="409"/>
        <v>1.6512996385431349E-2</v>
      </c>
      <c r="Z1010" s="73">
        <f t="shared" si="410"/>
        <v>1.2083333333333333E-2</v>
      </c>
      <c r="AA1010" s="73">
        <f t="shared" si="411"/>
        <v>1.1467358600993992E-4</v>
      </c>
      <c r="AB1010" s="73">
        <f t="shared" si="412"/>
        <v>0.16551724137931034</v>
      </c>
      <c r="AC1010" s="71">
        <v>2E-3</v>
      </c>
      <c r="AI1010" s="36">
        <v>5.7790000000000001E-2</v>
      </c>
      <c r="AU1010" s="36">
        <v>1.09E-3</v>
      </c>
      <c r="AY1010" s="41" t="s">
        <v>199</v>
      </c>
      <c r="AZ1010" s="41" t="s">
        <v>224</v>
      </c>
      <c r="BA1010" s="41" t="s">
        <v>225</v>
      </c>
      <c r="BF1010" s="36" t="s">
        <v>226</v>
      </c>
      <c r="BJ1010" s="36" t="s">
        <v>227</v>
      </c>
    </row>
    <row r="1011" spans="1:66" s="36" customFormat="1" x14ac:dyDescent="0.25">
      <c r="A1011" s="36" t="s">
        <v>158</v>
      </c>
      <c r="B1011" s="36" t="s">
        <v>159</v>
      </c>
      <c r="C1011" s="36" t="s">
        <v>183</v>
      </c>
      <c r="D1011" s="36" t="s">
        <v>34</v>
      </c>
      <c r="E1011" s="36">
        <v>8</v>
      </c>
      <c r="F1011" s="36" t="s">
        <v>223</v>
      </c>
      <c r="G1011" s="73">
        <v>0.22</v>
      </c>
      <c r="H1011" s="82"/>
      <c r="I1011" s="73">
        <v>0.22</v>
      </c>
      <c r="M1011" s="73"/>
      <c r="N1011" s="73"/>
      <c r="O1011" s="73">
        <f t="shared" si="413"/>
        <v>0.03</v>
      </c>
      <c r="P1011" s="73"/>
      <c r="X1011" s="73">
        <v>0.16</v>
      </c>
      <c r="Y1011" s="61">
        <f t="shared" si="409"/>
        <v>2.0106192982974676E-2</v>
      </c>
      <c r="Z1011" s="73">
        <f t="shared" si="410"/>
        <v>1.3333333333333334E-2</v>
      </c>
      <c r="AA1011" s="73">
        <f t="shared" si="411"/>
        <v>1.396263401595464E-4</v>
      </c>
      <c r="AB1011" s="73">
        <f t="shared" si="412"/>
        <v>0.15</v>
      </c>
      <c r="AC1011" s="71">
        <v>2E-3</v>
      </c>
      <c r="AI1011" s="36">
        <v>6.9430000000000006E-2</v>
      </c>
      <c r="AU1011" s="36">
        <v>1.2099999999999999E-3</v>
      </c>
      <c r="AY1011" s="41" t="s">
        <v>199</v>
      </c>
      <c r="AZ1011" s="41" t="s">
        <v>224</v>
      </c>
      <c r="BA1011" s="41" t="s">
        <v>225</v>
      </c>
      <c r="BF1011" s="36" t="s">
        <v>226</v>
      </c>
      <c r="BJ1011" s="36" t="s">
        <v>227</v>
      </c>
    </row>
    <row r="1012" spans="1:66" s="36" customFormat="1" x14ac:dyDescent="0.25">
      <c r="A1012" s="36" t="s">
        <v>158</v>
      </c>
      <c r="B1012" s="36" t="s">
        <v>159</v>
      </c>
      <c r="C1012" s="36" t="s">
        <v>183</v>
      </c>
      <c r="D1012" s="36" t="s">
        <v>34</v>
      </c>
      <c r="E1012" s="36">
        <v>8</v>
      </c>
      <c r="F1012" s="36" t="s">
        <v>223</v>
      </c>
      <c r="G1012" s="73">
        <v>0.24</v>
      </c>
      <c r="H1012" s="82"/>
      <c r="I1012" s="73">
        <v>0.24</v>
      </c>
      <c r="M1012" s="73"/>
      <c r="N1012" s="73"/>
      <c r="O1012" s="73">
        <f t="shared" si="413"/>
        <v>3.2500000000000001E-2</v>
      </c>
      <c r="P1012" s="73"/>
      <c r="X1012" s="73">
        <v>0.17499999999999999</v>
      </c>
      <c r="Y1012" s="61">
        <f t="shared" si="409"/>
        <v>2.4052818754046849E-2</v>
      </c>
      <c r="Z1012" s="73">
        <f t="shared" si="410"/>
        <v>1.4583333333333332E-2</v>
      </c>
      <c r="AA1012" s="73">
        <f t="shared" si="411"/>
        <v>1.6703346356976978E-4</v>
      </c>
      <c r="AB1012" s="73">
        <f t="shared" si="412"/>
        <v>0.13714285714285715</v>
      </c>
      <c r="AC1012" s="71">
        <v>2E-3</v>
      </c>
      <c r="AI1012" s="36">
        <v>8.1070000000000003E-2</v>
      </c>
      <c r="AU1012" s="36">
        <v>1.32E-3</v>
      </c>
      <c r="AY1012" s="41" t="s">
        <v>199</v>
      </c>
      <c r="AZ1012" s="41" t="s">
        <v>224</v>
      </c>
      <c r="BA1012" s="41" t="s">
        <v>225</v>
      </c>
      <c r="BF1012" s="36" t="s">
        <v>226</v>
      </c>
      <c r="BJ1012" s="36" t="s">
        <v>227</v>
      </c>
    </row>
    <row r="1013" spans="1:66" s="25" customFormat="1" x14ac:dyDescent="0.25">
      <c r="A1013" s="25" t="s">
        <v>158</v>
      </c>
      <c r="B1013" s="25" t="s">
        <v>159</v>
      </c>
      <c r="C1013" s="25" t="s">
        <v>183</v>
      </c>
      <c r="D1013" s="25" t="s">
        <v>34</v>
      </c>
      <c r="E1013" s="25">
        <v>9</v>
      </c>
      <c r="F1013" s="47" t="s">
        <v>228</v>
      </c>
      <c r="G1013" s="72">
        <v>0.125</v>
      </c>
      <c r="H1013" s="72"/>
      <c r="I1013" s="72">
        <v>0.40500000000000003</v>
      </c>
      <c r="M1013" s="72"/>
      <c r="N1013" s="72"/>
      <c r="O1013" s="72">
        <v>5.8000000000000003E-2</v>
      </c>
      <c r="P1013" s="72" t="s">
        <v>229</v>
      </c>
      <c r="X1013" s="78">
        <f t="shared" ref="X1013:X1044" si="414">I1013-2*O1013</f>
        <v>0.28900000000000003</v>
      </c>
      <c r="Y1013" s="25">
        <f t="shared" si="409"/>
        <v>6.5597240005118296E-2</v>
      </c>
      <c r="Z1013" s="72">
        <f t="shared" si="410"/>
        <v>2.4083333333333335E-2</v>
      </c>
      <c r="AA1013" s="72">
        <f t="shared" si="411"/>
        <v>4.5553638892443252E-4</v>
      </c>
      <c r="AB1013" s="72">
        <f t="shared" si="412"/>
        <v>8.3044982698961933E-2</v>
      </c>
      <c r="AC1013" s="65">
        <v>2E-3</v>
      </c>
      <c r="AY1013" s="25" t="s">
        <v>194</v>
      </c>
      <c r="AZ1013" s="25" t="s">
        <v>230</v>
      </c>
      <c r="BA1013" s="25" t="s">
        <v>231</v>
      </c>
      <c r="BF1013" s="25" t="s">
        <v>232</v>
      </c>
      <c r="BJ1013" s="25" t="s">
        <v>233</v>
      </c>
      <c r="BN1013" s="25" t="s">
        <v>234</v>
      </c>
    </row>
    <row r="1014" spans="1:66" s="25" customFormat="1" x14ac:dyDescent="0.25">
      <c r="A1014" s="25" t="s">
        <v>158</v>
      </c>
      <c r="B1014" s="25" t="s">
        <v>159</v>
      </c>
      <c r="C1014" s="25" t="s">
        <v>183</v>
      </c>
      <c r="D1014" s="25" t="s">
        <v>34</v>
      </c>
      <c r="E1014" s="25">
        <v>9</v>
      </c>
      <c r="F1014" s="47" t="s">
        <v>228</v>
      </c>
      <c r="G1014" s="72">
        <v>0.125</v>
      </c>
      <c r="H1014" s="72"/>
      <c r="I1014" s="72">
        <v>0.40500000000000003</v>
      </c>
      <c r="M1014" s="72"/>
      <c r="N1014" s="72"/>
      <c r="O1014" s="72">
        <v>6.2E-2</v>
      </c>
      <c r="P1014" s="72" t="s">
        <v>235</v>
      </c>
      <c r="X1014" s="78">
        <f t="shared" si="414"/>
        <v>0.28100000000000003</v>
      </c>
      <c r="Y1014" s="25">
        <f t="shared" si="409"/>
        <v>6.2015824380025925E-2</v>
      </c>
      <c r="Z1014" s="72">
        <f t="shared" si="410"/>
        <v>2.3416666666666669E-2</v>
      </c>
      <c r="AA1014" s="72">
        <f t="shared" si="411"/>
        <v>4.3066544708351338E-4</v>
      </c>
      <c r="AB1014" s="72">
        <f t="shared" si="412"/>
        <v>8.5409252669039135E-2</v>
      </c>
      <c r="AC1014" s="65">
        <v>2E-3</v>
      </c>
      <c r="AY1014" s="25" t="s">
        <v>194</v>
      </c>
      <c r="AZ1014" s="25" t="s">
        <v>230</v>
      </c>
      <c r="BA1014" s="25" t="s">
        <v>231</v>
      </c>
      <c r="BF1014" s="25" t="s">
        <v>232</v>
      </c>
      <c r="BJ1014" s="25" t="s">
        <v>233</v>
      </c>
      <c r="BN1014" s="25" t="s">
        <v>234</v>
      </c>
    </row>
    <row r="1015" spans="1:66" s="25" customFormat="1" x14ac:dyDescent="0.25">
      <c r="A1015" s="25" t="s">
        <v>158</v>
      </c>
      <c r="B1015" s="25" t="s">
        <v>159</v>
      </c>
      <c r="C1015" s="25" t="s">
        <v>183</v>
      </c>
      <c r="D1015" s="25" t="s">
        <v>34</v>
      </c>
      <c r="E1015" s="25">
        <v>9</v>
      </c>
      <c r="F1015" s="47" t="s">
        <v>228</v>
      </c>
      <c r="G1015" s="72">
        <v>0.125</v>
      </c>
      <c r="H1015" s="72"/>
      <c r="I1015" s="72">
        <v>0.40500000000000003</v>
      </c>
      <c r="M1015" s="72"/>
      <c r="N1015" s="72"/>
      <c r="O1015" s="72">
        <v>0.1</v>
      </c>
      <c r="P1015" s="72" t="s">
        <v>236</v>
      </c>
      <c r="X1015" s="78">
        <f t="shared" si="414"/>
        <v>0.20500000000000002</v>
      </c>
      <c r="Y1015" s="25">
        <f t="shared" si="409"/>
        <v>3.300635781677777E-2</v>
      </c>
      <c r="Z1015" s="72">
        <f t="shared" si="410"/>
        <v>1.7083333333333336E-2</v>
      </c>
      <c r="AA1015" s="72">
        <f t="shared" si="411"/>
        <v>2.2921081817206787E-4</v>
      </c>
      <c r="AB1015" s="72">
        <f t="shared" si="412"/>
        <v>0.1170731707317073</v>
      </c>
      <c r="AC1015" s="65">
        <v>2E-3</v>
      </c>
      <c r="AY1015" s="25" t="s">
        <v>194</v>
      </c>
      <c r="AZ1015" s="25" t="s">
        <v>230</v>
      </c>
      <c r="BA1015" s="25" t="s">
        <v>231</v>
      </c>
      <c r="BF1015" s="25" t="s">
        <v>232</v>
      </c>
      <c r="BJ1015" s="25" t="s">
        <v>233</v>
      </c>
      <c r="BN1015" s="25" t="s">
        <v>234</v>
      </c>
    </row>
    <row r="1016" spans="1:66" s="25" customFormat="1" x14ac:dyDescent="0.25">
      <c r="A1016" s="25" t="s">
        <v>158</v>
      </c>
      <c r="B1016" s="25" t="s">
        <v>159</v>
      </c>
      <c r="C1016" s="25" t="s">
        <v>183</v>
      </c>
      <c r="D1016" s="25" t="s">
        <v>34</v>
      </c>
      <c r="E1016" s="25">
        <v>9</v>
      </c>
      <c r="F1016" s="47" t="s">
        <v>228</v>
      </c>
      <c r="G1016" s="72">
        <v>0.25</v>
      </c>
      <c r="H1016" s="72"/>
      <c r="I1016" s="72">
        <v>0.54</v>
      </c>
      <c r="M1016" s="72"/>
      <c r="N1016" s="72"/>
      <c r="O1016" s="72">
        <v>6.5000000000000002E-2</v>
      </c>
      <c r="P1016" s="72" t="s">
        <v>229</v>
      </c>
      <c r="X1016" s="78">
        <f t="shared" si="414"/>
        <v>0.41000000000000003</v>
      </c>
      <c r="Y1016" s="25">
        <f t="shared" si="409"/>
        <v>0.13202543126711108</v>
      </c>
      <c r="Z1016" s="72">
        <f t="shared" si="410"/>
        <v>3.4166666666666672E-2</v>
      </c>
      <c r="AA1016" s="72">
        <f t="shared" si="411"/>
        <v>9.1684327268827146E-4</v>
      </c>
      <c r="AB1016" s="72">
        <f t="shared" si="412"/>
        <v>5.8536585365853648E-2</v>
      </c>
      <c r="AC1016" s="65">
        <v>2E-3</v>
      </c>
      <c r="AY1016" s="25" t="s">
        <v>194</v>
      </c>
      <c r="AZ1016" s="25" t="s">
        <v>230</v>
      </c>
      <c r="BA1016" s="25" t="s">
        <v>231</v>
      </c>
      <c r="BF1016" s="25" t="s">
        <v>232</v>
      </c>
      <c r="BJ1016" s="25" t="s">
        <v>233</v>
      </c>
      <c r="BN1016" s="25" t="s">
        <v>234</v>
      </c>
    </row>
    <row r="1017" spans="1:66" s="25" customFormat="1" x14ac:dyDescent="0.25">
      <c r="A1017" s="25" t="s">
        <v>158</v>
      </c>
      <c r="B1017" s="25" t="s">
        <v>159</v>
      </c>
      <c r="C1017" s="25" t="s">
        <v>183</v>
      </c>
      <c r="D1017" s="25" t="s">
        <v>34</v>
      </c>
      <c r="E1017" s="25">
        <v>9</v>
      </c>
      <c r="F1017" s="47" t="s">
        <v>228</v>
      </c>
      <c r="G1017" s="72">
        <v>0.25</v>
      </c>
      <c r="H1017" s="72"/>
      <c r="I1017" s="72">
        <v>0.54</v>
      </c>
      <c r="M1017" s="72"/>
      <c r="N1017" s="72"/>
      <c r="O1017" s="72">
        <v>7.1999999999999995E-2</v>
      </c>
      <c r="P1017" s="72" t="s">
        <v>237</v>
      </c>
      <c r="X1017" s="78">
        <f t="shared" si="414"/>
        <v>0.39600000000000002</v>
      </c>
      <c r="Y1017" s="25">
        <f t="shared" si="409"/>
        <v>0.12316299839133425</v>
      </c>
      <c r="Z1017" s="72">
        <f t="shared" si="410"/>
        <v>3.3000000000000002E-2</v>
      </c>
      <c r="AA1017" s="72">
        <f t="shared" si="411"/>
        <v>8.5529859993982123E-4</v>
      </c>
      <c r="AB1017" s="72">
        <f t="shared" si="412"/>
        <v>6.0606060606060608E-2</v>
      </c>
      <c r="AC1017" s="65">
        <v>2E-3</v>
      </c>
      <c r="AY1017" s="25" t="s">
        <v>194</v>
      </c>
      <c r="AZ1017" s="25" t="s">
        <v>230</v>
      </c>
      <c r="BA1017" s="25" t="s">
        <v>231</v>
      </c>
      <c r="BF1017" s="25" t="s">
        <v>232</v>
      </c>
      <c r="BJ1017" s="25" t="s">
        <v>233</v>
      </c>
      <c r="BN1017" s="25" t="s">
        <v>234</v>
      </c>
    </row>
    <row r="1018" spans="1:66" s="25" customFormat="1" x14ac:dyDescent="0.25">
      <c r="A1018" s="25" t="s">
        <v>158</v>
      </c>
      <c r="B1018" s="25" t="s">
        <v>159</v>
      </c>
      <c r="C1018" s="25" t="s">
        <v>183</v>
      </c>
      <c r="D1018" s="25" t="s">
        <v>34</v>
      </c>
      <c r="E1018" s="25">
        <v>9</v>
      </c>
      <c r="F1018" s="47" t="s">
        <v>228</v>
      </c>
      <c r="G1018" s="72">
        <v>0.25</v>
      </c>
      <c r="H1018" s="72"/>
      <c r="I1018" s="72">
        <v>0.54</v>
      </c>
      <c r="M1018" s="72"/>
      <c r="N1018" s="72"/>
      <c r="O1018" s="72">
        <v>8.2000000000000003E-2</v>
      </c>
      <c r="P1018" s="72" t="s">
        <v>235</v>
      </c>
      <c r="X1018" s="78">
        <f t="shared" si="414"/>
        <v>0.376</v>
      </c>
      <c r="Y1018" s="25">
        <f t="shared" si="409"/>
        <v>0.11103645074847765</v>
      </c>
      <c r="Z1018" s="72">
        <f t="shared" si="410"/>
        <v>3.1333333333333331E-2</v>
      </c>
      <c r="AA1018" s="72">
        <f t="shared" si="411"/>
        <v>7.7108646353109462E-4</v>
      </c>
      <c r="AB1018" s="72">
        <f t="shared" si="412"/>
        <v>6.3829787234042562E-2</v>
      </c>
      <c r="AC1018" s="65">
        <v>2E-3</v>
      </c>
      <c r="AY1018" s="25" t="s">
        <v>194</v>
      </c>
      <c r="AZ1018" s="25" t="s">
        <v>230</v>
      </c>
      <c r="BA1018" s="25" t="s">
        <v>231</v>
      </c>
      <c r="BF1018" s="25" t="s">
        <v>232</v>
      </c>
      <c r="BJ1018" s="25" t="s">
        <v>233</v>
      </c>
      <c r="BN1018" s="25" t="s">
        <v>234</v>
      </c>
    </row>
    <row r="1019" spans="1:66" s="25" customFormat="1" x14ac:dyDescent="0.25">
      <c r="A1019" s="25" t="s">
        <v>158</v>
      </c>
      <c r="B1019" s="25" t="s">
        <v>159</v>
      </c>
      <c r="C1019" s="25" t="s">
        <v>183</v>
      </c>
      <c r="D1019" s="25" t="s">
        <v>34</v>
      </c>
      <c r="E1019" s="25">
        <v>9</v>
      </c>
      <c r="F1019" s="47" t="s">
        <v>228</v>
      </c>
      <c r="G1019" s="72">
        <v>0.25</v>
      </c>
      <c r="H1019" s="72"/>
      <c r="I1019" s="72">
        <v>0.54</v>
      </c>
      <c r="M1019" s="72"/>
      <c r="N1019" s="72"/>
      <c r="O1019" s="72">
        <v>0.123</v>
      </c>
      <c r="P1019" s="72" t="s">
        <v>236</v>
      </c>
      <c r="X1019" s="78">
        <f t="shared" si="414"/>
        <v>0.29400000000000004</v>
      </c>
      <c r="Y1019" s="25">
        <f t="shared" si="409"/>
        <v>6.7886675651421854E-2</v>
      </c>
      <c r="Z1019" s="72">
        <f t="shared" si="410"/>
        <v>2.4500000000000004E-2</v>
      </c>
      <c r="AA1019" s="72">
        <f t="shared" si="411"/>
        <v>4.7143524757931846E-4</v>
      </c>
      <c r="AB1019" s="72">
        <f t="shared" si="412"/>
        <v>8.1632653061224483E-2</v>
      </c>
      <c r="AC1019" s="65">
        <v>2E-3</v>
      </c>
      <c r="AY1019" s="25" t="s">
        <v>194</v>
      </c>
      <c r="AZ1019" s="25" t="s">
        <v>230</v>
      </c>
      <c r="BA1019" s="25" t="s">
        <v>231</v>
      </c>
      <c r="BF1019" s="25" t="s">
        <v>232</v>
      </c>
      <c r="BJ1019" s="25" t="s">
        <v>233</v>
      </c>
      <c r="BN1019" s="25" t="s">
        <v>234</v>
      </c>
    </row>
    <row r="1020" spans="1:66" s="25" customFormat="1" x14ac:dyDescent="0.25">
      <c r="A1020" s="25" t="s">
        <v>158</v>
      </c>
      <c r="B1020" s="25" t="s">
        <v>159</v>
      </c>
      <c r="C1020" s="25" t="s">
        <v>183</v>
      </c>
      <c r="D1020" s="25" t="s">
        <v>34</v>
      </c>
      <c r="E1020" s="25">
        <v>9</v>
      </c>
      <c r="F1020" s="47" t="s">
        <v>228</v>
      </c>
      <c r="G1020" s="72">
        <v>0.375</v>
      </c>
      <c r="H1020" s="72"/>
      <c r="I1020" s="72">
        <v>0.67500000000000004</v>
      </c>
      <c r="M1020" s="72"/>
      <c r="N1020" s="72"/>
      <c r="O1020" s="72">
        <v>6.5000000000000002E-2</v>
      </c>
      <c r="P1020" s="72" t="s">
        <v>229</v>
      </c>
      <c r="X1020" s="78">
        <f t="shared" si="414"/>
        <v>0.54500000000000004</v>
      </c>
      <c r="Y1020" s="25">
        <f t="shared" si="409"/>
        <v>0.23328288948312711</v>
      </c>
      <c r="Z1020" s="72">
        <f t="shared" si="410"/>
        <v>4.5416666666666668E-2</v>
      </c>
      <c r="AA1020" s="72">
        <f t="shared" si="411"/>
        <v>1.6200200658550491E-3</v>
      </c>
      <c r="AB1020" s="72">
        <f t="shared" si="412"/>
        <v>4.4036697247706424E-2</v>
      </c>
      <c r="AC1020" s="65">
        <v>2E-3</v>
      </c>
      <c r="AY1020" s="25" t="s">
        <v>194</v>
      </c>
      <c r="AZ1020" s="25" t="s">
        <v>230</v>
      </c>
      <c r="BA1020" s="25" t="s">
        <v>231</v>
      </c>
      <c r="BF1020" s="25" t="s">
        <v>232</v>
      </c>
      <c r="BJ1020" s="25" t="s">
        <v>233</v>
      </c>
      <c r="BN1020" s="25" t="s">
        <v>234</v>
      </c>
    </row>
    <row r="1021" spans="1:66" s="25" customFormat="1" x14ac:dyDescent="0.25">
      <c r="A1021" s="25" t="s">
        <v>158</v>
      </c>
      <c r="B1021" s="25" t="s">
        <v>159</v>
      </c>
      <c r="C1021" s="25" t="s">
        <v>183</v>
      </c>
      <c r="D1021" s="25" t="s">
        <v>34</v>
      </c>
      <c r="E1021" s="25">
        <v>9</v>
      </c>
      <c r="F1021" s="47" t="s">
        <v>228</v>
      </c>
      <c r="G1021" s="72">
        <v>0.375</v>
      </c>
      <c r="H1021" s="72"/>
      <c r="I1021" s="72">
        <v>0.67500000000000004</v>
      </c>
      <c r="M1021" s="72"/>
      <c r="N1021" s="72"/>
      <c r="O1021" s="72">
        <v>7.1999999999999995E-2</v>
      </c>
      <c r="P1021" s="72" t="s">
        <v>237</v>
      </c>
      <c r="X1021" s="78">
        <f t="shared" si="414"/>
        <v>0.53100000000000003</v>
      </c>
      <c r="Y1021" s="25">
        <f t="shared" si="409"/>
        <v>0.22145165154970792</v>
      </c>
      <c r="Z1021" s="72">
        <f t="shared" si="410"/>
        <v>4.4250000000000005E-2</v>
      </c>
      <c r="AA1021" s="72">
        <f t="shared" si="411"/>
        <v>1.5378586913174165E-3</v>
      </c>
      <c r="AB1021" s="72">
        <f t="shared" si="412"/>
        <v>4.5197740112994343E-2</v>
      </c>
      <c r="AC1021" s="65">
        <v>2E-3</v>
      </c>
      <c r="AY1021" s="25" t="s">
        <v>194</v>
      </c>
      <c r="AZ1021" s="25" t="s">
        <v>230</v>
      </c>
      <c r="BA1021" s="25" t="s">
        <v>231</v>
      </c>
      <c r="BF1021" s="25" t="s">
        <v>232</v>
      </c>
      <c r="BJ1021" s="25" t="s">
        <v>233</v>
      </c>
      <c r="BN1021" s="25" t="s">
        <v>234</v>
      </c>
    </row>
    <row r="1022" spans="1:66" s="25" customFormat="1" x14ac:dyDescent="0.25">
      <c r="A1022" s="25" t="s">
        <v>158</v>
      </c>
      <c r="B1022" s="25" t="s">
        <v>159</v>
      </c>
      <c r="C1022" s="25" t="s">
        <v>183</v>
      </c>
      <c r="D1022" s="25" t="s">
        <v>34</v>
      </c>
      <c r="E1022" s="25">
        <v>9</v>
      </c>
      <c r="F1022" s="47" t="s">
        <v>228</v>
      </c>
      <c r="G1022" s="72">
        <v>0.375</v>
      </c>
      <c r="H1022" s="72"/>
      <c r="I1022" s="72">
        <v>0.67500000000000004</v>
      </c>
      <c r="M1022" s="72"/>
      <c r="N1022" s="72"/>
      <c r="O1022" s="72">
        <v>9.5000000000000001E-2</v>
      </c>
      <c r="P1022" s="72" t="s">
        <v>238</v>
      </c>
      <c r="X1022" s="78">
        <f t="shared" si="414"/>
        <v>0.48500000000000004</v>
      </c>
      <c r="Y1022" s="25">
        <f t="shared" si="409"/>
        <v>0.18474528298516479</v>
      </c>
      <c r="Z1022" s="72">
        <f t="shared" si="410"/>
        <v>4.041666666666667E-2</v>
      </c>
      <c r="AA1022" s="72">
        <f t="shared" si="411"/>
        <v>1.2829533540636446E-3</v>
      </c>
      <c r="AB1022" s="72">
        <f t="shared" si="412"/>
        <v>4.9484536082474224E-2</v>
      </c>
      <c r="AC1022" s="65">
        <v>2E-3</v>
      </c>
      <c r="AY1022" s="25" t="s">
        <v>194</v>
      </c>
      <c r="AZ1022" s="25" t="s">
        <v>230</v>
      </c>
      <c r="BA1022" s="25" t="s">
        <v>231</v>
      </c>
      <c r="BF1022" s="25" t="s">
        <v>232</v>
      </c>
      <c r="BJ1022" s="25" t="s">
        <v>233</v>
      </c>
      <c r="BN1022" s="25" t="s">
        <v>234</v>
      </c>
    </row>
    <row r="1023" spans="1:66" s="25" customFormat="1" x14ac:dyDescent="0.25">
      <c r="A1023" s="25" t="s">
        <v>158</v>
      </c>
      <c r="B1023" s="25" t="s">
        <v>159</v>
      </c>
      <c r="C1023" s="25" t="s">
        <v>183</v>
      </c>
      <c r="D1023" s="25" t="s">
        <v>34</v>
      </c>
      <c r="E1023" s="25">
        <v>9</v>
      </c>
      <c r="F1023" s="47" t="s">
        <v>228</v>
      </c>
      <c r="G1023" s="72">
        <v>0.375</v>
      </c>
      <c r="H1023" s="72"/>
      <c r="I1023" s="72">
        <v>0.67500000000000004</v>
      </c>
      <c r="M1023" s="72"/>
      <c r="N1023" s="72"/>
      <c r="O1023" s="72">
        <v>0.14799999999999999</v>
      </c>
      <c r="P1023" s="72" t="s">
        <v>239</v>
      </c>
      <c r="X1023" s="78">
        <f t="shared" si="414"/>
        <v>0.37900000000000006</v>
      </c>
      <c r="Y1023" s="25">
        <f t="shared" si="409"/>
        <v>0.11281537758857291</v>
      </c>
      <c r="Z1023" s="72">
        <f t="shared" si="410"/>
        <v>3.1583333333333338E-2</v>
      </c>
      <c r="AA1023" s="72">
        <f t="shared" si="411"/>
        <v>7.8344012214286737E-4</v>
      </c>
      <c r="AB1023" s="72">
        <f t="shared" si="412"/>
        <v>6.3324538258575189E-2</v>
      </c>
      <c r="AC1023" s="65">
        <v>2E-3</v>
      </c>
      <c r="AY1023" s="25" t="s">
        <v>194</v>
      </c>
      <c r="AZ1023" s="25" t="s">
        <v>230</v>
      </c>
      <c r="BA1023" s="25" t="s">
        <v>231</v>
      </c>
      <c r="BF1023" s="25" t="s">
        <v>232</v>
      </c>
      <c r="BJ1023" s="25" t="s">
        <v>233</v>
      </c>
      <c r="BN1023" s="25" t="s">
        <v>234</v>
      </c>
    </row>
    <row r="1024" spans="1:66" s="25" customFormat="1" x14ac:dyDescent="0.25">
      <c r="A1024" s="25" t="s">
        <v>158</v>
      </c>
      <c r="B1024" s="25" t="s">
        <v>159</v>
      </c>
      <c r="C1024" s="25" t="s">
        <v>183</v>
      </c>
      <c r="D1024" s="25" t="s">
        <v>34</v>
      </c>
      <c r="E1024" s="25">
        <v>9</v>
      </c>
      <c r="F1024" s="47" t="s">
        <v>228</v>
      </c>
      <c r="G1024" s="72">
        <v>0.375</v>
      </c>
      <c r="H1024" s="72"/>
      <c r="I1024" s="72">
        <v>0.67500000000000004</v>
      </c>
      <c r="M1024" s="72"/>
      <c r="N1024" s="72"/>
      <c r="O1024" s="72">
        <v>0.09</v>
      </c>
      <c r="P1024" s="72" t="s">
        <v>235</v>
      </c>
      <c r="X1024" s="78">
        <f t="shared" si="414"/>
        <v>0.49500000000000005</v>
      </c>
      <c r="Y1024" s="25">
        <f t="shared" si="409"/>
        <v>0.19244218498645979</v>
      </c>
      <c r="Z1024" s="72">
        <f t="shared" si="410"/>
        <v>4.1250000000000002E-2</v>
      </c>
      <c r="AA1024" s="72">
        <f t="shared" si="411"/>
        <v>1.3364040624059708E-3</v>
      </c>
      <c r="AB1024" s="72">
        <f t="shared" si="412"/>
        <v>4.8484848484848485E-2</v>
      </c>
      <c r="AC1024" s="65">
        <v>2E-3</v>
      </c>
      <c r="AY1024" s="25" t="s">
        <v>194</v>
      </c>
      <c r="AZ1024" s="25" t="s">
        <v>230</v>
      </c>
      <c r="BA1024" s="25" t="s">
        <v>231</v>
      </c>
      <c r="BF1024" s="25" t="s">
        <v>232</v>
      </c>
      <c r="BJ1024" s="25" t="s">
        <v>233</v>
      </c>
      <c r="BN1024" s="25" t="s">
        <v>234</v>
      </c>
    </row>
    <row r="1025" spans="1:66" s="25" customFormat="1" x14ac:dyDescent="0.25">
      <c r="A1025" s="25" t="s">
        <v>158</v>
      </c>
      <c r="B1025" s="25" t="s">
        <v>159</v>
      </c>
      <c r="C1025" s="25" t="s">
        <v>183</v>
      </c>
      <c r="D1025" s="25" t="s">
        <v>34</v>
      </c>
      <c r="E1025" s="25">
        <v>9</v>
      </c>
      <c r="F1025" s="47" t="s">
        <v>228</v>
      </c>
      <c r="G1025" s="72">
        <v>0.375</v>
      </c>
      <c r="H1025" s="72"/>
      <c r="I1025" s="72">
        <v>0.67500000000000004</v>
      </c>
      <c r="M1025" s="72"/>
      <c r="N1025" s="72"/>
      <c r="O1025" s="72">
        <v>0.127</v>
      </c>
      <c r="P1025" s="72" t="s">
        <v>236</v>
      </c>
      <c r="X1025" s="78">
        <f t="shared" si="414"/>
        <v>0.42100000000000004</v>
      </c>
      <c r="Y1025" s="25">
        <f t="shared" si="409"/>
        <v>0.13920475587872716</v>
      </c>
      <c r="Z1025" s="72">
        <f t="shared" si="410"/>
        <v>3.5083333333333334E-2</v>
      </c>
      <c r="AA1025" s="72">
        <f t="shared" si="411"/>
        <v>9.6669969360227176E-4</v>
      </c>
      <c r="AB1025" s="72">
        <f t="shared" si="412"/>
        <v>5.7007125890736345E-2</v>
      </c>
      <c r="AC1025" s="65">
        <v>2E-3</v>
      </c>
      <c r="AY1025" s="25" t="s">
        <v>194</v>
      </c>
      <c r="AZ1025" s="25" t="s">
        <v>230</v>
      </c>
      <c r="BA1025" s="25" t="s">
        <v>231</v>
      </c>
      <c r="BF1025" s="25" t="s">
        <v>232</v>
      </c>
      <c r="BJ1025" s="25" t="s">
        <v>233</v>
      </c>
      <c r="BN1025" s="25" t="s">
        <v>234</v>
      </c>
    </row>
    <row r="1026" spans="1:66" s="25" customFormat="1" x14ac:dyDescent="0.25">
      <c r="A1026" s="25" t="s">
        <v>158</v>
      </c>
      <c r="B1026" s="25" t="s">
        <v>159</v>
      </c>
      <c r="C1026" s="25" t="s">
        <v>183</v>
      </c>
      <c r="D1026" s="25" t="s">
        <v>34</v>
      </c>
      <c r="E1026" s="25">
        <v>9</v>
      </c>
      <c r="F1026" s="47" t="s">
        <v>228</v>
      </c>
      <c r="G1026" s="72">
        <v>0.5</v>
      </c>
      <c r="H1026" s="72"/>
      <c r="I1026" s="72">
        <v>0.84</v>
      </c>
      <c r="M1026" s="72"/>
      <c r="N1026" s="72"/>
      <c r="O1026" s="72">
        <v>6.5000000000000002E-2</v>
      </c>
      <c r="P1026" s="72" t="s">
        <v>229</v>
      </c>
      <c r="X1026" s="78">
        <f t="shared" si="414"/>
        <v>0.71</v>
      </c>
      <c r="Y1026" s="25">
        <f t="shared" si="409"/>
        <v>0.39591921416865367</v>
      </c>
      <c r="Z1026" s="72">
        <f t="shared" si="410"/>
        <v>5.9166666666666666E-2</v>
      </c>
      <c r="AA1026" s="72">
        <f t="shared" si="411"/>
        <v>2.749438987282317E-3</v>
      </c>
      <c r="AB1026" s="72">
        <f t="shared" si="412"/>
        <v>3.3802816901408454E-2</v>
      </c>
      <c r="AC1026" s="65">
        <v>2E-3</v>
      </c>
      <c r="AY1026" s="25" t="s">
        <v>194</v>
      </c>
      <c r="AZ1026" s="25" t="s">
        <v>230</v>
      </c>
      <c r="BA1026" s="25" t="s">
        <v>231</v>
      </c>
      <c r="BF1026" s="25" t="s">
        <v>232</v>
      </c>
      <c r="BJ1026" s="25" t="s">
        <v>233</v>
      </c>
      <c r="BN1026" s="25" t="s">
        <v>234</v>
      </c>
    </row>
    <row r="1027" spans="1:66" s="25" customFormat="1" x14ac:dyDescent="0.25">
      <c r="A1027" s="25" t="s">
        <v>158</v>
      </c>
      <c r="B1027" s="25" t="s">
        <v>159</v>
      </c>
      <c r="C1027" s="25" t="s">
        <v>183</v>
      </c>
      <c r="D1027" s="25" t="s">
        <v>34</v>
      </c>
      <c r="E1027" s="25">
        <v>9</v>
      </c>
      <c r="F1027" s="47" t="s">
        <v>228</v>
      </c>
      <c r="G1027" s="72">
        <v>0.5</v>
      </c>
      <c r="H1027" s="72"/>
      <c r="I1027" s="72">
        <v>0.84</v>
      </c>
      <c r="M1027" s="72"/>
      <c r="N1027" s="72"/>
      <c r="O1027" s="72">
        <v>7.1999999999999995E-2</v>
      </c>
      <c r="P1027" s="72" t="s">
        <v>237</v>
      </c>
      <c r="X1027" s="78">
        <f t="shared" si="414"/>
        <v>0.69599999999999995</v>
      </c>
      <c r="Y1027" s="25">
        <f t="shared" si="409"/>
        <v>0.38045943672033827</v>
      </c>
      <c r="Z1027" s="72">
        <f t="shared" si="410"/>
        <v>5.7999999999999996E-2</v>
      </c>
      <c r="AA1027" s="72">
        <f t="shared" si="411"/>
        <v>2.6420794216690155E-3</v>
      </c>
      <c r="AB1027" s="72">
        <f t="shared" si="412"/>
        <v>3.4482758620689662E-2</v>
      </c>
      <c r="AC1027" s="65">
        <v>2E-3</v>
      </c>
      <c r="AY1027" s="25" t="s">
        <v>194</v>
      </c>
      <c r="AZ1027" s="25" t="s">
        <v>230</v>
      </c>
      <c r="BA1027" s="25" t="s">
        <v>231</v>
      </c>
      <c r="BF1027" s="25" t="s">
        <v>232</v>
      </c>
      <c r="BJ1027" s="25" t="s">
        <v>233</v>
      </c>
      <c r="BN1027" s="25" t="s">
        <v>234</v>
      </c>
    </row>
    <row r="1028" spans="1:66" s="25" customFormat="1" x14ac:dyDescent="0.25">
      <c r="A1028" s="25" t="s">
        <v>158</v>
      </c>
      <c r="B1028" s="25" t="s">
        <v>159</v>
      </c>
      <c r="C1028" s="25" t="s">
        <v>183</v>
      </c>
      <c r="D1028" s="25" t="s">
        <v>34</v>
      </c>
      <c r="E1028" s="25">
        <v>9</v>
      </c>
      <c r="F1028" s="47" t="s">
        <v>228</v>
      </c>
      <c r="G1028" s="72">
        <v>0.5</v>
      </c>
      <c r="H1028" s="72"/>
      <c r="I1028" s="72">
        <v>0.84</v>
      </c>
      <c r="M1028" s="72"/>
      <c r="N1028" s="72"/>
      <c r="O1028" s="72">
        <v>0.12</v>
      </c>
      <c r="P1028" s="72" t="s">
        <v>238</v>
      </c>
      <c r="X1028" s="78">
        <f t="shared" si="414"/>
        <v>0.6</v>
      </c>
      <c r="Y1028" s="25">
        <f t="shared" si="409"/>
        <v>0.28274333882308139</v>
      </c>
      <c r="Z1028" s="72">
        <f t="shared" si="410"/>
        <v>4.9999999999999996E-2</v>
      </c>
      <c r="AA1028" s="72">
        <f t="shared" si="411"/>
        <v>1.9634954084936204E-3</v>
      </c>
      <c r="AB1028" s="72">
        <f t="shared" si="412"/>
        <v>0.04</v>
      </c>
      <c r="AC1028" s="65">
        <v>2E-3</v>
      </c>
      <c r="AY1028" s="25" t="s">
        <v>194</v>
      </c>
      <c r="AZ1028" s="25" t="s">
        <v>230</v>
      </c>
      <c r="BA1028" s="25" t="s">
        <v>231</v>
      </c>
      <c r="BF1028" s="25" t="s">
        <v>232</v>
      </c>
      <c r="BJ1028" s="25" t="s">
        <v>233</v>
      </c>
      <c r="BN1028" s="25" t="s">
        <v>234</v>
      </c>
    </row>
    <row r="1029" spans="1:66" s="25" customFormat="1" x14ac:dyDescent="0.25">
      <c r="A1029" s="25" t="s">
        <v>158</v>
      </c>
      <c r="B1029" s="25" t="s">
        <v>159</v>
      </c>
      <c r="C1029" s="25" t="s">
        <v>183</v>
      </c>
      <c r="D1029" s="25" t="s">
        <v>34</v>
      </c>
      <c r="E1029" s="25">
        <v>9</v>
      </c>
      <c r="F1029" s="47" t="s">
        <v>228</v>
      </c>
      <c r="G1029" s="72">
        <v>0.5</v>
      </c>
      <c r="H1029" s="72"/>
      <c r="I1029" s="72">
        <v>0.84</v>
      </c>
      <c r="M1029" s="72"/>
      <c r="N1029" s="72"/>
      <c r="O1029" s="72">
        <v>0.20300000000000001</v>
      </c>
      <c r="P1029" s="72" t="s">
        <v>239</v>
      </c>
      <c r="X1029" s="78">
        <f t="shared" si="414"/>
        <v>0.43399999999999994</v>
      </c>
      <c r="Y1029" s="25">
        <f t="shared" si="409"/>
        <v>0.14793445646488973</v>
      </c>
      <c r="Z1029" s="72">
        <f t="shared" si="410"/>
        <v>3.6166666666666659E-2</v>
      </c>
      <c r="AA1029" s="72">
        <f t="shared" si="411"/>
        <v>1.027322614339512E-3</v>
      </c>
      <c r="AB1029" s="72">
        <f t="shared" si="412"/>
        <v>5.5299539170506923E-2</v>
      </c>
      <c r="AC1029" s="65">
        <v>2E-3</v>
      </c>
      <c r="AY1029" s="25" t="s">
        <v>194</v>
      </c>
      <c r="AZ1029" s="25" t="s">
        <v>230</v>
      </c>
      <c r="BA1029" s="25" t="s">
        <v>231</v>
      </c>
      <c r="BF1029" s="25" t="s">
        <v>232</v>
      </c>
      <c r="BJ1029" s="25" t="s">
        <v>233</v>
      </c>
      <c r="BN1029" s="25" t="s">
        <v>234</v>
      </c>
    </row>
    <row r="1030" spans="1:66" s="25" customFormat="1" x14ac:dyDescent="0.25">
      <c r="A1030" s="25" t="s">
        <v>158</v>
      </c>
      <c r="B1030" s="25" t="s">
        <v>159</v>
      </c>
      <c r="C1030" s="25" t="s">
        <v>183</v>
      </c>
      <c r="D1030" s="25" t="s">
        <v>34</v>
      </c>
      <c r="E1030" s="25">
        <v>9</v>
      </c>
      <c r="F1030" s="47" t="s">
        <v>228</v>
      </c>
      <c r="G1030" s="72">
        <v>0.5</v>
      </c>
      <c r="H1030" s="72"/>
      <c r="I1030" s="72">
        <v>0.84</v>
      </c>
      <c r="M1030" s="72"/>
      <c r="N1030" s="72"/>
      <c r="O1030" s="72">
        <v>0.107</v>
      </c>
      <c r="P1030" s="72" t="s">
        <v>235</v>
      </c>
      <c r="X1030" s="78">
        <f t="shared" si="414"/>
        <v>0.626</v>
      </c>
      <c r="Y1030" s="25">
        <f t="shared" ref="Y1030:Y1093" si="415">PI()*X1030^2/4</f>
        <v>0.30777869067953845</v>
      </c>
      <c r="Z1030" s="72">
        <f t="shared" ref="Z1030:Z1093" si="416">X1030/12</f>
        <v>5.2166666666666667E-2</v>
      </c>
      <c r="AA1030" s="72">
        <f t="shared" ref="AA1030:AA1093" si="417">PI()*Z1030^2/4</f>
        <v>2.1373520186079059E-3</v>
      </c>
      <c r="AB1030" s="72">
        <f t="shared" si="412"/>
        <v>3.8338658146964855E-2</v>
      </c>
      <c r="AC1030" s="65">
        <v>2E-3</v>
      </c>
      <c r="AY1030" s="25" t="s">
        <v>194</v>
      </c>
      <c r="AZ1030" s="25" t="s">
        <v>230</v>
      </c>
      <c r="BA1030" s="25" t="s">
        <v>231</v>
      </c>
      <c r="BF1030" s="25" t="s">
        <v>232</v>
      </c>
      <c r="BJ1030" s="25" t="s">
        <v>233</v>
      </c>
      <c r="BN1030" s="25" t="s">
        <v>234</v>
      </c>
    </row>
    <row r="1031" spans="1:66" s="25" customFormat="1" x14ac:dyDescent="0.25">
      <c r="A1031" s="25" t="s">
        <v>158</v>
      </c>
      <c r="B1031" s="25" t="s">
        <v>159</v>
      </c>
      <c r="C1031" s="25" t="s">
        <v>183</v>
      </c>
      <c r="D1031" s="25" t="s">
        <v>34</v>
      </c>
      <c r="E1031" s="25">
        <v>9</v>
      </c>
      <c r="F1031" s="47" t="s">
        <v>228</v>
      </c>
      <c r="G1031" s="72">
        <v>0.5</v>
      </c>
      <c r="H1031" s="72"/>
      <c r="I1031" s="72">
        <v>0.84</v>
      </c>
      <c r="M1031" s="72"/>
      <c r="N1031" s="72"/>
      <c r="O1031" s="72">
        <v>0.14899999999999999</v>
      </c>
      <c r="P1031" s="72" t="s">
        <v>236</v>
      </c>
      <c r="X1031" s="78">
        <f t="shared" si="414"/>
        <v>0.54200000000000004</v>
      </c>
      <c r="Y1031" s="25">
        <f t="shared" si="415"/>
        <v>0.23072170607228801</v>
      </c>
      <c r="Z1031" s="72">
        <f t="shared" si="416"/>
        <v>4.5166666666666667E-2</v>
      </c>
      <c r="AA1031" s="72">
        <f t="shared" si="417"/>
        <v>1.6022340699464444E-3</v>
      </c>
      <c r="AB1031" s="72">
        <f t="shared" si="412"/>
        <v>4.4280442804428041E-2</v>
      </c>
      <c r="AC1031" s="65">
        <v>2E-3</v>
      </c>
      <c r="AY1031" s="25" t="s">
        <v>194</v>
      </c>
      <c r="AZ1031" s="25" t="s">
        <v>230</v>
      </c>
      <c r="BA1031" s="25" t="s">
        <v>231</v>
      </c>
      <c r="BF1031" s="25" t="s">
        <v>232</v>
      </c>
      <c r="BJ1031" s="25" t="s">
        <v>233</v>
      </c>
      <c r="BN1031" s="25" t="s">
        <v>234</v>
      </c>
    </row>
    <row r="1032" spans="1:66" s="25" customFormat="1" x14ac:dyDescent="0.25">
      <c r="A1032" s="25" t="s">
        <v>158</v>
      </c>
      <c r="B1032" s="25" t="s">
        <v>159</v>
      </c>
      <c r="C1032" s="25" t="s">
        <v>183</v>
      </c>
      <c r="D1032" s="25" t="s">
        <v>34</v>
      </c>
      <c r="E1032" s="25">
        <v>9</v>
      </c>
      <c r="F1032" s="47" t="s">
        <v>228</v>
      </c>
      <c r="G1032" s="72">
        <v>0.75</v>
      </c>
      <c r="H1032" s="72"/>
      <c r="I1032" s="72">
        <v>1.05</v>
      </c>
      <c r="M1032" s="72"/>
      <c r="N1032" s="72"/>
      <c r="O1032" s="72">
        <v>6.5000000000000002E-2</v>
      </c>
      <c r="P1032" s="72" t="s">
        <v>229</v>
      </c>
      <c r="X1032" s="78">
        <f t="shared" si="414"/>
        <v>0.92</v>
      </c>
      <c r="Y1032" s="25">
        <f t="shared" si="415"/>
        <v>0.66476100549960027</v>
      </c>
      <c r="Z1032" s="72">
        <f t="shared" si="416"/>
        <v>7.6666666666666675E-2</v>
      </c>
      <c r="AA1032" s="72">
        <f t="shared" si="417"/>
        <v>4.616395871525002E-3</v>
      </c>
      <c r="AB1032" s="72">
        <f t="shared" si="412"/>
        <v>2.6086956521739129E-2</v>
      </c>
      <c r="AC1032" s="65">
        <v>2E-3</v>
      </c>
      <c r="AY1032" s="25" t="s">
        <v>194</v>
      </c>
      <c r="AZ1032" s="25" t="s">
        <v>230</v>
      </c>
      <c r="BA1032" s="25" t="s">
        <v>231</v>
      </c>
      <c r="BF1032" s="25" t="s">
        <v>232</v>
      </c>
      <c r="BJ1032" s="25" t="s">
        <v>233</v>
      </c>
      <c r="BN1032" s="25" t="s">
        <v>234</v>
      </c>
    </row>
    <row r="1033" spans="1:66" s="25" customFormat="1" x14ac:dyDescent="0.25">
      <c r="A1033" s="25" t="s">
        <v>158</v>
      </c>
      <c r="B1033" s="25" t="s">
        <v>159</v>
      </c>
      <c r="C1033" s="25" t="s">
        <v>183</v>
      </c>
      <c r="D1033" s="25" t="s">
        <v>34</v>
      </c>
      <c r="E1033" s="25">
        <v>9</v>
      </c>
      <c r="F1033" s="47" t="s">
        <v>228</v>
      </c>
      <c r="G1033" s="72">
        <v>0.75</v>
      </c>
      <c r="H1033" s="72"/>
      <c r="I1033" s="72">
        <v>1.05</v>
      </c>
      <c r="M1033" s="72"/>
      <c r="N1033" s="72"/>
      <c r="O1033" s="72">
        <v>8.3000000000000004E-2</v>
      </c>
      <c r="P1033" s="72" t="s">
        <v>237</v>
      </c>
      <c r="X1033" s="78">
        <f t="shared" si="414"/>
        <v>0.88400000000000001</v>
      </c>
      <c r="Y1033" s="25">
        <f t="shared" si="415"/>
        <v>0.61375410717591639</v>
      </c>
      <c r="Z1033" s="72">
        <f t="shared" si="416"/>
        <v>7.3666666666666672E-2</v>
      </c>
      <c r="AA1033" s="72">
        <f t="shared" si="417"/>
        <v>4.2621812998327527E-3</v>
      </c>
      <c r="AB1033" s="72">
        <f t="shared" si="412"/>
        <v>2.7149321266968323E-2</v>
      </c>
      <c r="AC1033" s="65">
        <v>2E-3</v>
      </c>
      <c r="AY1033" s="25" t="s">
        <v>194</v>
      </c>
      <c r="AZ1033" s="25" t="s">
        <v>230</v>
      </c>
      <c r="BA1033" s="25" t="s">
        <v>231</v>
      </c>
      <c r="BF1033" s="25" t="s">
        <v>232</v>
      </c>
      <c r="BJ1033" s="25" t="s">
        <v>233</v>
      </c>
      <c r="BN1033" s="25" t="s">
        <v>234</v>
      </c>
    </row>
    <row r="1034" spans="1:66" s="25" customFormat="1" x14ac:dyDescent="0.25">
      <c r="A1034" s="25" t="s">
        <v>158</v>
      </c>
      <c r="B1034" s="25" t="s">
        <v>159</v>
      </c>
      <c r="C1034" s="25" t="s">
        <v>183</v>
      </c>
      <c r="D1034" s="25" t="s">
        <v>34</v>
      </c>
      <c r="E1034" s="25">
        <v>9</v>
      </c>
      <c r="F1034" s="47" t="s">
        <v>228</v>
      </c>
      <c r="G1034" s="72">
        <v>0.75</v>
      </c>
      <c r="H1034" s="72"/>
      <c r="I1034" s="72">
        <v>1.05</v>
      </c>
      <c r="M1034" s="72"/>
      <c r="N1034" s="72"/>
      <c r="O1034" s="72">
        <v>0.14799999999999999</v>
      </c>
      <c r="P1034" s="72" t="s">
        <v>238</v>
      </c>
      <c r="X1034" s="78">
        <f t="shared" si="414"/>
        <v>0.754</v>
      </c>
      <c r="Y1034" s="25">
        <f t="shared" si="415"/>
        <v>0.4465114222620637</v>
      </c>
      <c r="Z1034" s="72">
        <f t="shared" si="416"/>
        <v>6.2833333333333338E-2</v>
      </c>
      <c r="AA1034" s="72">
        <f t="shared" si="417"/>
        <v>3.1007737657087766E-3</v>
      </c>
      <c r="AB1034" s="72">
        <f t="shared" si="412"/>
        <v>3.1830238726790451E-2</v>
      </c>
      <c r="AC1034" s="65">
        <v>2E-3</v>
      </c>
      <c r="AY1034" s="25" t="s">
        <v>194</v>
      </c>
      <c r="AZ1034" s="25" t="s">
        <v>230</v>
      </c>
      <c r="BA1034" s="25" t="s">
        <v>231</v>
      </c>
      <c r="BF1034" s="25" t="s">
        <v>232</v>
      </c>
      <c r="BJ1034" s="25" t="s">
        <v>233</v>
      </c>
      <c r="BN1034" s="25" t="s">
        <v>234</v>
      </c>
    </row>
    <row r="1035" spans="1:66" s="25" customFormat="1" x14ac:dyDescent="0.25">
      <c r="A1035" s="25" t="s">
        <v>158</v>
      </c>
      <c r="B1035" s="25" t="s">
        <v>159</v>
      </c>
      <c r="C1035" s="25" t="s">
        <v>183</v>
      </c>
      <c r="D1035" s="25" t="s">
        <v>34</v>
      </c>
      <c r="E1035" s="25">
        <v>9</v>
      </c>
      <c r="F1035" s="47" t="s">
        <v>228</v>
      </c>
      <c r="G1035" s="72">
        <v>0.75</v>
      </c>
      <c r="H1035" s="72"/>
      <c r="I1035" s="72">
        <v>1.05</v>
      </c>
      <c r="M1035" s="72"/>
      <c r="N1035" s="72"/>
      <c r="O1035" s="72">
        <v>0.23799999999999999</v>
      </c>
      <c r="P1035" s="72" t="s">
        <v>239</v>
      </c>
      <c r="X1035" s="78">
        <f t="shared" si="414"/>
        <v>0.57400000000000007</v>
      </c>
      <c r="Y1035" s="25">
        <f t="shared" si="415"/>
        <v>0.25876984528353775</v>
      </c>
      <c r="Z1035" s="72">
        <f t="shared" si="416"/>
        <v>4.7833333333333339E-2</v>
      </c>
      <c r="AA1035" s="72">
        <f t="shared" si="417"/>
        <v>1.7970128144690119E-3</v>
      </c>
      <c r="AB1035" s="72">
        <f t="shared" ref="AB1035:AB1096" si="418">AC1035/Z1035</f>
        <v>4.1811846689895467E-2</v>
      </c>
      <c r="AC1035" s="65">
        <v>2E-3</v>
      </c>
      <c r="AY1035" s="25" t="s">
        <v>194</v>
      </c>
      <c r="AZ1035" s="25" t="s">
        <v>230</v>
      </c>
      <c r="BA1035" s="25" t="s">
        <v>231</v>
      </c>
      <c r="BF1035" s="25" t="s">
        <v>232</v>
      </c>
      <c r="BJ1035" s="25" t="s">
        <v>233</v>
      </c>
      <c r="BN1035" s="25" t="s">
        <v>234</v>
      </c>
    </row>
    <row r="1036" spans="1:66" s="25" customFormat="1" x14ac:dyDescent="0.25">
      <c r="A1036" s="25" t="s">
        <v>158</v>
      </c>
      <c r="B1036" s="25" t="s">
        <v>159</v>
      </c>
      <c r="C1036" s="25" t="s">
        <v>183</v>
      </c>
      <c r="D1036" s="25" t="s">
        <v>34</v>
      </c>
      <c r="E1036" s="25">
        <v>9</v>
      </c>
      <c r="F1036" s="47" t="s">
        <v>228</v>
      </c>
      <c r="G1036" s="72">
        <v>0.75</v>
      </c>
      <c r="H1036" s="72"/>
      <c r="I1036" s="72">
        <v>1.05</v>
      </c>
      <c r="M1036" s="72"/>
      <c r="N1036" s="72"/>
      <c r="O1036" s="72">
        <v>0.114</v>
      </c>
      <c r="P1036" s="72" t="s">
        <v>235</v>
      </c>
      <c r="X1036" s="78">
        <f t="shared" si="414"/>
        <v>0.82200000000000006</v>
      </c>
      <c r="Y1036" s="25">
        <f t="shared" si="415"/>
        <v>0.5306809726370415</v>
      </c>
      <c r="Z1036" s="72">
        <f t="shared" si="416"/>
        <v>6.8500000000000005E-2</v>
      </c>
      <c r="AA1036" s="72">
        <f t="shared" si="417"/>
        <v>3.6852845322016777E-3</v>
      </c>
      <c r="AB1036" s="72">
        <f t="shared" si="418"/>
        <v>2.9197080291970802E-2</v>
      </c>
      <c r="AC1036" s="65">
        <v>2E-3</v>
      </c>
      <c r="AY1036" s="25" t="s">
        <v>194</v>
      </c>
      <c r="AZ1036" s="25" t="s">
        <v>230</v>
      </c>
      <c r="BA1036" s="25" t="s">
        <v>231</v>
      </c>
      <c r="BF1036" s="25" t="s">
        <v>232</v>
      </c>
      <c r="BJ1036" s="25" t="s">
        <v>233</v>
      </c>
      <c r="BN1036" s="25" t="s">
        <v>234</v>
      </c>
    </row>
    <row r="1037" spans="1:66" s="25" customFormat="1" x14ac:dyDescent="0.25">
      <c r="A1037" s="25" t="s">
        <v>158</v>
      </c>
      <c r="B1037" s="25" t="s">
        <v>159</v>
      </c>
      <c r="C1037" s="25" t="s">
        <v>183</v>
      </c>
      <c r="D1037" s="25" t="s">
        <v>34</v>
      </c>
      <c r="E1037" s="25">
        <v>9</v>
      </c>
      <c r="F1037" s="47" t="s">
        <v>228</v>
      </c>
      <c r="G1037" s="72">
        <v>0.75</v>
      </c>
      <c r="H1037" s="72"/>
      <c r="I1037" s="72">
        <v>1.05</v>
      </c>
      <c r="M1037" s="72"/>
      <c r="N1037" s="72"/>
      <c r="O1037" s="72">
        <v>0.157</v>
      </c>
      <c r="P1037" s="72" t="s">
        <v>236</v>
      </c>
      <c r="X1037" s="78">
        <f t="shared" si="414"/>
        <v>0.73599999999999999</v>
      </c>
      <c r="Y1037" s="25">
        <f t="shared" si="415"/>
        <v>0.42544704351974411</v>
      </c>
      <c r="Z1037" s="72">
        <f t="shared" si="416"/>
        <v>6.133333333333333E-2</v>
      </c>
      <c r="AA1037" s="72">
        <f t="shared" si="417"/>
        <v>2.954493357776001E-3</v>
      </c>
      <c r="AB1037" s="72">
        <f t="shared" si="418"/>
        <v>3.2608695652173912E-2</v>
      </c>
      <c r="AC1037" s="65">
        <v>2E-3</v>
      </c>
      <c r="AY1037" s="25" t="s">
        <v>194</v>
      </c>
      <c r="AZ1037" s="25" t="s">
        <v>230</v>
      </c>
      <c r="BA1037" s="25" t="s">
        <v>231</v>
      </c>
      <c r="BF1037" s="25" t="s">
        <v>232</v>
      </c>
      <c r="BJ1037" s="25" t="s">
        <v>233</v>
      </c>
      <c r="BN1037" s="25" t="s">
        <v>234</v>
      </c>
    </row>
    <row r="1038" spans="1:66" s="25" customFormat="1" x14ac:dyDescent="0.25">
      <c r="A1038" s="25" t="s">
        <v>158</v>
      </c>
      <c r="B1038" s="25" t="s">
        <v>159</v>
      </c>
      <c r="C1038" s="25" t="s">
        <v>183</v>
      </c>
      <c r="D1038" s="25" t="s">
        <v>34</v>
      </c>
      <c r="E1038" s="25">
        <v>9</v>
      </c>
      <c r="F1038" s="47" t="s">
        <v>228</v>
      </c>
      <c r="G1038" s="72">
        <v>1</v>
      </c>
      <c r="H1038" s="72"/>
      <c r="I1038" s="72">
        <v>1.3149999999999999</v>
      </c>
      <c r="M1038" s="72"/>
      <c r="N1038" s="72"/>
      <c r="O1038" s="72">
        <v>6.5000000000000002E-2</v>
      </c>
      <c r="P1038" s="72" t="s">
        <v>229</v>
      </c>
      <c r="X1038" s="78">
        <f t="shared" si="414"/>
        <v>1.1850000000000001</v>
      </c>
      <c r="Y1038" s="25">
        <f t="shared" si="415"/>
        <v>1.1028757359967818</v>
      </c>
      <c r="Z1038" s="72">
        <f t="shared" si="416"/>
        <v>9.8750000000000004E-2</v>
      </c>
      <c r="AA1038" s="72">
        <f t="shared" si="417"/>
        <v>7.6588592777554303E-3</v>
      </c>
      <c r="AB1038" s="72">
        <f t="shared" si="418"/>
        <v>2.0253164556962026E-2</v>
      </c>
      <c r="AC1038" s="65">
        <v>2E-3</v>
      </c>
      <c r="AY1038" s="25" t="s">
        <v>194</v>
      </c>
      <c r="AZ1038" s="25" t="s">
        <v>230</v>
      </c>
      <c r="BA1038" s="25" t="s">
        <v>231</v>
      </c>
      <c r="BF1038" s="25" t="s">
        <v>232</v>
      </c>
      <c r="BJ1038" s="25" t="s">
        <v>233</v>
      </c>
      <c r="BN1038" s="25" t="s">
        <v>234</v>
      </c>
    </row>
    <row r="1039" spans="1:66" s="25" customFormat="1" x14ac:dyDescent="0.25">
      <c r="A1039" s="25" t="s">
        <v>158</v>
      </c>
      <c r="B1039" s="25" t="s">
        <v>159</v>
      </c>
      <c r="C1039" s="25" t="s">
        <v>183</v>
      </c>
      <c r="D1039" s="25" t="s">
        <v>34</v>
      </c>
      <c r="E1039" s="25">
        <v>9</v>
      </c>
      <c r="F1039" s="47" t="s">
        <v>228</v>
      </c>
      <c r="G1039" s="72">
        <v>1</v>
      </c>
      <c r="H1039" s="72"/>
      <c r="I1039" s="72">
        <v>1.3149999999999999</v>
      </c>
      <c r="M1039" s="72"/>
      <c r="N1039" s="72"/>
      <c r="O1039" s="72">
        <v>9.5000000000000001E-2</v>
      </c>
      <c r="P1039" s="72" t="s">
        <v>237</v>
      </c>
      <c r="X1039" s="78">
        <f t="shared" si="414"/>
        <v>1.125</v>
      </c>
      <c r="Y1039" s="25">
        <f t="shared" si="415"/>
        <v>0.99401955054989544</v>
      </c>
      <c r="Z1039" s="72">
        <f t="shared" si="416"/>
        <v>9.375E-2</v>
      </c>
      <c r="AA1039" s="72">
        <f t="shared" si="417"/>
        <v>6.9029135454853853E-3</v>
      </c>
      <c r="AB1039" s="72">
        <f t="shared" si="418"/>
        <v>2.1333333333333333E-2</v>
      </c>
      <c r="AC1039" s="65">
        <v>2E-3</v>
      </c>
      <c r="AY1039" s="25" t="s">
        <v>194</v>
      </c>
      <c r="AZ1039" s="25" t="s">
        <v>230</v>
      </c>
      <c r="BA1039" s="25" t="s">
        <v>231</v>
      </c>
      <c r="BF1039" s="25" t="s">
        <v>232</v>
      </c>
      <c r="BJ1039" s="25" t="s">
        <v>233</v>
      </c>
      <c r="BN1039" s="25" t="s">
        <v>234</v>
      </c>
    </row>
    <row r="1040" spans="1:66" s="25" customFormat="1" x14ac:dyDescent="0.25">
      <c r="A1040" s="25" t="s">
        <v>158</v>
      </c>
      <c r="B1040" s="25" t="s">
        <v>159</v>
      </c>
      <c r="C1040" s="25" t="s">
        <v>183</v>
      </c>
      <c r="D1040" s="25" t="s">
        <v>34</v>
      </c>
      <c r="E1040" s="25">
        <v>9</v>
      </c>
      <c r="F1040" s="47" t="s">
        <v>228</v>
      </c>
      <c r="G1040" s="72">
        <v>1</v>
      </c>
      <c r="H1040" s="72"/>
      <c r="I1040" s="72">
        <v>1.3149999999999999</v>
      </c>
      <c r="M1040" s="72"/>
      <c r="N1040" s="72"/>
      <c r="O1040" s="72">
        <v>0.20300000000000001</v>
      </c>
      <c r="P1040" s="72" t="s">
        <v>238</v>
      </c>
      <c r="X1040" s="78">
        <f t="shared" si="414"/>
        <v>0.90899999999999992</v>
      </c>
      <c r="Y1040" s="25">
        <f t="shared" si="415"/>
        <v>0.6489595798502068</v>
      </c>
      <c r="Z1040" s="72">
        <f t="shared" si="416"/>
        <v>7.5749999999999998E-2</v>
      </c>
      <c r="AA1040" s="72">
        <f t="shared" si="417"/>
        <v>4.5066637489597702E-3</v>
      </c>
      <c r="AB1040" s="72">
        <f t="shared" si="418"/>
        <v>2.6402640264026403E-2</v>
      </c>
      <c r="AC1040" s="65">
        <v>2E-3</v>
      </c>
      <c r="AY1040" s="25" t="s">
        <v>194</v>
      </c>
      <c r="AZ1040" s="25" t="s">
        <v>230</v>
      </c>
      <c r="BA1040" s="25" t="s">
        <v>231</v>
      </c>
      <c r="BF1040" s="25" t="s">
        <v>232</v>
      </c>
      <c r="BJ1040" s="25" t="s">
        <v>233</v>
      </c>
      <c r="BN1040" s="25" t="s">
        <v>234</v>
      </c>
    </row>
    <row r="1041" spans="1:66" s="25" customFormat="1" x14ac:dyDescent="0.25">
      <c r="A1041" s="25" t="s">
        <v>158</v>
      </c>
      <c r="B1041" s="25" t="s">
        <v>159</v>
      </c>
      <c r="C1041" s="25" t="s">
        <v>183</v>
      </c>
      <c r="D1041" s="25" t="s">
        <v>34</v>
      </c>
      <c r="E1041" s="25">
        <v>9</v>
      </c>
      <c r="F1041" s="47" t="s">
        <v>228</v>
      </c>
      <c r="G1041" s="72">
        <v>1</v>
      </c>
      <c r="H1041" s="72"/>
      <c r="I1041" s="72">
        <v>1.3149999999999999</v>
      </c>
      <c r="M1041" s="72"/>
      <c r="N1041" s="72"/>
      <c r="O1041" s="72">
        <v>0.34</v>
      </c>
      <c r="P1041" s="72" t="s">
        <v>239</v>
      </c>
      <c r="X1041" s="78">
        <f t="shared" si="414"/>
        <v>0.6349999999999999</v>
      </c>
      <c r="Y1041" s="25">
        <f t="shared" si="415"/>
        <v>0.316692174435936</v>
      </c>
      <c r="Z1041" s="72">
        <f t="shared" si="416"/>
        <v>5.291666666666666E-2</v>
      </c>
      <c r="AA1041" s="72">
        <f t="shared" si="417"/>
        <v>2.1992512113606665E-3</v>
      </c>
      <c r="AB1041" s="72">
        <f t="shared" si="418"/>
        <v>3.7795275590551188E-2</v>
      </c>
      <c r="AC1041" s="65">
        <v>2E-3</v>
      </c>
      <c r="AY1041" s="25" t="s">
        <v>194</v>
      </c>
      <c r="AZ1041" s="25" t="s">
        <v>230</v>
      </c>
      <c r="BA1041" s="25" t="s">
        <v>231</v>
      </c>
      <c r="BF1041" s="25" t="s">
        <v>232</v>
      </c>
      <c r="BJ1041" s="25" t="s">
        <v>233</v>
      </c>
      <c r="BN1041" s="25" t="s">
        <v>234</v>
      </c>
    </row>
    <row r="1042" spans="1:66" s="25" customFormat="1" x14ac:dyDescent="0.25">
      <c r="A1042" s="25" t="s">
        <v>158</v>
      </c>
      <c r="B1042" s="25" t="s">
        <v>159</v>
      </c>
      <c r="C1042" s="25" t="s">
        <v>183</v>
      </c>
      <c r="D1042" s="25" t="s">
        <v>34</v>
      </c>
      <c r="E1042" s="25">
        <v>9</v>
      </c>
      <c r="F1042" s="47" t="s">
        <v>228</v>
      </c>
      <c r="G1042" s="72">
        <v>1</v>
      </c>
      <c r="H1042" s="72"/>
      <c r="I1042" s="72">
        <v>1.3149999999999999</v>
      </c>
      <c r="M1042" s="72"/>
      <c r="N1042" s="72"/>
      <c r="O1042" s="72">
        <v>0.126</v>
      </c>
      <c r="P1042" s="72" t="s">
        <v>235</v>
      </c>
      <c r="X1042" s="78">
        <f t="shared" si="414"/>
        <v>1.0629999999999999</v>
      </c>
      <c r="Y1042" s="25">
        <f t="shared" si="415"/>
        <v>0.88747557729605109</v>
      </c>
      <c r="Z1042" s="72">
        <f t="shared" si="416"/>
        <v>8.8583333333333333E-2</v>
      </c>
      <c r="AA1042" s="72">
        <f t="shared" si="417"/>
        <v>6.1630248423336894E-3</v>
      </c>
      <c r="AB1042" s="72">
        <f t="shared" si="418"/>
        <v>2.2577610536218252E-2</v>
      </c>
      <c r="AC1042" s="65">
        <v>2E-3</v>
      </c>
      <c r="AY1042" s="25" t="s">
        <v>194</v>
      </c>
      <c r="AZ1042" s="25" t="s">
        <v>230</v>
      </c>
      <c r="BA1042" s="25" t="s">
        <v>231</v>
      </c>
      <c r="BF1042" s="25" t="s">
        <v>232</v>
      </c>
      <c r="BJ1042" s="25" t="s">
        <v>233</v>
      </c>
      <c r="BN1042" s="25" t="s">
        <v>234</v>
      </c>
    </row>
    <row r="1043" spans="1:66" s="25" customFormat="1" x14ac:dyDescent="0.25">
      <c r="A1043" s="25" t="s">
        <v>158</v>
      </c>
      <c r="B1043" s="25" t="s">
        <v>159</v>
      </c>
      <c r="C1043" s="25" t="s">
        <v>183</v>
      </c>
      <c r="D1043" s="25" t="s">
        <v>34</v>
      </c>
      <c r="E1043" s="25">
        <v>9</v>
      </c>
      <c r="F1043" s="47" t="s">
        <v>228</v>
      </c>
      <c r="G1043" s="72">
        <v>1</v>
      </c>
      <c r="H1043" s="72"/>
      <c r="I1043" s="72">
        <v>1.3149999999999999</v>
      </c>
      <c r="M1043" s="72"/>
      <c r="N1043" s="72"/>
      <c r="O1043" s="72">
        <v>0.182</v>
      </c>
      <c r="P1043" s="72" t="s">
        <v>236</v>
      </c>
      <c r="X1043" s="78">
        <f t="shared" si="414"/>
        <v>0.95099999999999996</v>
      </c>
      <c r="Y1043" s="25">
        <f t="shared" si="415"/>
        <v>0.71031488437481549</v>
      </c>
      <c r="Z1043" s="72">
        <f t="shared" si="416"/>
        <v>7.9250000000000001E-2</v>
      </c>
      <c r="AA1043" s="72">
        <f t="shared" si="417"/>
        <v>4.9327422526028869E-3</v>
      </c>
      <c r="AB1043" s="72">
        <f t="shared" si="418"/>
        <v>2.5236593059936908E-2</v>
      </c>
      <c r="AC1043" s="65">
        <v>2E-3</v>
      </c>
      <c r="AY1043" s="25" t="s">
        <v>194</v>
      </c>
      <c r="AZ1043" s="25" t="s">
        <v>230</v>
      </c>
      <c r="BA1043" s="25" t="s">
        <v>231</v>
      </c>
      <c r="BF1043" s="25" t="s">
        <v>232</v>
      </c>
      <c r="BJ1043" s="25" t="s">
        <v>233</v>
      </c>
      <c r="BN1043" s="25" t="s">
        <v>234</v>
      </c>
    </row>
    <row r="1044" spans="1:66" s="25" customFormat="1" x14ac:dyDescent="0.25">
      <c r="A1044" s="25" t="s">
        <v>158</v>
      </c>
      <c r="B1044" s="25" t="s">
        <v>159</v>
      </c>
      <c r="C1044" s="25" t="s">
        <v>183</v>
      </c>
      <c r="D1044" s="25" t="s">
        <v>34</v>
      </c>
      <c r="E1044" s="25">
        <v>9</v>
      </c>
      <c r="F1044" s="47" t="s">
        <v>228</v>
      </c>
      <c r="G1044" s="72">
        <v>1.125</v>
      </c>
      <c r="H1044" s="72"/>
      <c r="I1044" s="72">
        <v>1.66</v>
      </c>
      <c r="M1044" s="72"/>
      <c r="N1044" s="72"/>
      <c r="O1044" s="72">
        <v>7.1999999999999995E-2</v>
      </c>
      <c r="P1044" s="72" t="s">
        <v>229</v>
      </c>
      <c r="X1044" s="78">
        <f t="shared" si="414"/>
        <v>1.516</v>
      </c>
      <c r="Y1044" s="25">
        <f t="shared" si="415"/>
        <v>1.8050460414171658</v>
      </c>
      <c r="Z1044" s="72">
        <f t="shared" si="416"/>
        <v>0.12633333333333333</v>
      </c>
      <c r="AA1044" s="72">
        <f t="shared" si="417"/>
        <v>1.2535041954285873E-2</v>
      </c>
      <c r="AB1044" s="72">
        <f t="shared" si="418"/>
        <v>1.5831134564643801E-2</v>
      </c>
      <c r="AC1044" s="65">
        <v>2E-3</v>
      </c>
      <c r="AY1044" s="25" t="s">
        <v>194</v>
      </c>
      <c r="AZ1044" s="25" t="s">
        <v>230</v>
      </c>
      <c r="BA1044" s="25" t="s">
        <v>231</v>
      </c>
      <c r="BF1044" s="25" t="s">
        <v>232</v>
      </c>
      <c r="BJ1044" s="25" t="s">
        <v>233</v>
      </c>
      <c r="BN1044" s="25" t="s">
        <v>234</v>
      </c>
    </row>
    <row r="1045" spans="1:66" s="25" customFormat="1" x14ac:dyDescent="0.25">
      <c r="A1045" s="25" t="s">
        <v>158</v>
      </c>
      <c r="B1045" s="25" t="s">
        <v>159</v>
      </c>
      <c r="C1045" s="25" t="s">
        <v>183</v>
      </c>
      <c r="D1045" s="25" t="s">
        <v>34</v>
      </c>
      <c r="E1045" s="25">
        <v>9</v>
      </c>
      <c r="F1045" s="47" t="s">
        <v>228</v>
      </c>
      <c r="G1045" s="72">
        <v>1.125</v>
      </c>
      <c r="H1045" s="72"/>
      <c r="I1045" s="72">
        <v>1.66</v>
      </c>
      <c r="M1045" s="72"/>
      <c r="N1045" s="72"/>
      <c r="O1045" s="72">
        <v>9.5000000000000001E-2</v>
      </c>
      <c r="P1045" s="72" t="s">
        <v>237</v>
      </c>
      <c r="X1045" s="78">
        <f t="shared" ref="X1045:X1076" si="419">I1045-2*O1045</f>
        <v>1.47</v>
      </c>
      <c r="Y1045" s="25">
        <f t="shared" si="415"/>
        <v>1.6971668912855458</v>
      </c>
      <c r="Z1045" s="72">
        <f t="shared" si="416"/>
        <v>0.1225</v>
      </c>
      <c r="AA1045" s="72">
        <f t="shared" si="417"/>
        <v>1.1785881189482957E-2</v>
      </c>
      <c r="AB1045" s="72">
        <f t="shared" si="418"/>
        <v>1.6326530612244899E-2</v>
      </c>
      <c r="AC1045" s="65">
        <v>2E-3</v>
      </c>
      <c r="AY1045" s="25" t="s">
        <v>194</v>
      </c>
      <c r="AZ1045" s="25" t="s">
        <v>230</v>
      </c>
      <c r="BA1045" s="25" t="s">
        <v>231</v>
      </c>
      <c r="BF1045" s="25" t="s">
        <v>232</v>
      </c>
      <c r="BJ1045" s="25" t="s">
        <v>233</v>
      </c>
      <c r="BN1045" s="25" t="s">
        <v>234</v>
      </c>
    </row>
    <row r="1046" spans="1:66" s="25" customFormat="1" x14ac:dyDescent="0.25">
      <c r="A1046" s="25" t="s">
        <v>158</v>
      </c>
      <c r="B1046" s="25" t="s">
        <v>159</v>
      </c>
      <c r="C1046" s="25" t="s">
        <v>183</v>
      </c>
      <c r="D1046" s="25" t="s">
        <v>34</v>
      </c>
      <c r="E1046" s="25">
        <v>9</v>
      </c>
      <c r="F1046" s="47" t="s">
        <v>228</v>
      </c>
      <c r="G1046" s="72">
        <v>1.125</v>
      </c>
      <c r="H1046" s="72"/>
      <c r="I1046" s="72">
        <v>1.66</v>
      </c>
      <c r="M1046" s="72"/>
      <c r="N1046" s="72"/>
      <c r="O1046" s="72">
        <v>0.12</v>
      </c>
      <c r="P1046" s="72" t="s">
        <v>238</v>
      </c>
      <c r="X1046" s="78">
        <f t="shared" si="419"/>
        <v>1.42</v>
      </c>
      <c r="Y1046" s="25">
        <f t="shared" si="415"/>
        <v>1.5836768566746147</v>
      </c>
      <c r="Z1046" s="72">
        <f t="shared" si="416"/>
        <v>0.11833333333333333</v>
      </c>
      <c r="AA1046" s="72">
        <f t="shared" si="417"/>
        <v>1.0997755949129268E-2</v>
      </c>
      <c r="AB1046" s="72">
        <f t="shared" si="418"/>
        <v>1.6901408450704227E-2</v>
      </c>
      <c r="AC1046" s="65">
        <v>2E-3</v>
      </c>
      <c r="AY1046" s="25" t="s">
        <v>194</v>
      </c>
      <c r="AZ1046" s="25" t="s">
        <v>230</v>
      </c>
      <c r="BA1046" s="25" t="s">
        <v>231</v>
      </c>
      <c r="BF1046" s="25" t="s">
        <v>232</v>
      </c>
      <c r="BJ1046" s="25" t="s">
        <v>233</v>
      </c>
      <c r="BN1046" s="25" t="s">
        <v>234</v>
      </c>
    </row>
    <row r="1047" spans="1:66" s="25" customFormat="1" x14ac:dyDescent="0.25">
      <c r="A1047" s="25" t="s">
        <v>158</v>
      </c>
      <c r="B1047" s="25" t="s">
        <v>159</v>
      </c>
      <c r="C1047" s="25" t="s">
        <v>183</v>
      </c>
      <c r="D1047" s="25" t="s">
        <v>34</v>
      </c>
      <c r="E1047" s="25">
        <v>9</v>
      </c>
      <c r="F1047" s="47" t="s">
        <v>228</v>
      </c>
      <c r="G1047" s="72">
        <v>1.125</v>
      </c>
      <c r="H1047" s="72"/>
      <c r="I1047" s="72">
        <v>1.66</v>
      </c>
      <c r="M1047" s="72"/>
      <c r="N1047" s="72"/>
      <c r="O1047" s="72">
        <v>0.22</v>
      </c>
      <c r="P1047" s="72" t="s">
        <v>239</v>
      </c>
      <c r="X1047" s="78">
        <f t="shared" si="419"/>
        <v>1.22</v>
      </c>
      <c r="Y1047" s="25">
        <f t="shared" si="415"/>
        <v>1.168986626400762</v>
      </c>
      <c r="Z1047" s="72">
        <f t="shared" si="416"/>
        <v>0.10166666666666667</v>
      </c>
      <c r="AA1047" s="72">
        <f t="shared" si="417"/>
        <v>8.1179626833386264E-3</v>
      </c>
      <c r="AB1047" s="72">
        <f t="shared" si="418"/>
        <v>1.9672131147540982E-2</v>
      </c>
      <c r="AC1047" s="65">
        <v>2E-3</v>
      </c>
      <c r="AY1047" s="25" t="s">
        <v>194</v>
      </c>
      <c r="AZ1047" s="25" t="s">
        <v>230</v>
      </c>
      <c r="BA1047" s="25" t="s">
        <v>231</v>
      </c>
      <c r="BF1047" s="25" t="s">
        <v>232</v>
      </c>
      <c r="BJ1047" s="25" t="s">
        <v>233</v>
      </c>
      <c r="BN1047" s="25" t="s">
        <v>234</v>
      </c>
    </row>
    <row r="1048" spans="1:66" s="25" customFormat="1" x14ac:dyDescent="0.25">
      <c r="A1048" s="25" t="s">
        <v>158</v>
      </c>
      <c r="B1048" s="25" t="s">
        <v>159</v>
      </c>
      <c r="C1048" s="25" t="s">
        <v>183</v>
      </c>
      <c r="D1048" s="25" t="s">
        <v>34</v>
      </c>
      <c r="E1048" s="25">
        <v>9</v>
      </c>
      <c r="F1048" s="47" t="s">
        <v>228</v>
      </c>
      <c r="G1048" s="72">
        <v>1.125</v>
      </c>
      <c r="H1048" s="72"/>
      <c r="I1048" s="72">
        <v>1.66</v>
      </c>
      <c r="M1048" s="72"/>
      <c r="N1048" s="72"/>
      <c r="O1048" s="72">
        <v>0.38</v>
      </c>
      <c r="P1048" s="72" t="s">
        <v>240</v>
      </c>
      <c r="X1048" s="78">
        <f t="shared" si="419"/>
        <v>0.89999999999999991</v>
      </c>
      <c r="Y1048" s="25">
        <f t="shared" si="415"/>
        <v>0.63617251235193295</v>
      </c>
      <c r="Z1048" s="72">
        <f t="shared" si="416"/>
        <v>7.4999999999999997E-2</v>
      </c>
      <c r="AA1048" s="72">
        <f t="shared" si="417"/>
        <v>4.4178646691106467E-3</v>
      </c>
      <c r="AB1048" s="72">
        <f t="shared" si="418"/>
        <v>2.6666666666666668E-2</v>
      </c>
      <c r="AC1048" s="65">
        <v>2E-3</v>
      </c>
      <c r="AY1048" s="25" t="s">
        <v>194</v>
      </c>
      <c r="AZ1048" s="25" t="s">
        <v>230</v>
      </c>
      <c r="BA1048" s="25" t="s">
        <v>231</v>
      </c>
      <c r="BF1048" s="25" t="s">
        <v>232</v>
      </c>
      <c r="BJ1048" s="25" t="s">
        <v>233</v>
      </c>
      <c r="BN1048" s="25" t="s">
        <v>234</v>
      </c>
    </row>
    <row r="1049" spans="1:66" s="25" customFormat="1" x14ac:dyDescent="0.25">
      <c r="A1049" s="25" t="s">
        <v>158</v>
      </c>
      <c r="B1049" s="25" t="s">
        <v>159</v>
      </c>
      <c r="C1049" s="25" t="s">
        <v>183</v>
      </c>
      <c r="D1049" s="25" t="s">
        <v>34</v>
      </c>
      <c r="E1049" s="25">
        <v>9</v>
      </c>
      <c r="F1049" s="47" t="s">
        <v>228</v>
      </c>
      <c r="G1049" s="72">
        <v>1.125</v>
      </c>
      <c r="H1049" s="72"/>
      <c r="I1049" s="72">
        <v>1.66</v>
      </c>
      <c r="M1049" s="72"/>
      <c r="N1049" s="72"/>
      <c r="O1049" s="72">
        <v>0.14599999999999999</v>
      </c>
      <c r="P1049" s="72" t="s">
        <v>235</v>
      </c>
      <c r="X1049" s="78">
        <f t="shared" si="419"/>
        <v>1.3679999999999999</v>
      </c>
      <c r="Y1049" s="25">
        <f t="shared" si="415"/>
        <v>1.4698129725379061</v>
      </c>
      <c r="Z1049" s="72">
        <f t="shared" si="416"/>
        <v>0.11399999999999999</v>
      </c>
      <c r="AA1049" s="72">
        <f t="shared" si="417"/>
        <v>1.0207034531513236E-2</v>
      </c>
      <c r="AB1049" s="72">
        <f t="shared" si="418"/>
        <v>1.754385964912281E-2</v>
      </c>
      <c r="AC1049" s="65">
        <v>2E-3</v>
      </c>
      <c r="AY1049" s="25" t="s">
        <v>194</v>
      </c>
      <c r="AZ1049" s="25" t="s">
        <v>230</v>
      </c>
      <c r="BA1049" s="25" t="s">
        <v>231</v>
      </c>
      <c r="BF1049" s="25" t="s">
        <v>232</v>
      </c>
      <c r="BJ1049" s="25" t="s">
        <v>233</v>
      </c>
      <c r="BN1049" s="25" t="s">
        <v>234</v>
      </c>
    </row>
    <row r="1050" spans="1:66" s="25" customFormat="1" x14ac:dyDescent="0.25">
      <c r="A1050" s="25" t="s">
        <v>158</v>
      </c>
      <c r="B1050" s="25" t="s">
        <v>159</v>
      </c>
      <c r="C1050" s="25" t="s">
        <v>183</v>
      </c>
      <c r="D1050" s="25" t="s">
        <v>34</v>
      </c>
      <c r="E1050" s="25">
        <v>9</v>
      </c>
      <c r="F1050" s="47" t="s">
        <v>228</v>
      </c>
      <c r="G1050" s="72">
        <v>1.125</v>
      </c>
      <c r="H1050" s="72"/>
      <c r="I1050" s="72">
        <v>1.66</v>
      </c>
      <c r="M1050" s="72"/>
      <c r="N1050" s="72"/>
      <c r="O1050" s="72">
        <v>0.19400000000000001</v>
      </c>
      <c r="P1050" s="72" t="s">
        <v>236</v>
      </c>
      <c r="X1050" s="78">
        <f t="shared" si="419"/>
        <v>1.2719999999999998</v>
      </c>
      <c r="Y1050" s="25">
        <f t="shared" si="415"/>
        <v>1.2707616620064566</v>
      </c>
      <c r="Z1050" s="72">
        <f t="shared" si="416"/>
        <v>0.10599999999999998</v>
      </c>
      <c r="AA1050" s="72">
        <f t="shared" si="417"/>
        <v>8.8247337639337266E-3</v>
      </c>
      <c r="AB1050" s="72">
        <f t="shared" si="418"/>
        <v>1.886792452830189E-2</v>
      </c>
      <c r="AC1050" s="65">
        <v>2E-3</v>
      </c>
      <c r="AY1050" s="25" t="s">
        <v>194</v>
      </c>
      <c r="AZ1050" s="25" t="s">
        <v>230</v>
      </c>
      <c r="BA1050" s="25" t="s">
        <v>231</v>
      </c>
      <c r="BF1050" s="25" t="s">
        <v>232</v>
      </c>
      <c r="BJ1050" s="25" t="s">
        <v>233</v>
      </c>
      <c r="BN1050" s="25" t="s">
        <v>234</v>
      </c>
    </row>
    <row r="1051" spans="1:66" s="25" customFormat="1" x14ac:dyDescent="0.25">
      <c r="A1051" s="25" t="s">
        <v>158</v>
      </c>
      <c r="B1051" s="25" t="s">
        <v>159</v>
      </c>
      <c r="C1051" s="25" t="s">
        <v>183</v>
      </c>
      <c r="D1051" s="25" t="s">
        <v>34</v>
      </c>
      <c r="E1051" s="25">
        <v>9</v>
      </c>
      <c r="F1051" s="47" t="s">
        <v>228</v>
      </c>
      <c r="G1051" s="72">
        <v>1.5</v>
      </c>
      <c r="H1051" s="72"/>
      <c r="I1051" s="72">
        <v>1.9</v>
      </c>
      <c r="M1051" s="72"/>
      <c r="N1051" s="72"/>
      <c r="O1051" s="72">
        <v>7.1999999999999995E-2</v>
      </c>
      <c r="P1051" s="72" t="s">
        <v>229</v>
      </c>
      <c r="X1051" s="78">
        <f t="shared" si="419"/>
        <v>1.756</v>
      </c>
      <c r="Y1051" s="25">
        <f t="shared" si="415"/>
        <v>2.4218035111699141</v>
      </c>
      <c r="Z1051" s="72">
        <f t="shared" si="416"/>
        <v>0.14633333333333334</v>
      </c>
      <c r="AA1051" s="72">
        <f t="shared" si="417"/>
        <v>1.681807993867996E-2</v>
      </c>
      <c r="AB1051" s="72">
        <f t="shared" si="418"/>
        <v>1.366742596810934E-2</v>
      </c>
      <c r="AC1051" s="65">
        <v>2E-3</v>
      </c>
      <c r="AY1051" s="25" t="s">
        <v>194</v>
      </c>
      <c r="AZ1051" s="25" t="s">
        <v>230</v>
      </c>
      <c r="BA1051" s="25" t="s">
        <v>231</v>
      </c>
      <c r="BF1051" s="25" t="s">
        <v>232</v>
      </c>
      <c r="BJ1051" s="25" t="s">
        <v>233</v>
      </c>
      <c r="BN1051" s="25" t="s">
        <v>234</v>
      </c>
    </row>
    <row r="1052" spans="1:66" s="25" customFormat="1" x14ac:dyDescent="0.25">
      <c r="A1052" s="25" t="s">
        <v>158</v>
      </c>
      <c r="B1052" s="25" t="s">
        <v>159</v>
      </c>
      <c r="C1052" s="25" t="s">
        <v>183</v>
      </c>
      <c r="D1052" s="25" t="s">
        <v>34</v>
      </c>
      <c r="E1052" s="25">
        <v>9</v>
      </c>
      <c r="F1052" s="47" t="s">
        <v>228</v>
      </c>
      <c r="G1052" s="72">
        <v>1.5</v>
      </c>
      <c r="H1052" s="72"/>
      <c r="I1052" s="72">
        <v>1.9</v>
      </c>
      <c r="M1052" s="72"/>
      <c r="N1052" s="72"/>
      <c r="O1052" s="72">
        <v>0.109</v>
      </c>
      <c r="P1052" s="72" t="s">
        <v>237</v>
      </c>
      <c r="X1052" s="78">
        <f t="shared" si="419"/>
        <v>1.6819999999999999</v>
      </c>
      <c r="Y1052" s="25">
        <f t="shared" si="415"/>
        <v>2.2219887936236424</v>
      </c>
      <c r="Z1052" s="72">
        <f t="shared" si="416"/>
        <v>0.14016666666666666</v>
      </c>
      <c r="AA1052" s="72">
        <f t="shared" si="417"/>
        <v>1.5430477733497516E-2</v>
      </c>
      <c r="AB1052" s="72">
        <f t="shared" si="418"/>
        <v>1.4268727705112961E-2</v>
      </c>
      <c r="AC1052" s="65">
        <v>2E-3</v>
      </c>
      <c r="AY1052" s="25" t="s">
        <v>194</v>
      </c>
      <c r="AZ1052" s="25" t="s">
        <v>230</v>
      </c>
      <c r="BA1052" s="25" t="s">
        <v>231</v>
      </c>
      <c r="BF1052" s="25" t="s">
        <v>232</v>
      </c>
      <c r="BJ1052" s="25" t="s">
        <v>233</v>
      </c>
      <c r="BN1052" s="25" t="s">
        <v>234</v>
      </c>
    </row>
    <row r="1053" spans="1:66" s="25" customFormat="1" x14ac:dyDescent="0.25">
      <c r="A1053" s="25" t="s">
        <v>158</v>
      </c>
      <c r="B1053" s="25" t="s">
        <v>159</v>
      </c>
      <c r="C1053" s="25" t="s">
        <v>183</v>
      </c>
      <c r="D1053" s="25" t="s">
        <v>34</v>
      </c>
      <c r="E1053" s="25">
        <v>9</v>
      </c>
      <c r="F1053" s="47" t="s">
        <v>228</v>
      </c>
      <c r="G1053" s="72">
        <v>1.5</v>
      </c>
      <c r="H1053" s="72"/>
      <c r="I1053" s="72">
        <v>1.9</v>
      </c>
      <c r="M1053" s="72"/>
      <c r="N1053" s="72"/>
      <c r="O1053" s="72">
        <v>0.13400000000000001</v>
      </c>
      <c r="P1053" s="72" t="s">
        <v>238</v>
      </c>
      <c r="X1053" s="78">
        <f t="shared" si="419"/>
        <v>1.6319999999999999</v>
      </c>
      <c r="Y1053" s="25">
        <f t="shared" si="415"/>
        <v>2.0918483179486849</v>
      </c>
      <c r="Z1053" s="72">
        <f t="shared" si="416"/>
        <v>0.13599999999999998</v>
      </c>
      <c r="AA1053" s="72">
        <f t="shared" si="417"/>
        <v>1.4526724430199199E-2</v>
      </c>
      <c r="AB1053" s="72">
        <f t="shared" si="418"/>
        <v>1.4705882352941178E-2</v>
      </c>
      <c r="AC1053" s="65">
        <v>2E-3</v>
      </c>
      <c r="AY1053" s="25" t="s">
        <v>194</v>
      </c>
      <c r="AZ1053" s="25" t="s">
        <v>230</v>
      </c>
      <c r="BA1053" s="25" t="s">
        <v>231</v>
      </c>
      <c r="BF1053" s="25" t="s">
        <v>232</v>
      </c>
      <c r="BJ1053" s="25" t="s">
        <v>233</v>
      </c>
      <c r="BN1053" s="25" t="s">
        <v>234</v>
      </c>
    </row>
    <row r="1054" spans="1:66" s="25" customFormat="1" x14ac:dyDescent="0.25">
      <c r="A1054" s="25" t="s">
        <v>158</v>
      </c>
      <c r="B1054" s="25" t="s">
        <v>159</v>
      </c>
      <c r="C1054" s="25" t="s">
        <v>183</v>
      </c>
      <c r="D1054" s="25" t="s">
        <v>34</v>
      </c>
      <c r="E1054" s="25">
        <v>9</v>
      </c>
      <c r="F1054" s="47" t="s">
        <v>228</v>
      </c>
      <c r="G1054" s="72">
        <v>1.5</v>
      </c>
      <c r="H1054" s="72"/>
      <c r="I1054" s="72">
        <v>1.9</v>
      </c>
      <c r="M1054" s="72"/>
      <c r="N1054" s="72"/>
      <c r="O1054" s="72">
        <v>0.25</v>
      </c>
      <c r="P1054" s="72" t="s">
        <v>239</v>
      </c>
      <c r="X1054" s="78">
        <f t="shared" si="419"/>
        <v>1.4</v>
      </c>
      <c r="Y1054" s="25">
        <f t="shared" si="415"/>
        <v>1.5393804002589984</v>
      </c>
      <c r="Z1054" s="72">
        <f t="shared" si="416"/>
        <v>0.11666666666666665</v>
      </c>
      <c r="AA1054" s="72">
        <f t="shared" si="417"/>
        <v>1.0690141668465266E-2</v>
      </c>
      <c r="AB1054" s="72">
        <f t="shared" si="418"/>
        <v>1.7142857142857144E-2</v>
      </c>
      <c r="AC1054" s="65">
        <v>2E-3</v>
      </c>
      <c r="AY1054" s="25" t="s">
        <v>194</v>
      </c>
      <c r="AZ1054" s="25" t="s">
        <v>230</v>
      </c>
      <c r="BA1054" s="25" t="s">
        <v>231</v>
      </c>
      <c r="BF1054" s="25" t="s">
        <v>232</v>
      </c>
      <c r="BJ1054" s="25" t="s">
        <v>233</v>
      </c>
      <c r="BN1054" s="25" t="s">
        <v>234</v>
      </c>
    </row>
    <row r="1055" spans="1:66" s="25" customFormat="1" x14ac:dyDescent="0.25">
      <c r="A1055" s="25" t="s">
        <v>158</v>
      </c>
      <c r="B1055" s="25" t="s">
        <v>159</v>
      </c>
      <c r="C1055" s="25" t="s">
        <v>183</v>
      </c>
      <c r="D1055" s="25" t="s">
        <v>34</v>
      </c>
      <c r="E1055" s="25">
        <v>9</v>
      </c>
      <c r="F1055" s="47" t="s">
        <v>228</v>
      </c>
      <c r="G1055" s="72">
        <v>1.5</v>
      </c>
      <c r="H1055" s="72"/>
      <c r="I1055" s="72">
        <v>1.9</v>
      </c>
      <c r="M1055" s="72"/>
      <c r="N1055" s="72"/>
      <c r="O1055" s="72">
        <v>0.42499999999999999</v>
      </c>
      <c r="P1055" s="72" t="s">
        <v>240</v>
      </c>
      <c r="X1055" s="78">
        <f t="shared" si="419"/>
        <v>1.0499999999999998</v>
      </c>
      <c r="Y1055" s="25">
        <f t="shared" si="415"/>
        <v>0.86590147514568638</v>
      </c>
      <c r="Z1055" s="72">
        <f t="shared" si="416"/>
        <v>8.7499999999999981E-2</v>
      </c>
      <c r="AA1055" s="72">
        <f t="shared" si="417"/>
        <v>6.0132046885117106E-3</v>
      </c>
      <c r="AB1055" s="72">
        <f t="shared" si="418"/>
        <v>2.2857142857142864E-2</v>
      </c>
      <c r="AC1055" s="65">
        <v>2E-3</v>
      </c>
      <c r="AY1055" s="25" t="s">
        <v>194</v>
      </c>
      <c r="AZ1055" s="25" t="s">
        <v>230</v>
      </c>
      <c r="BA1055" s="25" t="s">
        <v>231</v>
      </c>
      <c r="BF1055" s="25" t="s">
        <v>232</v>
      </c>
      <c r="BJ1055" s="25" t="s">
        <v>233</v>
      </c>
      <c r="BN1055" s="25" t="s">
        <v>234</v>
      </c>
    </row>
    <row r="1056" spans="1:66" s="25" customFormat="1" x14ac:dyDescent="0.25">
      <c r="A1056" s="25" t="s">
        <v>158</v>
      </c>
      <c r="B1056" s="25" t="s">
        <v>159</v>
      </c>
      <c r="C1056" s="25" t="s">
        <v>183</v>
      </c>
      <c r="D1056" s="25" t="s">
        <v>34</v>
      </c>
      <c r="E1056" s="25">
        <v>9</v>
      </c>
      <c r="F1056" s="47" t="s">
        <v>228</v>
      </c>
      <c r="G1056" s="72">
        <v>1.5</v>
      </c>
      <c r="H1056" s="72"/>
      <c r="I1056" s="72">
        <v>1.9</v>
      </c>
      <c r="M1056" s="72"/>
      <c r="N1056" s="72"/>
      <c r="O1056" s="72">
        <v>0.15</v>
      </c>
      <c r="P1056" s="72" t="s">
        <v>235</v>
      </c>
      <c r="X1056" s="78">
        <f t="shared" si="419"/>
        <v>1.5999999999999999</v>
      </c>
      <c r="Y1056" s="25">
        <f t="shared" si="415"/>
        <v>2.0106192982974673</v>
      </c>
      <c r="Z1056" s="72">
        <f t="shared" si="416"/>
        <v>0.13333333333333333</v>
      </c>
      <c r="AA1056" s="72">
        <f t="shared" si="417"/>
        <v>1.3962634015954637E-2</v>
      </c>
      <c r="AB1056" s="72">
        <f t="shared" si="418"/>
        <v>1.5000000000000001E-2</v>
      </c>
      <c r="AC1056" s="65">
        <v>2E-3</v>
      </c>
      <c r="AY1056" s="25" t="s">
        <v>194</v>
      </c>
      <c r="AZ1056" s="25" t="s">
        <v>230</v>
      </c>
      <c r="BA1056" s="25" t="s">
        <v>231</v>
      </c>
      <c r="BF1056" s="25" t="s">
        <v>232</v>
      </c>
      <c r="BJ1056" s="25" t="s">
        <v>233</v>
      </c>
      <c r="BN1056" s="25" t="s">
        <v>234</v>
      </c>
    </row>
    <row r="1057" spans="1:66" s="25" customFormat="1" x14ac:dyDescent="0.25">
      <c r="A1057" s="25" t="s">
        <v>158</v>
      </c>
      <c r="B1057" s="25" t="s">
        <v>159</v>
      </c>
      <c r="C1057" s="25" t="s">
        <v>183</v>
      </c>
      <c r="D1057" s="25" t="s">
        <v>34</v>
      </c>
      <c r="E1057" s="25">
        <v>9</v>
      </c>
      <c r="F1057" s="47" t="s">
        <v>228</v>
      </c>
      <c r="G1057" s="72">
        <v>1.5</v>
      </c>
      <c r="H1057" s="72"/>
      <c r="I1057" s="72">
        <v>1.9</v>
      </c>
      <c r="M1057" s="72"/>
      <c r="N1057" s="72"/>
      <c r="O1057" s="72">
        <v>0.20300000000000001</v>
      </c>
      <c r="P1057" s="72" t="s">
        <v>236</v>
      </c>
      <c r="X1057" s="78">
        <f t="shared" si="419"/>
        <v>1.4939999999999998</v>
      </c>
      <c r="Y1057" s="25">
        <f t="shared" si="415"/>
        <v>1.7530369750369865</v>
      </c>
      <c r="Z1057" s="72">
        <f t="shared" si="416"/>
        <v>0.12449999999999999</v>
      </c>
      <c r="AA1057" s="72">
        <f t="shared" si="417"/>
        <v>1.2173867882201294E-2</v>
      </c>
      <c r="AB1057" s="72">
        <f t="shared" si="418"/>
        <v>1.6064257028112452E-2</v>
      </c>
      <c r="AC1057" s="65">
        <v>2E-3</v>
      </c>
      <c r="AY1057" s="25" t="s">
        <v>194</v>
      </c>
      <c r="AZ1057" s="25" t="s">
        <v>230</v>
      </c>
      <c r="BA1057" s="25" t="s">
        <v>231</v>
      </c>
      <c r="BF1057" s="25" t="s">
        <v>232</v>
      </c>
      <c r="BJ1057" s="25" t="s">
        <v>233</v>
      </c>
      <c r="BN1057" s="25" t="s">
        <v>234</v>
      </c>
    </row>
    <row r="1058" spans="1:66" s="25" customFormat="1" x14ac:dyDescent="0.25">
      <c r="A1058" s="25" t="s">
        <v>158</v>
      </c>
      <c r="B1058" s="25" t="s">
        <v>159</v>
      </c>
      <c r="C1058" s="25" t="s">
        <v>183</v>
      </c>
      <c r="D1058" s="25" t="s">
        <v>34</v>
      </c>
      <c r="E1058" s="25">
        <v>9</v>
      </c>
      <c r="F1058" s="47" t="s">
        <v>228</v>
      </c>
      <c r="G1058" s="72">
        <v>2</v>
      </c>
      <c r="H1058" s="72"/>
      <c r="I1058" s="72">
        <v>2.375</v>
      </c>
      <c r="M1058" s="72"/>
      <c r="N1058" s="72"/>
      <c r="O1058" s="72">
        <v>8.3000000000000004E-2</v>
      </c>
      <c r="P1058" s="72" t="s">
        <v>229</v>
      </c>
      <c r="X1058" s="78">
        <f t="shared" si="419"/>
        <v>2.2090000000000001</v>
      </c>
      <c r="Y1058" s="25">
        <f t="shared" si="415"/>
        <v>3.8324924953654245</v>
      </c>
      <c r="Z1058" s="72">
        <f t="shared" si="416"/>
        <v>0.18408333333333335</v>
      </c>
      <c r="AA1058" s="72">
        <f t="shared" si="417"/>
        <v>2.661453121781545E-2</v>
      </c>
      <c r="AB1058" s="72">
        <f t="shared" si="418"/>
        <v>1.086464463558171E-2</v>
      </c>
      <c r="AC1058" s="65">
        <v>2E-3</v>
      </c>
      <c r="AY1058" s="25" t="s">
        <v>194</v>
      </c>
      <c r="AZ1058" s="25" t="s">
        <v>230</v>
      </c>
      <c r="BA1058" s="25" t="s">
        <v>231</v>
      </c>
      <c r="BF1058" s="25" t="s">
        <v>232</v>
      </c>
      <c r="BJ1058" s="25" t="s">
        <v>233</v>
      </c>
      <c r="BN1058" s="25" t="s">
        <v>234</v>
      </c>
    </row>
    <row r="1059" spans="1:66" s="25" customFormat="1" x14ac:dyDescent="0.25">
      <c r="A1059" s="25" t="s">
        <v>158</v>
      </c>
      <c r="B1059" s="25" t="s">
        <v>159</v>
      </c>
      <c r="C1059" s="25" t="s">
        <v>183</v>
      </c>
      <c r="D1059" s="25" t="s">
        <v>34</v>
      </c>
      <c r="E1059" s="25">
        <v>9</v>
      </c>
      <c r="F1059" s="47" t="s">
        <v>228</v>
      </c>
      <c r="G1059" s="72">
        <v>2</v>
      </c>
      <c r="H1059" s="72"/>
      <c r="I1059" s="72">
        <v>2.375</v>
      </c>
      <c r="M1059" s="72"/>
      <c r="N1059" s="72"/>
      <c r="O1059" s="72">
        <v>0.12</v>
      </c>
      <c r="P1059" s="72" t="s">
        <v>237</v>
      </c>
      <c r="X1059" s="78">
        <f t="shared" si="419"/>
        <v>2.1349999999999998</v>
      </c>
      <c r="Y1059" s="25">
        <f t="shared" si="415"/>
        <v>3.5800215433523332</v>
      </c>
      <c r="Z1059" s="72">
        <f t="shared" si="416"/>
        <v>0.17791666666666664</v>
      </c>
      <c r="AA1059" s="72">
        <f t="shared" si="417"/>
        <v>2.4861260717724532E-2</v>
      </c>
      <c r="AB1059" s="72">
        <f t="shared" si="418"/>
        <v>1.124121779859485E-2</v>
      </c>
      <c r="AC1059" s="65">
        <v>2E-3</v>
      </c>
      <c r="AY1059" s="25" t="s">
        <v>194</v>
      </c>
      <c r="AZ1059" s="25" t="s">
        <v>230</v>
      </c>
      <c r="BA1059" s="25" t="s">
        <v>231</v>
      </c>
      <c r="BF1059" s="25" t="s">
        <v>232</v>
      </c>
      <c r="BJ1059" s="25" t="s">
        <v>233</v>
      </c>
      <c r="BN1059" s="25" t="s">
        <v>234</v>
      </c>
    </row>
    <row r="1060" spans="1:66" s="25" customFormat="1" x14ac:dyDescent="0.25">
      <c r="A1060" s="25" t="s">
        <v>158</v>
      </c>
      <c r="B1060" s="25" t="s">
        <v>159</v>
      </c>
      <c r="C1060" s="25" t="s">
        <v>183</v>
      </c>
      <c r="D1060" s="25" t="s">
        <v>34</v>
      </c>
      <c r="E1060" s="25">
        <v>9</v>
      </c>
      <c r="F1060" s="47" t="s">
        <v>228</v>
      </c>
      <c r="G1060" s="72">
        <v>2</v>
      </c>
      <c r="H1060" s="72"/>
      <c r="I1060" s="72">
        <v>2.375</v>
      </c>
      <c r="M1060" s="72"/>
      <c r="N1060" s="72"/>
      <c r="O1060" s="72">
        <v>0.16500000000000001</v>
      </c>
      <c r="P1060" s="72" t="s">
        <v>238</v>
      </c>
      <c r="X1060" s="78">
        <f t="shared" si="419"/>
        <v>2.0449999999999999</v>
      </c>
      <c r="Y1060" s="25">
        <f t="shared" si="415"/>
        <v>3.2845547542822131</v>
      </c>
      <c r="Z1060" s="72">
        <f t="shared" si="416"/>
        <v>0.17041666666666666</v>
      </c>
      <c r="AA1060" s="72">
        <f t="shared" si="417"/>
        <v>2.2809408015848704E-2</v>
      </c>
      <c r="AB1060" s="72">
        <f t="shared" si="418"/>
        <v>1.1735941320293399E-2</v>
      </c>
      <c r="AC1060" s="65">
        <v>2E-3</v>
      </c>
      <c r="AY1060" s="25" t="s">
        <v>194</v>
      </c>
      <c r="AZ1060" s="25" t="s">
        <v>230</v>
      </c>
      <c r="BA1060" s="25" t="s">
        <v>231</v>
      </c>
      <c r="BF1060" s="25" t="s">
        <v>232</v>
      </c>
      <c r="BJ1060" s="25" t="s">
        <v>233</v>
      </c>
      <c r="BN1060" s="25" t="s">
        <v>234</v>
      </c>
    </row>
    <row r="1061" spans="1:66" s="25" customFormat="1" x14ac:dyDescent="0.25">
      <c r="A1061" s="25" t="s">
        <v>158</v>
      </c>
      <c r="B1061" s="25" t="s">
        <v>159</v>
      </c>
      <c r="C1061" s="25" t="s">
        <v>183</v>
      </c>
      <c r="D1061" s="25" t="s">
        <v>34</v>
      </c>
      <c r="E1061" s="25">
        <v>9</v>
      </c>
      <c r="F1061" s="47" t="s">
        <v>228</v>
      </c>
      <c r="G1061" s="72">
        <v>2</v>
      </c>
      <c r="H1061" s="72"/>
      <c r="I1061" s="72">
        <v>2.375</v>
      </c>
      <c r="M1061" s="72"/>
      <c r="N1061" s="72"/>
      <c r="O1061" s="72">
        <v>0.34</v>
      </c>
      <c r="P1061" s="72" t="s">
        <v>239</v>
      </c>
      <c r="X1061" s="78">
        <f t="shared" si="419"/>
        <v>1.6949999999999998</v>
      </c>
      <c r="Y1061" s="25">
        <f t="shared" si="415"/>
        <v>2.2564685583949533</v>
      </c>
      <c r="Z1061" s="72">
        <f t="shared" si="416"/>
        <v>0.14124999999999999</v>
      </c>
      <c r="AA1061" s="72">
        <f t="shared" si="417"/>
        <v>1.5669920544409396E-2</v>
      </c>
      <c r="AB1061" s="72">
        <f t="shared" si="418"/>
        <v>1.4159292035398232E-2</v>
      </c>
      <c r="AC1061" s="65">
        <v>2E-3</v>
      </c>
      <c r="AY1061" s="25" t="s">
        <v>194</v>
      </c>
      <c r="AZ1061" s="25" t="s">
        <v>230</v>
      </c>
      <c r="BA1061" s="25" t="s">
        <v>231</v>
      </c>
      <c r="BF1061" s="25" t="s">
        <v>232</v>
      </c>
      <c r="BJ1061" s="25" t="s">
        <v>233</v>
      </c>
      <c r="BN1061" s="25" t="s">
        <v>234</v>
      </c>
    </row>
    <row r="1062" spans="1:66" s="25" customFormat="1" x14ac:dyDescent="0.25">
      <c r="A1062" s="25" t="s">
        <v>158</v>
      </c>
      <c r="B1062" s="25" t="s">
        <v>159</v>
      </c>
      <c r="C1062" s="25" t="s">
        <v>183</v>
      </c>
      <c r="D1062" s="25" t="s">
        <v>34</v>
      </c>
      <c r="E1062" s="25">
        <v>9</v>
      </c>
      <c r="F1062" s="47" t="s">
        <v>228</v>
      </c>
      <c r="G1062" s="72">
        <v>2</v>
      </c>
      <c r="H1062" s="72"/>
      <c r="I1062" s="72">
        <v>2.375</v>
      </c>
      <c r="M1062" s="72"/>
      <c r="N1062" s="72"/>
      <c r="O1062" s="72">
        <v>0.52</v>
      </c>
      <c r="P1062" s="72" t="s">
        <v>240</v>
      </c>
      <c r="X1062" s="78">
        <f t="shared" si="419"/>
        <v>1.335</v>
      </c>
      <c r="Y1062" s="25">
        <f t="shared" si="415"/>
        <v>1.3997562417610172</v>
      </c>
      <c r="Z1062" s="72">
        <f t="shared" si="416"/>
        <v>0.11125</v>
      </c>
      <c r="AA1062" s="72">
        <f t="shared" si="417"/>
        <v>9.7205294566737321E-3</v>
      </c>
      <c r="AB1062" s="72">
        <f t="shared" si="418"/>
        <v>1.7977528089887642E-2</v>
      </c>
      <c r="AC1062" s="65">
        <v>2E-3</v>
      </c>
      <c r="AY1062" s="25" t="s">
        <v>194</v>
      </c>
      <c r="AZ1062" s="25" t="s">
        <v>230</v>
      </c>
      <c r="BA1062" s="25" t="s">
        <v>231</v>
      </c>
      <c r="BF1062" s="25" t="s">
        <v>232</v>
      </c>
      <c r="BJ1062" s="25" t="s">
        <v>233</v>
      </c>
      <c r="BN1062" s="25" t="s">
        <v>234</v>
      </c>
    </row>
    <row r="1063" spans="1:66" s="25" customFormat="1" x14ac:dyDescent="0.25">
      <c r="A1063" s="25" t="s">
        <v>158</v>
      </c>
      <c r="B1063" s="25" t="s">
        <v>159</v>
      </c>
      <c r="C1063" s="25" t="s">
        <v>183</v>
      </c>
      <c r="D1063" s="25" t="s">
        <v>34</v>
      </c>
      <c r="E1063" s="25">
        <v>9</v>
      </c>
      <c r="F1063" s="47" t="s">
        <v>228</v>
      </c>
      <c r="G1063" s="72">
        <v>2</v>
      </c>
      <c r="H1063" s="72"/>
      <c r="I1063" s="72">
        <v>2.375</v>
      </c>
      <c r="M1063" s="72"/>
      <c r="N1063" s="72"/>
      <c r="O1063" s="72">
        <v>0.156</v>
      </c>
      <c r="P1063" s="72" t="s">
        <v>235</v>
      </c>
      <c r="X1063" s="78">
        <f t="shared" si="419"/>
        <v>2.0630000000000002</v>
      </c>
      <c r="Y1063" s="25">
        <f t="shared" si="415"/>
        <v>3.342630236076475</v>
      </c>
      <c r="Z1063" s="72">
        <f t="shared" si="416"/>
        <v>0.17191666666666669</v>
      </c>
      <c r="AA1063" s="72">
        <f t="shared" si="417"/>
        <v>2.3212709972753303E-2</v>
      </c>
      <c r="AB1063" s="72">
        <f t="shared" si="418"/>
        <v>1.16335433834222E-2</v>
      </c>
      <c r="AC1063" s="65">
        <v>2E-3</v>
      </c>
      <c r="AY1063" s="25" t="s">
        <v>194</v>
      </c>
      <c r="AZ1063" s="25" t="s">
        <v>230</v>
      </c>
      <c r="BA1063" s="25" t="s">
        <v>231</v>
      </c>
      <c r="BF1063" s="25" t="s">
        <v>232</v>
      </c>
      <c r="BJ1063" s="25" t="s">
        <v>233</v>
      </c>
      <c r="BN1063" s="25" t="s">
        <v>234</v>
      </c>
    </row>
    <row r="1064" spans="1:66" s="25" customFormat="1" x14ac:dyDescent="0.25">
      <c r="A1064" s="25" t="s">
        <v>158</v>
      </c>
      <c r="B1064" s="25" t="s">
        <v>159</v>
      </c>
      <c r="C1064" s="25" t="s">
        <v>183</v>
      </c>
      <c r="D1064" s="25" t="s">
        <v>34</v>
      </c>
      <c r="E1064" s="25">
        <v>9</v>
      </c>
      <c r="F1064" s="47" t="s">
        <v>228</v>
      </c>
      <c r="G1064" s="72">
        <v>2</v>
      </c>
      <c r="H1064" s="72"/>
      <c r="I1064" s="72">
        <v>2.375</v>
      </c>
      <c r="M1064" s="72"/>
      <c r="N1064" s="72"/>
      <c r="O1064" s="72">
        <v>0.221</v>
      </c>
      <c r="P1064" s="72" t="s">
        <v>236</v>
      </c>
      <c r="X1064" s="78">
        <f t="shared" si="419"/>
        <v>1.9330000000000001</v>
      </c>
      <c r="Y1064" s="25">
        <f t="shared" si="415"/>
        <v>2.9346315981547684</v>
      </c>
      <c r="Z1064" s="72">
        <f t="shared" si="416"/>
        <v>0.16108333333333333</v>
      </c>
      <c r="AA1064" s="72">
        <f t="shared" si="417"/>
        <v>2.0379386098296998E-2</v>
      </c>
      <c r="AB1064" s="72">
        <f t="shared" si="418"/>
        <v>1.2415933781686499E-2</v>
      </c>
      <c r="AC1064" s="65">
        <v>2E-3</v>
      </c>
      <c r="AY1064" s="25" t="s">
        <v>194</v>
      </c>
      <c r="AZ1064" s="25" t="s">
        <v>230</v>
      </c>
      <c r="BA1064" s="25" t="s">
        <v>231</v>
      </c>
      <c r="BF1064" s="25" t="s">
        <v>232</v>
      </c>
      <c r="BJ1064" s="25" t="s">
        <v>233</v>
      </c>
      <c r="BN1064" s="25" t="s">
        <v>234</v>
      </c>
    </row>
    <row r="1065" spans="1:66" s="25" customFormat="1" x14ac:dyDescent="0.25">
      <c r="A1065" s="25" t="s">
        <v>158</v>
      </c>
      <c r="B1065" s="25" t="s">
        <v>159</v>
      </c>
      <c r="C1065" s="25" t="s">
        <v>183</v>
      </c>
      <c r="D1065" s="25" t="s">
        <v>34</v>
      </c>
      <c r="E1065" s="25">
        <v>9</v>
      </c>
      <c r="F1065" s="47" t="s">
        <v>228</v>
      </c>
      <c r="G1065" s="72">
        <v>2.5</v>
      </c>
      <c r="H1065" s="72"/>
      <c r="I1065" s="72">
        <v>2.875</v>
      </c>
      <c r="M1065" s="72"/>
      <c r="N1065" s="72"/>
      <c r="O1065" s="72">
        <v>8.3000000000000004E-2</v>
      </c>
      <c r="P1065" s="72" t="s">
        <v>229</v>
      </c>
      <c r="X1065" s="78">
        <f t="shared" si="419"/>
        <v>2.7090000000000001</v>
      </c>
      <c r="Y1065" s="25">
        <f t="shared" si="415"/>
        <v>5.7637865791597491</v>
      </c>
      <c r="Z1065" s="72">
        <f t="shared" si="416"/>
        <v>0.22575000000000001</v>
      </c>
      <c r="AA1065" s="72">
        <f t="shared" si="417"/>
        <v>4.0026295688609374E-2</v>
      </c>
      <c r="AB1065" s="72">
        <f t="shared" si="418"/>
        <v>8.8593576965669985E-3</v>
      </c>
      <c r="AC1065" s="65">
        <v>2E-3</v>
      </c>
      <c r="AY1065" s="25" t="s">
        <v>194</v>
      </c>
      <c r="AZ1065" s="25" t="s">
        <v>230</v>
      </c>
      <c r="BA1065" s="25" t="s">
        <v>231</v>
      </c>
      <c r="BF1065" s="25" t="s">
        <v>232</v>
      </c>
      <c r="BJ1065" s="25" t="s">
        <v>233</v>
      </c>
      <c r="BN1065" s="25" t="s">
        <v>234</v>
      </c>
    </row>
    <row r="1066" spans="1:66" s="25" customFormat="1" x14ac:dyDescent="0.25">
      <c r="A1066" s="25" t="s">
        <v>158</v>
      </c>
      <c r="B1066" s="25" t="s">
        <v>159</v>
      </c>
      <c r="C1066" s="25" t="s">
        <v>183</v>
      </c>
      <c r="D1066" s="25" t="s">
        <v>34</v>
      </c>
      <c r="E1066" s="25">
        <v>9</v>
      </c>
      <c r="F1066" s="47" t="s">
        <v>228</v>
      </c>
      <c r="G1066" s="72">
        <v>2.5</v>
      </c>
      <c r="H1066" s="72"/>
      <c r="I1066" s="72">
        <v>2.875</v>
      </c>
      <c r="M1066" s="72"/>
      <c r="N1066" s="72"/>
      <c r="O1066" s="72">
        <v>0.13400000000000001</v>
      </c>
      <c r="P1066" s="72" t="s">
        <v>237</v>
      </c>
      <c r="X1066" s="78">
        <f t="shared" si="419"/>
        <v>2.6070000000000002</v>
      </c>
      <c r="Y1066" s="25">
        <f t="shared" si="415"/>
        <v>5.3379185622244245</v>
      </c>
      <c r="Z1066" s="72">
        <f t="shared" si="416"/>
        <v>0.21725000000000003</v>
      </c>
      <c r="AA1066" s="72">
        <f t="shared" si="417"/>
        <v>3.7068878904336286E-2</v>
      </c>
      <c r="AB1066" s="72">
        <f t="shared" si="418"/>
        <v>9.2059838895281916E-3</v>
      </c>
      <c r="AC1066" s="65">
        <v>2E-3</v>
      </c>
      <c r="AY1066" s="25" t="s">
        <v>194</v>
      </c>
      <c r="AZ1066" s="25" t="s">
        <v>230</v>
      </c>
      <c r="BA1066" s="25" t="s">
        <v>231</v>
      </c>
      <c r="BF1066" s="25" t="s">
        <v>232</v>
      </c>
      <c r="BJ1066" s="25" t="s">
        <v>233</v>
      </c>
      <c r="BN1066" s="25" t="s">
        <v>234</v>
      </c>
    </row>
    <row r="1067" spans="1:66" s="25" customFormat="1" x14ac:dyDescent="0.25">
      <c r="A1067" s="25" t="s">
        <v>158</v>
      </c>
      <c r="B1067" s="25" t="s">
        <v>159</v>
      </c>
      <c r="C1067" s="25" t="s">
        <v>183</v>
      </c>
      <c r="D1067" s="25" t="s">
        <v>34</v>
      </c>
      <c r="E1067" s="25">
        <v>9</v>
      </c>
      <c r="F1067" s="47" t="s">
        <v>228</v>
      </c>
      <c r="G1067" s="72">
        <v>2.5</v>
      </c>
      <c r="H1067" s="72"/>
      <c r="I1067" s="72">
        <v>2.875</v>
      </c>
      <c r="M1067" s="72"/>
      <c r="N1067" s="72"/>
      <c r="O1067" s="72">
        <v>0.20300000000000001</v>
      </c>
      <c r="P1067" s="72" t="s">
        <v>238</v>
      </c>
      <c r="X1067" s="78">
        <f t="shared" si="419"/>
        <v>2.4689999999999999</v>
      </c>
      <c r="Y1067" s="25">
        <f t="shared" si="415"/>
        <v>4.7877565735424712</v>
      </c>
      <c r="Z1067" s="72">
        <f t="shared" si="416"/>
        <v>0.20574999999999999</v>
      </c>
      <c r="AA1067" s="72">
        <f t="shared" si="417"/>
        <v>3.3248309538489389E-2</v>
      </c>
      <c r="AB1067" s="72">
        <f t="shared" si="418"/>
        <v>9.7205346294046181E-3</v>
      </c>
      <c r="AC1067" s="65">
        <v>2E-3</v>
      </c>
      <c r="AY1067" s="25" t="s">
        <v>194</v>
      </c>
      <c r="AZ1067" s="25" t="s">
        <v>230</v>
      </c>
      <c r="BA1067" s="25" t="s">
        <v>231</v>
      </c>
      <c r="BF1067" s="25" t="s">
        <v>232</v>
      </c>
      <c r="BJ1067" s="25" t="s">
        <v>233</v>
      </c>
      <c r="BN1067" s="25" t="s">
        <v>234</v>
      </c>
    </row>
    <row r="1068" spans="1:66" s="25" customFormat="1" x14ac:dyDescent="0.25">
      <c r="A1068" s="25" t="s">
        <v>158</v>
      </c>
      <c r="B1068" s="25" t="s">
        <v>159</v>
      </c>
      <c r="C1068" s="25" t="s">
        <v>183</v>
      </c>
      <c r="D1068" s="25" t="s">
        <v>34</v>
      </c>
      <c r="E1068" s="25">
        <v>9</v>
      </c>
      <c r="F1068" s="47" t="s">
        <v>228</v>
      </c>
      <c r="G1068" s="72">
        <v>2.5</v>
      </c>
      <c r="H1068" s="72"/>
      <c r="I1068" s="72">
        <v>2.875</v>
      </c>
      <c r="M1068" s="72"/>
      <c r="N1068" s="72"/>
      <c r="O1068" s="72">
        <v>0.38</v>
      </c>
      <c r="P1068" s="72" t="s">
        <v>239</v>
      </c>
      <c r="X1068" s="78">
        <f t="shared" si="419"/>
        <v>2.1150000000000002</v>
      </c>
      <c r="Y1068" s="25">
        <f t="shared" si="415"/>
        <v>3.5132626994635516</v>
      </c>
      <c r="Z1068" s="72">
        <f t="shared" si="416"/>
        <v>0.17625000000000002</v>
      </c>
      <c r="AA1068" s="72">
        <f t="shared" si="417"/>
        <v>2.439765763516355E-2</v>
      </c>
      <c r="AB1068" s="72">
        <f t="shared" si="418"/>
        <v>1.1347517730496453E-2</v>
      </c>
      <c r="AC1068" s="65">
        <v>2E-3</v>
      </c>
      <c r="AY1068" s="25" t="s">
        <v>194</v>
      </c>
      <c r="AZ1068" s="25" t="s">
        <v>230</v>
      </c>
      <c r="BA1068" s="25" t="s">
        <v>231</v>
      </c>
      <c r="BF1068" s="25" t="s">
        <v>232</v>
      </c>
      <c r="BJ1068" s="25" t="s">
        <v>233</v>
      </c>
      <c r="BN1068" s="25" t="s">
        <v>234</v>
      </c>
    </row>
    <row r="1069" spans="1:66" s="25" customFormat="1" x14ac:dyDescent="0.25">
      <c r="A1069" s="25" t="s">
        <v>158</v>
      </c>
      <c r="B1069" s="25" t="s">
        <v>159</v>
      </c>
      <c r="C1069" s="25" t="s">
        <v>183</v>
      </c>
      <c r="D1069" s="25" t="s">
        <v>34</v>
      </c>
      <c r="E1069" s="25">
        <v>9</v>
      </c>
      <c r="F1069" s="47" t="s">
        <v>228</v>
      </c>
      <c r="G1069" s="72">
        <v>2.5</v>
      </c>
      <c r="H1069" s="72"/>
      <c r="I1069" s="72">
        <v>2.875</v>
      </c>
      <c r="M1069" s="72"/>
      <c r="N1069" s="72"/>
      <c r="O1069" s="72">
        <v>0.187</v>
      </c>
      <c r="P1069" s="72" t="s">
        <v>235</v>
      </c>
      <c r="X1069" s="78">
        <f t="shared" si="419"/>
        <v>2.5009999999999999</v>
      </c>
      <c r="Y1069" s="25">
        <f t="shared" si="415"/>
        <v>4.9126662974492019</v>
      </c>
      <c r="Z1069" s="72">
        <f t="shared" si="416"/>
        <v>0.20841666666666667</v>
      </c>
      <c r="AA1069" s="72">
        <f t="shared" si="417"/>
        <v>3.4115738176730574E-2</v>
      </c>
      <c r="AB1069" s="72">
        <f t="shared" si="418"/>
        <v>9.5961615353858457E-3</v>
      </c>
      <c r="AC1069" s="65">
        <v>2E-3</v>
      </c>
      <c r="AY1069" s="25" t="s">
        <v>194</v>
      </c>
      <c r="AZ1069" s="25" t="s">
        <v>230</v>
      </c>
      <c r="BA1069" s="25" t="s">
        <v>231</v>
      </c>
      <c r="BF1069" s="25" t="s">
        <v>232</v>
      </c>
      <c r="BJ1069" s="25" t="s">
        <v>233</v>
      </c>
      <c r="BN1069" s="25" t="s">
        <v>234</v>
      </c>
    </row>
    <row r="1070" spans="1:66" s="25" customFormat="1" x14ac:dyDescent="0.25">
      <c r="A1070" s="25" t="s">
        <v>158</v>
      </c>
      <c r="B1070" s="25" t="s">
        <v>159</v>
      </c>
      <c r="C1070" s="25" t="s">
        <v>183</v>
      </c>
      <c r="D1070" s="25" t="s">
        <v>34</v>
      </c>
      <c r="E1070" s="25">
        <v>9</v>
      </c>
      <c r="F1070" s="47" t="s">
        <v>228</v>
      </c>
      <c r="G1070" s="72">
        <v>2.5</v>
      </c>
      <c r="H1070" s="72"/>
      <c r="I1070" s="72">
        <v>2.875</v>
      </c>
      <c r="M1070" s="72"/>
      <c r="N1070" s="72"/>
      <c r="O1070" s="72">
        <v>0.28000000000000003</v>
      </c>
      <c r="P1070" s="72" t="s">
        <v>236</v>
      </c>
      <c r="X1070" s="78">
        <f t="shared" si="419"/>
        <v>2.3149999999999999</v>
      </c>
      <c r="Y1070" s="25">
        <f t="shared" si="415"/>
        <v>4.2091254722336897</v>
      </c>
      <c r="Z1070" s="72">
        <f t="shared" si="416"/>
        <v>0.19291666666666665</v>
      </c>
      <c r="AA1070" s="72">
        <f t="shared" si="417"/>
        <v>2.9230038001622844E-2</v>
      </c>
      <c r="AB1070" s="72">
        <f t="shared" si="418"/>
        <v>1.0367170626349892E-2</v>
      </c>
      <c r="AC1070" s="65">
        <v>2E-3</v>
      </c>
      <c r="AY1070" s="25" t="s">
        <v>194</v>
      </c>
      <c r="AZ1070" s="25" t="s">
        <v>230</v>
      </c>
      <c r="BA1070" s="25" t="s">
        <v>231</v>
      </c>
      <c r="BF1070" s="25" t="s">
        <v>232</v>
      </c>
      <c r="BJ1070" s="25" t="s">
        <v>233</v>
      </c>
      <c r="BN1070" s="25" t="s">
        <v>234</v>
      </c>
    </row>
    <row r="1071" spans="1:66" s="25" customFormat="1" x14ac:dyDescent="0.25">
      <c r="A1071" s="25" t="s">
        <v>158</v>
      </c>
      <c r="B1071" s="25" t="s">
        <v>159</v>
      </c>
      <c r="C1071" s="25" t="s">
        <v>183</v>
      </c>
      <c r="D1071" s="25" t="s">
        <v>34</v>
      </c>
      <c r="E1071" s="25">
        <v>9</v>
      </c>
      <c r="F1071" s="47" t="s">
        <v>228</v>
      </c>
      <c r="G1071" s="72">
        <v>3</v>
      </c>
      <c r="H1071" s="72"/>
      <c r="I1071" s="72">
        <v>3.5</v>
      </c>
      <c r="M1071" s="72"/>
      <c r="N1071" s="72"/>
      <c r="O1071" s="72">
        <v>9.5000000000000001E-2</v>
      </c>
      <c r="P1071" s="72" t="s">
        <v>229</v>
      </c>
      <c r="X1071" s="78">
        <f t="shared" si="419"/>
        <v>3.31</v>
      </c>
      <c r="Y1071" s="25">
        <f t="shared" si="415"/>
        <v>8.604900817998784</v>
      </c>
      <c r="Z1071" s="72">
        <f t="shared" si="416"/>
        <v>0.27583333333333332</v>
      </c>
      <c r="AA1071" s="72">
        <f t="shared" si="417"/>
        <v>5.9756255680547099E-2</v>
      </c>
      <c r="AB1071" s="72">
        <f t="shared" si="418"/>
        <v>7.2507552870090643E-3</v>
      </c>
      <c r="AC1071" s="65">
        <v>2E-3</v>
      </c>
      <c r="AY1071" s="25" t="s">
        <v>194</v>
      </c>
      <c r="AZ1071" s="25" t="s">
        <v>230</v>
      </c>
      <c r="BA1071" s="25" t="s">
        <v>231</v>
      </c>
      <c r="BF1071" s="25" t="s">
        <v>232</v>
      </c>
      <c r="BJ1071" s="25" t="s">
        <v>233</v>
      </c>
      <c r="BN1071" s="25" t="s">
        <v>234</v>
      </c>
    </row>
    <row r="1072" spans="1:66" s="25" customFormat="1" x14ac:dyDescent="0.25">
      <c r="A1072" s="25" t="s">
        <v>158</v>
      </c>
      <c r="B1072" s="25" t="s">
        <v>159</v>
      </c>
      <c r="C1072" s="25" t="s">
        <v>183</v>
      </c>
      <c r="D1072" s="25" t="s">
        <v>34</v>
      </c>
      <c r="E1072" s="25">
        <v>9</v>
      </c>
      <c r="F1072" s="47" t="s">
        <v>228</v>
      </c>
      <c r="G1072" s="72">
        <v>3</v>
      </c>
      <c r="H1072" s="72"/>
      <c r="I1072" s="72">
        <v>3.5</v>
      </c>
      <c r="M1072" s="72"/>
      <c r="N1072" s="72"/>
      <c r="O1072" s="72">
        <v>0.16500000000000001</v>
      </c>
      <c r="P1072" s="72" t="s">
        <v>237</v>
      </c>
      <c r="X1072" s="78">
        <f t="shared" si="419"/>
        <v>3.17</v>
      </c>
      <c r="Y1072" s="25">
        <f t="shared" si="415"/>
        <v>7.8923876041646182</v>
      </c>
      <c r="Z1072" s="72">
        <f t="shared" si="416"/>
        <v>0.26416666666666666</v>
      </c>
      <c r="AA1072" s="72">
        <f t="shared" si="417"/>
        <v>5.4808247251143173E-2</v>
      </c>
      <c r="AB1072" s="72">
        <f t="shared" si="418"/>
        <v>7.5709779179810727E-3</v>
      </c>
      <c r="AC1072" s="65">
        <v>2E-3</v>
      </c>
      <c r="AY1072" s="25" t="s">
        <v>194</v>
      </c>
      <c r="AZ1072" s="25" t="s">
        <v>230</v>
      </c>
      <c r="BA1072" s="25" t="s">
        <v>231</v>
      </c>
      <c r="BF1072" s="25" t="s">
        <v>232</v>
      </c>
      <c r="BJ1072" s="25" t="s">
        <v>233</v>
      </c>
      <c r="BN1072" s="25" t="s">
        <v>234</v>
      </c>
    </row>
    <row r="1073" spans="1:66" s="25" customFormat="1" x14ac:dyDescent="0.25">
      <c r="A1073" s="25" t="s">
        <v>158</v>
      </c>
      <c r="B1073" s="25" t="s">
        <v>159</v>
      </c>
      <c r="C1073" s="25" t="s">
        <v>183</v>
      </c>
      <c r="D1073" s="25" t="s">
        <v>34</v>
      </c>
      <c r="E1073" s="25">
        <v>9</v>
      </c>
      <c r="F1073" s="47" t="s">
        <v>228</v>
      </c>
      <c r="G1073" s="72">
        <v>3</v>
      </c>
      <c r="H1073" s="72"/>
      <c r="I1073" s="72">
        <v>3.5</v>
      </c>
      <c r="M1073" s="72"/>
      <c r="N1073" s="72"/>
      <c r="O1073" s="72">
        <v>0.25</v>
      </c>
      <c r="P1073" s="72" t="s">
        <v>238</v>
      </c>
      <c r="X1073" s="78">
        <f t="shared" si="419"/>
        <v>3</v>
      </c>
      <c r="Y1073" s="25">
        <f t="shared" si="415"/>
        <v>7.0685834705770345</v>
      </c>
      <c r="Z1073" s="72">
        <f t="shared" si="416"/>
        <v>0.25</v>
      </c>
      <c r="AA1073" s="72">
        <f t="shared" si="417"/>
        <v>4.9087385212340517E-2</v>
      </c>
      <c r="AB1073" s="72">
        <f t="shared" si="418"/>
        <v>8.0000000000000002E-3</v>
      </c>
      <c r="AC1073" s="65">
        <v>2E-3</v>
      </c>
      <c r="AY1073" s="25" t="s">
        <v>194</v>
      </c>
      <c r="AZ1073" s="25" t="s">
        <v>230</v>
      </c>
      <c r="BA1073" s="25" t="s">
        <v>231</v>
      </c>
      <c r="BF1073" s="25" t="s">
        <v>232</v>
      </c>
      <c r="BJ1073" s="25" t="s">
        <v>233</v>
      </c>
      <c r="BN1073" s="25" t="s">
        <v>234</v>
      </c>
    </row>
    <row r="1074" spans="1:66" s="25" customFormat="1" x14ac:dyDescent="0.25">
      <c r="A1074" s="25" t="s">
        <v>158</v>
      </c>
      <c r="B1074" s="25" t="s">
        <v>159</v>
      </c>
      <c r="C1074" s="25" t="s">
        <v>183</v>
      </c>
      <c r="D1074" s="25" t="s">
        <v>34</v>
      </c>
      <c r="E1074" s="25">
        <v>9</v>
      </c>
      <c r="F1074" s="47" t="s">
        <v>228</v>
      </c>
      <c r="G1074" s="72">
        <v>3</v>
      </c>
      <c r="H1074" s="72"/>
      <c r="I1074" s="72">
        <v>3.5</v>
      </c>
      <c r="M1074" s="72"/>
      <c r="N1074" s="72"/>
      <c r="O1074" s="72">
        <v>0.45800000000000002</v>
      </c>
      <c r="P1074" s="72" t="s">
        <v>239</v>
      </c>
      <c r="X1074" s="78">
        <f t="shared" si="419"/>
        <v>2.5840000000000001</v>
      </c>
      <c r="Y1074" s="25">
        <f t="shared" si="415"/>
        <v>5.2441475193019125</v>
      </c>
      <c r="Z1074" s="72">
        <f t="shared" si="416"/>
        <v>0.21533333333333335</v>
      </c>
      <c r="AA1074" s="72">
        <f t="shared" si="417"/>
        <v>3.6417691106263285E-2</v>
      </c>
      <c r="AB1074" s="72">
        <f t="shared" si="418"/>
        <v>9.2879256965944269E-3</v>
      </c>
      <c r="AC1074" s="65">
        <v>2E-3</v>
      </c>
      <c r="AY1074" s="25" t="s">
        <v>194</v>
      </c>
      <c r="AZ1074" s="25" t="s">
        <v>230</v>
      </c>
      <c r="BA1074" s="25" t="s">
        <v>231</v>
      </c>
      <c r="BF1074" s="25" t="s">
        <v>232</v>
      </c>
      <c r="BJ1074" s="25" t="s">
        <v>233</v>
      </c>
      <c r="BN1074" s="25" t="s">
        <v>234</v>
      </c>
    </row>
    <row r="1075" spans="1:66" s="25" customFormat="1" x14ac:dyDescent="0.25">
      <c r="A1075" s="25" t="s">
        <v>158</v>
      </c>
      <c r="B1075" s="25" t="s">
        <v>159</v>
      </c>
      <c r="C1075" s="25" t="s">
        <v>183</v>
      </c>
      <c r="D1075" s="25" t="s">
        <v>34</v>
      </c>
      <c r="E1075" s="25">
        <v>9</v>
      </c>
      <c r="F1075" s="47" t="s">
        <v>228</v>
      </c>
      <c r="G1075" s="72">
        <v>3</v>
      </c>
      <c r="H1075" s="72"/>
      <c r="I1075" s="72">
        <v>3.5</v>
      </c>
      <c r="M1075" s="72"/>
      <c r="N1075" s="72"/>
      <c r="O1075" s="72">
        <v>0.219</v>
      </c>
      <c r="P1075" s="72" t="s">
        <v>235</v>
      </c>
      <c r="X1075" s="78">
        <f t="shared" si="419"/>
        <v>3.0619999999999998</v>
      </c>
      <c r="Y1075" s="25">
        <f t="shared" si="415"/>
        <v>7.3637706579009841</v>
      </c>
      <c r="Z1075" s="72">
        <f t="shared" si="416"/>
        <v>0.25516666666666665</v>
      </c>
      <c r="AA1075" s="72">
        <f t="shared" si="417"/>
        <v>5.1137296235423506E-2</v>
      </c>
      <c r="AB1075" s="72">
        <f t="shared" si="418"/>
        <v>7.8380143696930114E-3</v>
      </c>
      <c r="AC1075" s="65">
        <v>2E-3</v>
      </c>
      <c r="AY1075" s="25" t="s">
        <v>194</v>
      </c>
      <c r="AZ1075" s="25" t="s">
        <v>230</v>
      </c>
      <c r="BA1075" s="25" t="s">
        <v>231</v>
      </c>
      <c r="BF1075" s="25" t="s">
        <v>232</v>
      </c>
      <c r="BJ1075" s="25" t="s">
        <v>233</v>
      </c>
      <c r="BN1075" s="25" t="s">
        <v>234</v>
      </c>
    </row>
    <row r="1076" spans="1:66" s="25" customFormat="1" x14ac:dyDescent="0.25">
      <c r="A1076" s="25" t="s">
        <v>158</v>
      </c>
      <c r="B1076" s="25" t="s">
        <v>159</v>
      </c>
      <c r="C1076" s="25" t="s">
        <v>183</v>
      </c>
      <c r="D1076" s="25" t="s">
        <v>34</v>
      </c>
      <c r="E1076" s="25">
        <v>9</v>
      </c>
      <c r="F1076" s="47" t="s">
        <v>228</v>
      </c>
      <c r="G1076" s="72">
        <v>3</v>
      </c>
      <c r="H1076" s="72"/>
      <c r="I1076" s="72">
        <v>3.5</v>
      </c>
      <c r="M1076" s="72"/>
      <c r="N1076" s="72"/>
      <c r="O1076" s="72">
        <v>0.30399999999999999</v>
      </c>
      <c r="P1076" s="72" t="s">
        <v>236</v>
      </c>
      <c r="X1076" s="78">
        <f t="shared" si="419"/>
        <v>2.8919999999999999</v>
      </c>
      <c r="Y1076" s="25">
        <f t="shared" si="415"/>
        <v>6.568806344873356</v>
      </c>
      <c r="Z1076" s="72">
        <f t="shared" si="416"/>
        <v>0.24099999999999999</v>
      </c>
      <c r="AA1076" s="72">
        <f t="shared" si="417"/>
        <v>4.5616710728287185E-2</v>
      </c>
      <c r="AB1076" s="72">
        <f t="shared" si="418"/>
        <v>8.2987551867219917E-3</v>
      </c>
      <c r="AC1076" s="65">
        <v>2E-3</v>
      </c>
      <c r="AY1076" s="25" t="s">
        <v>194</v>
      </c>
      <c r="AZ1076" s="25" t="s">
        <v>230</v>
      </c>
      <c r="BA1076" s="25" t="s">
        <v>231</v>
      </c>
      <c r="BF1076" s="25" t="s">
        <v>232</v>
      </c>
      <c r="BJ1076" s="25" t="s">
        <v>233</v>
      </c>
      <c r="BN1076" s="25" t="s">
        <v>234</v>
      </c>
    </row>
    <row r="1077" spans="1:66" s="25" customFormat="1" x14ac:dyDescent="0.25">
      <c r="A1077" s="25" t="s">
        <v>158</v>
      </c>
      <c r="B1077" s="25" t="s">
        <v>159</v>
      </c>
      <c r="C1077" s="25" t="s">
        <v>183</v>
      </c>
      <c r="D1077" s="25" t="s">
        <v>34</v>
      </c>
      <c r="E1077" s="25">
        <v>9</v>
      </c>
      <c r="F1077" s="47" t="s">
        <v>228</v>
      </c>
      <c r="G1077" s="72">
        <v>3.5</v>
      </c>
      <c r="H1077" s="72"/>
      <c r="I1077" s="72">
        <v>4</v>
      </c>
      <c r="M1077" s="72"/>
      <c r="N1077" s="72"/>
      <c r="O1077" s="72">
        <v>9.5000000000000001E-2</v>
      </c>
      <c r="P1077" s="72" t="s">
        <v>229</v>
      </c>
      <c r="X1077" s="78">
        <f t="shared" ref="X1077:X1096" si="420">I1077-2*O1077</f>
        <v>3.81</v>
      </c>
      <c r="Y1077" s="25">
        <f t="shared" si="415"/>
        <v>11.400918279693698</v>
      </c>
      <c r="Z1077" s="72">
        <f t="shared" si="416"/>
        <v>0.3175</v>
      </c>
      <c r="AA1077" s="72">
        <f t="shared" si="417"/>
        <v>7.9173043608984014E-2</v>
      </c>
      <c r="AB1077" s="72">
        <f t="shared" si="418"/>
        <v>6.2992125984251968E-3</v>
      </c>
      <c r="AC1077" s="65">
        <v>2E-3</v>
      </c>
      <c r="AY1077" s="25" t="s">
        <v>194</v>
      </c>
      <c r="AZ1077" s="25" t="s">
        <v>230</v>
      </c>
      <c r="BA1077" s="25" t="s">
        <v>231</v>
      </c>
      <c r="BF1077" s="25" t="s">
        <v>232</v>
      </c>
      <c r="BJ1077" s="25" t="s">
        <v>233</v>
      </c>
      <c r="BN1077" s="25" t="s">
        <v>234</v>
      </c>
    </row>
    <row r="1078" spans="1:66" s="25" customFormat="1" x14ac:dyDescent="0.25">
      <c r="A1078" s="25" t="s">
        <v>158</v>
      </c>
      <c r="B1078" s="25" t="s">
        <v>159</v>
      </c>
      <c r="C1078" s="25" t="s">
        <v>183</v>
      </c>
      <c r="D1078" s="25" t="s">
        <v>34</v>
      </c>
      <c r="E1078" s="25">
        <v>9</v>
      </c>
      <c r="F1078" s="47" t="s">
        <v>228</v>
      </c>
      <c r="G1078" s="72">
        <v>3.5</v>
      </c>
      <c r="H1078" s="72"/>
      <c r="I1078" s="72">
        <v>4</v>
      </c>
      <c r="M1078" s="72"/>
      <c r="N1078" s="72"/>
      <c r="O1078" s="72">
        <v>0.18</v>
      </c>
      <c r="P1078" s="72" t="s">
        <v>237</v>
      </c>
      <c r="X1078" s="78">
        <f t="shared" si="420"/>
        <v>3.64</v>
      </c>
      <c r="Y1078" s="25">
        <f t="shared" si="415"/>
        <v>10.406211505750832</v>
      </c>
      <c r="Z1078" s="72">
        <f t="shared" si="416"/>
        <v>0.30333333333333334</v>
      </c>
      <c r="AA1078" s="72">
        <f t="shared" si="417"/>
        <v>7.2265357678825221E-2</v>
      </c>
      <c r="AB1078" s="72">
        <f t="shared" si="418"/>
        <v>6.5934065934065934E-3</v>
      </c>
      <c r="AC1078" s="65">
        <v>2E-3</v>
      </c>
      <c r="AY1078" s="25" t="s">
        <v>194</v>
      </c>
      <c r="AZ1078" s="25" t="s">
        <v>230</v>
      </c>
      <c r="BA1078" s="25" t="s">
        <v>231</v>
      </c>
      <c r="BF1078" s="25" t="s">
        <v>232</v>
      </c>
      <c r="BJ1078" s="25" t="s">
        <v>233</v>
      </c>
      <c r="BN1078" s="25" t="s">
        <v>234</v>
      </c>
    </row>
    <row r="1079" spans="1:66" s="25" customFormat="1" x14ac:dyDescent="0.25">
      <c r="A1079" s="25" t="s">
        <v>158</v>
      </c>
      <c r="B1079" s="25" t="s">
        <v>159</v>
      </c>
      <c r="C1079" s="25" t="s">
        <v>183</v>
      </c>
      <c r="D1079" s="25" t="s">
        <v>34</v>
      </c>
      <c r="E1079" s="25">
        <v>9</v>
      </c>
      <c r="F1079" s="47" t="s">
        <v>228</v>
      </c>
      <c r="G1079" s="72">
        <v>3.5</v>
      </c>
      <c r="H1079" s="72"/>
      <c r="I1079" s="72">
        <v>4</v>
      </c>
      <c r="M1079" s="72"/>
      <c r="N1079" s="72"/>
      <c r="O1079" s="72">
        <v>0.28399999999999997</v>
      </c>
      <c r="P1079" s="72" t="s">
        <v>238</v>
      </c>
      <c r="X1079" s="78">
        <f t="shared" si="420"/>
        <v>3.4319999999999999</v>
      </c>
      <c r="Y1079" s="25">
        <f t="shared" si="415"/>
        <v>9.2509096569491049</v>
      </c>
      <c r="Z1079" s="72">
        <f t="shared" si="416"/>
        <v>0.28599999999999998</v>
      </c>
      <c r="AA1079" s="72">
        <f t="shared" si="417"/>
        <v>6.4242428173257662E-2</v>
      </c>
      <c r="AB1079" s="72">
        <f t="shared" si="418"/>
        <v>6.9930069930069939E-3</v>
      </c>
      <c r="AC1079" s="65">
        <v>2E-3</v>
      </c>
      <c r="AY1079" s="25" t="s">
        <v>194</v>
      </c>
      <c r="AZ1079" s="25" t="s">
        <v>230</v>
      </c>
      <c r="BA1079" s="25" t="s">
        <v>231</v>
      </c>
      <c r="BF1079" s="25" t="s">
        <v>232</v>
      </c>
      <c r="BJ1079" s="25" t="s">
        <v>233</v>
      </c>
      <c r="BN1079" s="25" t="s">
        <v>234</v>
      </c>
    </row>
    <row r="1080" spans="1:66" s="25" customFormat="1" x14ac:dyDescent="0.25">
      <c r="A1080" s="25" t="s">
        <v>158</v>
      </c>
      <c r="B1080" s="25" t="s">
        <v>159</v>
      </c>
      <c r="C1080" s="25" t="s">
        <v>183</v>
      </c>
      <c r="D1080" s="25" t="s">
        <v>34</v>
      </c>
      <c r="E1080" s="25">
        <v>9</v>
      </c>
      <c r="F1080" s="47" t="s">
        <v>228</v>
      </c>
      <c r="G1080" s="72">
        <v>3.5</v>
      </c>
      <c r="H1080" s="72"/>
      <c r="I1080" s="72">
        <v>4</v>
      </c>
      <c r="M1080" s="72"/>
      <c r="N1080" s="72"/>
      <c r="O1080" s="72">
        <v>0.25</v>
      </c>
      <c r="P1080" s="72" t="s">
        <v>235</v>
      </c>
      <c r="X1080" s="78">
        <f t="shared" si="420"/>
        <v>3.5</v>
      </c>
      <c r="Y1080" s="25">
        <f t="shared" si="415"/>
        <v>9.6211275016187408</v>
      </c>
      <c r="Z1080" s="72">
        <f t="shared" si="416"/>
        <v>0.29166666666666669</v>
      </c>
      <c r="AA1080" s="72">
        <f t="shared" si="417"/>
        <v>6.6813385427907934E-2</v>
      </c>
      <c r="AB1080" s="72">
        <f t="shared" si="418"/>
        <v>6.8571428571428568E-3</v>
      </c>
      <c r="AC1080" s="65">
        <v>2E-3</v>
      </c>
      <c r="AY1080" s="25" t="s">
        <v>194</v>
      </c>
      <c r="AZ1080" s="25" t="s">
        <v>230</v>
      </c>
      <c r="BA1080" s="25" t="s">
        <v>231</v>
      </c>
      <c r="BF1080" s="25" t="s">
        <v>232</v>
      </c>
      <c r="BJ1080" s="25" t="s">
        <v>233</v>
      </c>
      <c r="BN1080" s="25" t="s">
        <v>234</v>
      </c>
    </row>
    <row r="1081" spans="1:66" s="25" customFormat="1" x14ac:dyDescent="0.25">
      <c r="A1081" s="25" t="s">
        <v>158</v>
      </c>
      <c r="B1081" s="25" t="s">
        <v>159</v>
      </c>
      <c r="C1081" s="25" t="s">
        <v>183</v>
      </c>
      <c r="D1081" s="25" t="s">
        <v>34</v>
      </c>
      <c r="E1081" s="25">
        <v>9</v>
      </c>
      <c r="F1081" s="47" t="s">
        <v>228</v>
      </c>
      <c r="G1081" s="72">
        <v>3.5</v>
      </c>
      <c r="H1081" s="72"/>
      <c r="I1081" s="72">
        <v>4</v>
      </c>
      <c r="M1081" s="72"/>
      <c r="N1081" s="72"/>
      <c r="O1081" s="72">
        <v>0.32100000000000001</v>
      </c>
      <c r="P1081" s="72" t="s">
        <v>236</v>
      </c>
      <c r="X1081" s="78">
        <f t="shared" si="420"/>
        <v>3.3580000000000001</v>
      </c>
      <c r="Y1081" s="25">
        <f t="shared" si="415"/>
        <v>8.8562784957684251</v>
      </c>
      <c r="Z1081" s="72">
        <f t="shared" si="416"/>
        <v>0.27983333333333332</v>
      </c>
      <c r="AA1081" s="72">
        <f t="shared" si="417"/>
        <v>6.1501933998391829E-2</v>
      </c>
      <c r="AB1081" s="72">
        <f t="shared" si="418"/>
        <v>7.1471113758189405E-3</v>
      </c>
      <c r="AC1081" s="65">
        <v>2E-3</v>
      </c>
      <c r="AY1081" s="25" t="s">
        <v>194</v>
      </c>
      <c r="AZ1081" s="25" t="s">
        <v>230</v>
      </c>
      <c r="BA1081" s="25" t="s">
        <v>231</v>
      </c>
      <c r="BF1081" s="25" t="s">
        <v>232</v>
      </c>
      <c r="BJ1081" s="25" t="s">
        <v>233</v>
      </c>
      <c r="BN1081" s="25" t="s">
        <v>234</v>
      </c>
    </row>
    <row r="1082" spans="1:66" s="25" customFormat="1" x14ac:dyDescent="0.25">
      <c r="A1082" s="25" t="s">
        <v>158</v>
      </c>
      <c r="B1082" s="25" t="s">
        <v>159</v>
      </c>
      <c r="C1082" s="25" t="s">
        <v>183</v>
      </c>
      <c r="D1082" s="25" t="s">
        <v>34</v>
      </c>
      <c r="E1082" s="25">
        <v>9</v>
      </c>
      <c r="F1082" s="47" t="s">
        <v>228</v>
      </c>
      <c r="G1082" s="72">
        <v>4</v>
      </c>
      <c r="H1082" s="72"/>
      <c r="I1082" s="72">
        <v>4.5</v>
      </c>
      <c r="M1082" s="72"/>
      <c r="N1082" s="72"/>
      <c r="O1082" s="72">
        <v>0.109</v>
      </c>
      <c r="P1082" s="72" t="s">
        <v>229</v>
      </c>
      <c r="X1082" s="78">
        <f t="shared" si="420"/>
        <v>4.282</v>
      </c>
      <c r="Y1082" s="25">
        <f t="shared" si="415"/>
        <v>14.400686874529834</v>
      </c>
      <c r="Z1082" s="72">
        <f t="shared" si="416"/>
        <v>0.35683333333333334</v>
      </c>
      <c r="AA1082" s="72">
        <f t="shared" si="417"/>
        <v>0.10000476996201274</v>
      </c>
      <c r="AB1082" s="72">
        <f t="shared" si="418"/>
        <v>5.6048575432041106E-3</v>
      </c>
      <c r="AC1082" s="65">
        <v>2E-3</v>
      </c>
      <c r="AY1082" s="25" t="s">
        <v>194</v>
      </c>
      <c r="AZ1082" s="25" t="s">
        <v>230</v>
      </c>
      <c r="BA1082" s="25" t="s">
        <v>231</v>
      </c>
      <c r="BF1082" s="25" t="s">
        <v>232</v>
      </c>
      <c r="BJ1082" s="25" t="s">
        <v>233</v>
      </c>
      <c r="BN1082" s="25" t="s">
        <v>234</v>
      </c>
    </row>
    <row r="1083" spans="1:66" s="25" customFormat="1" x14ac:dyDescent="0.25">
      <c r="A1083" s="25" t="s">
        <v>158</v>
      </c>
      <c r="B1083" s="25" t="s">
        <v>159</v>
      </c>
      <c r="C1083" s="25" t="s">
        <v>183</v>
      </c>
      <c r="D1083" s="25" t="s">
        <v>34</v>
      </c>
      <c r="E1083" s="25">
        <v>9</v>
      </c>
      <c r="F1083" s="47" t="s">
        <v>228</v>
      </c>
      <c r="G1083" s="72">
        <v>4</v>
      </c>
      <c r="H1083" s="72"/>
      <c r="I1083" s="72">
        <v>4.5</v>
      </c>
      <c r="M1083" s="72"/>
      <c r="N1083" s="72"/>
      <c r="O1083" s="72">
        <v>0.20300000000000001</v>
      </c>
      <c r="P1083" s="72" t="s">
        <v>237</v>
      </c>
      <c r="X1083" s="78">
        <f t="shared" si="420"/>
        <v>4.0940000000000003</v>
      </c>
      <c r="Y1083" s="25">
        <f t="shared" si="415"/>
        <v>13.163929811405835</v>
      </c>
      <c r="Z1083" s="72">
        <f t="shared" si="416"/>
        <v>0.34116666666666667</v>
      </c>
      <c r="AA1083" s="72">
        <f t="shared" si="417"/>
        <v>9.1416179245873849E-2</v>
      </c>
      <c r="AB1083" s="72">
        <f t="shared" si="418"/>
        <v>5.8622374206155348E-3</v>
      </c>
      <c r="AC1083" s="65">
        <v>2E-3</v>
      </c>
      <c r="AY1083" s="25" t="s">
        <v>194</v>
      </c>
      <c r="AZ1083" s="25" t="s">
        <v>230</v>
      </c>
      <c r="BA1083" s="25" t="s">
        <v>231</v>
      </c>
      <c r="BF1083" s="25" t="s">
        <v>232</v>
      </c>
      <c r="BJ1083" s="25" t="s">
        <v>233</v>
      </c>
      <c r="BN1083" s="25" t="s">
        <v>234</v>
      </c>
    </row>
    <row r="1084" spans="1:66" s="25" customFormat="1" x14ac:dyDescent="0.25">
      <c r="A1084" s="25" t="s">
        <v>158</v>
      </c>
      <c r="B1084" s="25" t="s">
        <v>159</v>
      </c>
      <c r="C1084" s="25" t="s">
        <v>183</v>
      </c>
      <c r="D1084" s="25" t="s">
        <v>34</v>
      </c>
      <c r="E1084" s="25">
        <v>9</v>
      </c>
      <c r="F1084" s="47" t="s">
        <v>228</v>
      </c>
      <c r="G1084" s="72">
        <v>4</v>
      </c>
      <c r="H1084" s="72"/>
      <c r="I1084" s="72">
        <v>4.5</v>
      </c>
      <c r="M1084" s="72"/>
      <c r="N1084" s="72"/>
      <c r="O1084" s="72">
        <v>0.34</v>
      </c>
      <c r="P1084" s="72" t="s">
        <v>238</v>
      </c>
      <c r="X1084" s="78">
        <f t="shared" si="420"/>
        <v>3.82</v>
      </c>
      <c r="Y1084" s="25">
        <f t="shared" si="415"/>
        <v>11.460844159560924</v>
      </c>
      <c r="Z1084" s="72">
        <f t="shared" si="416"/>
        <v>0.3183333333333333</v>
      </c>
      <c r="AA1084" s="72">
        <f t="shared" si="417"/>
        <v>7.9589195552506403E-2</v>
      </c>
      <c r="AB1084" s="72">
        <f t="shared" si="418"/>
        <v>6.2827225130890063E-3</v>
      </c>
      <c r="AC1084" s="65">
        <v>2E-3</v>
      </c>
      <c r="AY1084" s="25" t="s">
        <v>194</v>
      </c>
      <c r="AZ1084" s="25" t="s">
        <v>230</v>
      </c>
      <c r="BA1084" s="25" t="s">
        <v>231</v>
      </c>
      <c r="BF1084" s="25" t="s">
        <v>232</v>
      </c>
      <c r="BJ1084" s="25" t="s">
        <v>233</v>
      </c>
      <c r="BN1084" s="25" t="s">
        <v>234</v>
      </c>
    </row>
    <row r="1085" spans="1:66" s="25" customFormat="1" x14ac:dyDescent="0.25">
      <c r="A1085" s="25" t="s">
        <v>158</v>
      </c>
      <c r="B1085" s="25" t="s">
        <v>159</v>
      </c>
      <c r="C1085" s="25" t="s">
        <v>183</v>
      </c>
      <c r="D1085" s="25" t="s">
        <v>34</v>
      </c>
      <c r="E1085" s="25">
        <v>9</v>
      </c>
      <c r="F1085" s="47" t="s">
        <v>228</v>
      </c>
      <c r="G1085" s="72">
        <v>4</v>
      </c>
      <c r="H1085" s="72"/>
      <c r="I1085" s="72">
        <v>4.5</v>
      </c>
      <c r="M1085" s="72"/>
      <c r="N1085" s="72"/>
      <c r="O1085" s="72">
        <v>0.25</v>
      </c>
      <c r="P1085" s="72" t="s">
        <v>235</v>
      </c>
      <c r="X1085" s="78">
        <f t="shared" si="420"/>
        <v>4</v>
      </c>
      <c r="Y1085" s="25">
        <f t="shared" si="415"/>
        <v>12.566370614359172</v>
      </c>
      <c r="Z1085" s="72">
        <f t="shared" si="416"/>
        <v>0.33333333333333331</v>
      </c>
      <c r="AA1085" s="72">
        <f t="shared" si="417"/>
        <v>8.7266462599716474E-2</v>
      </c>
      <c r="AB1085" s="72">
        <f t="shared" si="418"/>
        <v>6.0000000000000001E-3</v>
      </c>
      <c r="AC1085" s="65">
        <v>2E-3</v>
      </c>
      <c r="AY1085" s="25" t="s">
        <v>194</v>
      </c>
      <c r="AZ1085" s="25" t="s">
        <v>230</v>
      </c>
      <c r="BA1085" s="25" t="s">
        <v>231</v>
      </c>
      <c r="BF1085" s="25" t="s">
        <v>232</v>
      </c>
      <c r="BJ1085" s="25" t="s">
        <v>233</v>
      </c>
      <c r="BN1085" s="25" t="s">
        <v>234</v>
      </c>
    </row>
    <row r="1086" spans="1:66" s="25" customFormat="1" x14ac:dyDescent="0.25">
      <c r="A1086" s="25" t="s">
        <v>158</v>
      </c>
      <c r="B1086" s="25" t="s">
        <v>159</v>
      </c>
      <c r="C1086" s="25" t="s">
        <v>183</v>
      </c>
      <c r="D1086" s="25" t="s">
        <v>34</v>
      </c>
      <c r="E1086" s="25">
        <v>9</v>
      </c>
      <c r="F1086" s="47" t="s">
        <v>228</v>
      </c>
      <c r="G1086" s="72">
        <v>4</v>
      </c>
      <c r="H1086" s="72"/>
      <c r="I1086" s="72">
        <v>4.5</v>
      </c>
      <c r="M1086" s="72"/>
      <c r="N1086" s="72"/>
      <c r="O1086" s="72">
        <v>0.34100000000000003</v>
      </c>
      <c r="P1086" s="72" t="s">
        <v>236</v>
      </c>
      <c r="X1086" s="78">
        <f t="shared" si="420"/>
        <v>3.8180000000000001</v>
      </c>
      <c r="Y1086" s="25">
        <f t="shared" si="415"/>
        <v>11.448846417216865</v>
      </c>
      <c r="Z1086" s="72">
        <f t="shared" si="416"/>
        <v>0.31816666666666665</v>
      </c>
      <c r="AA1086" s="72">
        <f t="shared" si="417"/>
        <v>7.950587789733933E-2</v>
      </c>
      <c r="AB1086" s="72">
        <f t="shared" si="418"/>
        <v>6.2860136196961763E-3</v>
      </c>
      <c r="AC1086" s="65">
        <v>2E-3</v>
      </c>
      <c r="AY1086" s="25" t="s">
        <v>194</v>
      </c>
      <c r="AZ1086" s="25" t="s">
        <v>230</v>
      </c>
      <c r="BA1086" s="25" t="s">
        <v>231</v>
      </c>
      <c r="BF1086" s="25" t="s">
        <v>232</v>
      </c>
      <c r="BJ1086" s="25" t="s">
        <v>233</v>
      </c>
      <c r="BN1086" s="25" t="s">
        <v>234</v>
      </c>
    </row>
    <row r="1087" spans="1:66" s="25" customFormat="1" x14ac:dyDescent="0.25">
      <c r="A1087" s="25" t="s">
        <v>158</v>
      </c>
      <c r="B1087" s="25" t="s">
        <v>159</v>
      </c>
      <c r="C1087" s="25" t="s">
        <v>183</v>
      </c>
      <c r="D1087" s="25" t="s">
        <v>34</v>
      </c>
      <c r="E1087" s="25">
        <v>9</v>
      </c>
      <c r="F1087" s="47" t="s">
        <v>228</v>
      </c>
      <c r="G1087" s="72">
        <v>5</v>
      </c>
      <c r="H1087" s="72"/>
      <c r="I1087" s="72">
        <v>5.5620000000000003</v>
      </c>
      <c r="M1087" s="72"/>
      <c r="N1087" s="72"/>
      <c r="O1087" s="72">
        <v>0.125</v>
      </c>
      <c r="P1087" s="72" t="s">
        <v>229</v>
      </c>
      <c r="X1087" s="78">
        <f t="shared" si="420"/>
        <v>5.3120000000000003</v>
      </c>
      <c r="Y1087" s="25">
        <f t="shared" si="415"/>
        <v>22.16185015355401</v>
      </c>
      <c r="Z1087" s="72">
        <f t="shared" si="416"/>
        <v>0.44266666666666671</v>
      </c>
      <c r="AA1087" s="72">
        <f t="shared" si="417"/>
        <v>0.15390173717745842</v>
      </c>
      <c r="AB1087" s="72">
        <f t="shared" si="418"/>
        <v>4.5180722891566263E-3</v>
      </c>
      <c r="AC1087" s="65">
        <v>2E-3</v>
      </c>
      <c r="AY1087" s="25" t="s">
        <v>194</v>
      </c>
      <c r="AZ1087" s="25" t="s">
        <v>230</v>
      </c>
      <c r="BA1087" s="25" t="s">
        <v>231</v>
      </c>
      <c r="BF1087" s="25" t="s">
        <v>232</v>
      </c>
      <c r="BJ1087" s="25" t="s">
        <v>233</v>
      </c>
      <c r="BN1087" s="25" t="s">
        <v>234</v>
      </c>
    </row>
    <row r="1088" spans="1:66" s="25" customFormat="1" x14ac:dyDescent="0.25">
      <c r="A1088" s="25" t="s">
        <v>158</v>
      </c>
      <c r="B1088" s="25" t="s">
        <v>159</v>
      </c>
      <c r="C1088" s="25" t="s">
        <v>183</v>
      </c>
      <c r="D1088" s="25" t="s">
        <v>34</v>
      </c>
      <c r="E1088" s="25">
        <v>9</v>
      </c>
      <c r="F1088" s="47" t="s">
        <v>228</v>
      </c>
      <c r="G1088" s="72">
        <v>5</v>
      </c>
      <c r="H1088" s="72"/>
      <c r="I1088" s="72">
        <v>5.5620000000000003</v>
      </c>
      <c r="M1088" s="72"/>
      <c r="N1088" s="72"/>
      <c r="O1088" s="72">
        <v>0.22</v>
      </c>
      <c r="P1088" s="72" t="s">
        <v>237</v>
      </c>
      <c r="X1088" s="78">
        <f t="shared" si="420"/>
        <v>5.1219999999999999</v>
      </c>
      <c r="Y1088" s="25">
        <f t="shared" si="415"/>
        <v>20.604829710545101</v>
      </c>
      <c r="Z1088" s="72">
        <f t="shared" si="416"/>
        <v>0.42683333333333334</v>
      </c>
      <c r="AA1088" s="72">
        <f t="shared" si="417"/>
        <v>0.14308909521211877</v>
      </c>
      <c r="AB1088" s="72">
        <f t="shared" si="418"/>
        <v>4.6856696602889493E-3</v>
      </c>
      <c r="AC1088" s="65">
        <v>2E-3</v>
      </c>
      <c r="AY1088" s="25" t="s">
        <v>194</v>
      </c>
      <c r="AZ1088" s="25" t="s">
        <v>230</v>
      </c>
      <c r="BA1088" s="25" t="s">
        <v>231</v>
      </c>
      <c r="BF1088" s="25" t="s">
        <v>232</v>
      </c>
      <c r="BJ1088" s="25" t="s">
        <v>233</v>
      </c>
      <c r="BN1088" s="25" t="s">
        <v>234</v>
      </c>
    </row>
    <row r="1089" spans="1:66" s="25" customFormat="1" x14ac:dyDescent="0.25">
      <c r="A1089" s="25" t="s">
        <v>158</v>
      </c>
      <c r="B1089" s="25" t="s">
        <v>159</v>
      </c>
      <c r="C1089" s="25" t="s">
        <v>183</v>
      </c>
      <c r="D1089" s="25" t="s">
        <v>34</v>
      </c>
      <c r="E1089" s="25">
        <v>9</v>
      </c>
      <c r="F1089" s="47" t="s">
        <v>228</v>
      </c>
      <c r="G1089" s="72">
        <v>5</v>
      </c>
      <c r="H1089" s="72"/>
      <c r="I1089" s="72">
        <v>5.5620000000000003</v>
      </c>
      <c r="M1089" s="72"/>
      <c r="N1089" s="72"/>
      <c r="O1089" s="72">
        <v>0.42499999999999999</v>
      </c>
      <c r="P1089" s="72" t="s">
        <v>238</v>
      </c>
      <c r="X1089" s="78">
        <f t="shared" si="420"/>
        <v>4.7120000000000006</v>
      </c>
      <c r="Y1089" s="25">
        <f t="shared" si="415"/>
        <v>17.438151439616398</v>
      </c>
      <c r="Z1089" s="72">
        <f t="shared" si="416"/>
        <v>0.39266666666666672</v>
      </c>
      <c r="AA1089" s="72">
        <f t="shared" si="417"/>
        <v>0.121098273886225</v>
      </c>
      <c r="AB1089" s="72">
        <f t="shared" si="418"/>
        <v>5.0933786078098467E-3</v>
      </c>
      <c r="AC1089" s="65">
        <v>2E-3</v>
      </c>
      <c r="AY1089" s="25" t="s">
        <v>194</v>
      </c>
      <c r="AZ1089" s="25" t="s">
        <v>230</v>
      </c>
      <c r="BA1089" s="25" t="s">
        <v>231</v>
      </c>
      <c r="BF1089" s="25" t="s">
        <v>232</v>
      </c>
      <c r="BJ1089" s="25" t="s">
        <v>233</v>
      </c>
      <c r="BN1089" s="25" t="s">
        <v>234</v>
      </c>
    </row>
    <row r="1090" spans="1:66" s="25" customFormat="1" x14ac:dyDescent="0.25">
      <c r="A1090" s="25" t="s">
        <v>158</v>
      </c>
      <c r="B1090" s="25" t="s">
        <v>159</v>
      </c>
      <c r="C1090" s="25" t="s">
        <v>183</v>
      </c>
      <c r="D1090" s="25" t="s">
        <v>34</v>
      </c>
      <c r="E1090" s="25">
        <v>9</v>
      </c>
      <c r="F1090" s="47" t="s">
        <v>228</v>
      </c>
      <c r="G1090" s="72">
        <v>5</v>
      </c>
      <c r="H1090" s="72"/>
      <c r="I1090" s="72">
        <v>5.5620000000000003</v>
      </c>
      <c r="M1090" s="72"/>
      <c r="N1090" s="72"/>
      <c r="O1090" s="72">
        <v>0.25</v>
      </c>
      <c r="P1090" s="72" t="s">
        <v>235</v>
      </c>
      <c r="X1090" s="78">
        <f t="shared" si="420"/>
        <v>5.0620000000000003</v>
      </c>
      <c r="Y1090" s="25">
        <f t="shared" si="415"/>
        <v>20.124920016782728</v>
      </c>
      <c r="Z1090" s="72">
        <f t="shared" si="416"/>
        <v>0.42183333333333334</v>
      </c>
      <c r="AA1090" s="72">
        <f t="shared" si="417"/>
        <v>0.13975638900543558</v>
      </c>
      <c r="AB1090" s="72">
        <f t="shared" si="418"/>
        <v>4.7412090082971162E-3</v>
      </c>
      <c r="AC1090" s="65">
        <v>2E-3</v>
      </c>
      <c r="AY1090" s="25" t="s">
        <v>194</v>
      </c>
      <c r="AZ1090" s="25" t="s">
        <v>230</v>
      </c>
      <c r="BA1090" s="25" t="s">
        <v>231</v>
      </c>
      <c r="BF1090" s="25" t="s">
        <v>232</v>
      </c>
      <c r="BJ1090" s="25" t="s">
        <v>233</v>
      </c>
      <c r="BN1090" s="25" t="s">
        <v>234</v>
      </c>
    </row>
    <row r="1091" spans="1:66" s="25" customFormat="1" x14ac:dyDescent="0.25">
      <c r="A1091" s="25" t="s">
        <v>158</v>
      </c>
      <c r="B1091" s="25" t="s">
        <v>159</v>
      </c>
      <c r="C1091" s="25" t="s">
        <v>183</v>
      </c>
      <c r="D1091" s="25" t="s">
        <v>34</v>
      </c>
      <c r="E1091" s="25">
        <v>9</v>
      </c>
      <c r="F1091" s="47" t="s">
        <v>228</v>
      </c>
      <c r="G1091" s="72">
        <v>5</v>
      </c>
      <c r="H1091" s="72"/>
      <c r="I1091" s="72">
        <v>5.5620000000000003</v>
      </c>
      <c r="M1091" s="72"/>
      <c r="N1091" s="72"/>
      <c r="O1091" s="72">
        <v>0.375</v>
      </c>
      <c r="P1091" s="72" t="s">
        <v>236</v>
      </c>
      <c r="X1091" s="78">
        <f t="shared" si="420"/>
        <v>4.8120000000000003</v>
      </c>
      <c r="Y1091" s="25">
        <f t="shared" si="415"/>
        <v>18.186164650436126</v>
      </c>
      <c r="Z1091" s="72">
        <f t="shared" si="416"/>
        <v>0.40100000000000002</v>
      </c>
      <c r="AA1091" s="72">
        <f t="shared" si="417"/>
        <v>0.12629281007247309</v>
      </c>
      <c r="AB1091" s="72">
        <f t="shared" si="418"/>
        <v>4.9875311720698253E-3</v>
      </c>
      <c r="AC1091" s="65">
        <v>2E-3</v>
      </c>
      <c r="AY1091" s="25" t="s">
        <v>194</v>
      </c>
      <c r="AZ1091" s="25" t="s">
        <v>230</v>
      </c>
      <c r="BA1091" s="25" t="s">
        <v>231</v>
      </c>
      <c r="BF1091" s="25" t="s">
        <v>232</v>
      </c>
      <c r="BJ1091" s="25" t="s">
        <v>233</v>
      </c>
      <c r="BN1091" s="25" t="s">
        <v>234</v>
      </c>
    </row>
    <row r="1092" spans="1:66" s="25" customFormat="1" x14ac:dyDescent="0.25">
      <c r="A1092" s="25" t="s">
        <v>158</v>
      </c>
      <c r="B1092" s="25" t="s">
        <v>159</v>
      </c>
      <c r="C1092" s="25" t="s">
        <v>183</v>
      </c>
      <c r="D1092" s="25" t="s">
        <v>34</v>
      </c>
      <c r="E1092" s="25">
        <v>9</v>
      </c>
      <c r="F1092" s="47" t="s">
        <v>228</v>
      </c>
      <c r="G1092" s="72">
        <v>6</v>
      </c>
      <c r="H1092" s="72"/>
      <c r="I1092" s="72">
        <v>6.625</v>
      </c>
      <c r="M1092" s="72"/>
      <c r="N1092" s="72"/>
      <c r="O1092" s="72">
        <v>0.13400000000000001</v>
      </c>
      <c r="P1092" s="72" t="s">
        <v>229</v>
      </c>
      <c r="X1092" s="78">
        <f t="shared" si="420"/>
        <v>6.3570000000000002</v>
      </c>
      <c r="Y1092" s="25">
        <f t="shared" si="415"/>
        <v>31.73907782482965</v>
      </c>
      <c r="Z1092" s="72">
        <f t="shared" si="416"/>
        <v>0.52975000000000005</v>
      </c>
      <c r="AA1092" s="72">
        <f t="shared" si="417"/>
        <v>0.22041026267242814</v>
      </c>
      <c r="AB1092" s="72">
        <f t="shared" si="418"/>
        <v>3.7753657385559223E-3</v>
      </c>
      <c r="AC1092" s="65">
        <v>2E-3</v>
      </c>
      <c r="AY1092" s="25" t="s">
        <v>194</v>
      </c>
      <c r="AZ1092" s="25" t="s">
        <v>230</v>
      </c>
      <c r="BA1092" s="25" t="s">
        <v>231</v>
      </c>
      <c r="BF1092" s="25" t="s">
        <v>232</v>
      </c>
      <c r="BJ1092" s="25" t="s">
        <v>233</v>
      </c>
      <c r="BN1092" s="25" t="s">
        <v>234</v>
      </c>
    </row>
    <row r="1093" spans="1:66" s="25" customFormat="1" x14ac:dyDescent="0.25">
      <c r="A1093" s="25" t="s">
        <v>158</v>
      </c>
      <c r="B1093" s="25" t="s">
        <v>159</v>
      </c>
      <c r="C1093" s="25" t="s">
        <v>183</v>
      </c>
      <c r="D1093" s="25" t="s">
        <v>34</v>
      </c>
      <c r="E1093" s="25">
        <v>9</v>
      </c>
      <c r="F1093" s="47" t="s">
        <v>228</v>
      </c>
      <c r="G1093" s="72">
        <v>6</v>
      </c>
      <c r="H1093" s="72"/>
      <c r="I1093" s="72">
        <v>6.625</v>
      </c>
      <c r="M1093" s="72"/>
      <c r="N1093" s="72"/>
      <c r="O1093" s="72">
        <v>0.25900000000000001</v>
      </c>
      <c r="P1093" s="72" t="s">
        <v>237</v>
      </c>
      <c r="X1093" s="78">
        <f t="shared" si="420"/>
        <v>6.1070000000000002</v>
      </c>
      <c r="Y1093" s="25">
        <f t="shared" si="415"/>
        <v>29.291777147683202</v>
      </c>
      <c r="Z1093" s="72">
        <f t="shared" si="416"/>
        <v>0.50891666666666668</v>
      </c>
      <c r="AA1093" s="72">
        <f t="shared" si="417"/>
        <v>0.20341511908113333</v>
      </c>
      <c r="AB1093" s="72">
        <f t="shared" si="418"/>
        <v>3.9299164892746029E-3</v>
      </c>
      <c r="AC1093" s="65">
        <v>2E-3</v>
      </c>
      <c r="AY1093" s="25" t="s">
        <v>194</v>
      </c>
      <c r="AZ1093" s="25" t="s">
        <v>230</v>
      </c>
      <c r="BA1093" s="25" t="s">
        <v>231</v>
      </c>
      <c r="BF1093" s="25" t="s">
        <v>232</v>
      </c>
      <c r="BJ1093" s="25" t="s">
        <v>233</v>
      </c>
      <c r="BN1093" s="25" t="s">
        <v>234</v>
      </c>
    </row>
    <row r="1094" spans="1:66" s="25" customFormat="1" x14ac:dyDescent="0.25">
      <c r="A1094" s="25" t="s">
        <v>158</v>
      </c>
      <c r="B1094" s="25" t="s">
        <v>159</v>
      </c>
      <c r="C1094" s="25" t="s">
        <v>183</v>
      </c>
      <c r="D1094" s="25" t="s">
        <v>34</v>
      </c>
      <c r="E1094" s="25">
        <v>9</v>
      </c>
      <c r="F1094" s="47" t="s">
        <v>228</v>
      </c>
      <c r="G1094" s="72">
        <v>6</v>
      </c>
      <c r="H1094" s="72"/>
      <c r="I1094" s="72">
        <v>6.625</v>
      </c>
      <c r="M1094" s="72"/>
      <c r="N1094" s="72"/>
      <c r="O1094" s="72">
        <v>0.45700000000000002</v>
      </c>
      <c r="P1094" s="72" t="s">
        <v>238</v>
      </c>
      <c r="X1094" s="78">
        <f t="shared" si="420"/>
        <v>5.7110000000000003</v>
      </c>
      <c r="Y1094" s="25">
        <f t="shared" ref="Y1094:Y1096" si="421">PI()*X1094^2/4</f>
        <v>25.616170291650906</v>
      </c>
      <c r="Z1094" s="72">
        <f t="shared" ref="Z1094:Z1096" si="422">X1094/12</f>
        <v>0.47591666666666671</v>
      </c>
      <c r="AA1094" s="72">
        <f t="shared" ref="AA1094:AA1096" si="423">PI()*Z1094^2/4</f>
        <v>0.17789007146979799</v>
      </c>
      <c r="AB1094" s="72">
        <f t="shared" si="418"/>
        <v>4.2024163894239181E-3</v>
      </c>
      <c r="AC1094" s="65">
        <v>2E-3</v>
      </c>
      <c r="AY1094" s="25" t="s">
        <v>194</v>
      </c>
      <c r="AZ1094" s="25" t="s">
        <v>230</v>
      </c>
      <c r="BA1094" s="25" t="s">
        <v>231</v>
      </c>
      <c r="BF1094" s="25" t="s">
        <v>232</v>
      </c>
      <c r="BJ1094" s="25" t="s">
        <v>233</v>
      </c>
      <c r="BN1094" s="25" t="s">
        <v>234</v>
      </c>
    </row>
    <row r="1095" spans="1:66" s="25" customFormat="1" x14ac:dyDescent="0.25">
      <c r="A1095" s="25" t="s">
        <v>158</v>
      </c>
      <c r="B1095" s="25" t="s">
        <v>159</v>
      </c>
      <c r="C1095" s="25" t="s">
        <v>183</v>
      </c>
      <c r="D1095" s="25" t="s">
        <v>34</v>
      </c>
      <c r="E1095" s="25">
        <v>9</v>
      </c>
      <c r="F1095" s="47" t="s">
        <v>228</v>
      </c>
      <c r="G1095" s="72">
        <v>6</v>
      </c>
      <c r="H1095" s="72"/>
      <c r="I1095" s="72">
        <v>6.625</v>
      </c>
      <c r="M1095" s="72"/>
      <c r="N1095" s="72"/>
      <c r="O1095" s="72">
        <v>0.25</v>
      </c>
      <c r="P1095" s="72" t="s">
        <v>235</v>
      </c>
      <c r="X1095" s="78">
        <f t="shared" si="420"/>
        <v>6.125</v>
      </c>
      <c r="Y1095" s="25">
        <f t="shared" si="421"/>
        <v>29.464702973707396</v>
      </c>
      <c r="Z1095" s="72">
        <f t="shared" si="422"/>
        <v>0.51041666666666663</v>
      </c>
      <c r="AA1095" s="72">
        <f t="shared" si="423"/>
        <v>0.20461599287296797</v>
      </c>
      <c r="AB1095" s="72">
        <f t="shared" si="418"/>
        <v>3.9183673469387762E-3</v>
      </c>
      <c r="AC1095" s="65">
        <v>2E-3</v>
      </c>
      <c r="AY1095" s="25" t="s">
        <v>194</v>
      </c>
      <c r="AZ1095" s="25" t="s">
        <v>230</v>
      </c>
      <c r="BA1095" s="25" t="s">
        <v>231</v>
      </c>
      <c r="BF1095" s="25" t="s">
        <v>232</v>
      </c>
      <c r="BJ1095" s="25" t="s">
        <v>233</v>
      </c>
      <c r="BN1095" s="25" t="s">
        <v>234</v>
      </c>
    </row>
    <row r="1096" spans="1:66" s="62" customFormat="1" x14ac:dyDescent="0.25">
      <c r="A1096" s="62" t="s">
        <v>158</v>
      </c>
      <c r="B1096" s="62" t="s">
        <v>159</v>
      </c>
      <c r="C1096" s="62" t="s">
        <v>183</v>
      </c>
      <c r="D1096" s="62" t="s">
        <v>34</v>
      </c>
      <c r="E1096" s="62">
        <v>9</v>
      </c>
      <c r="F1096" s="101" t="s">
        <v>228</v>
      </c>
      <c r="G1096" s="74">
        <v>6</v>
      </c>
      <c r="H1096" s="74"/>
      <c r="I1096" s="74">
        <v>6.625</v>
      </c>
      <c r="M1096" s="74"/>
      <c r="N1096" s="74"/>
      <c r="O1096" s="74">
        <v>0.437</v>
      </c>
      <c r="P1096" s="74" t="s">
        <v>236</v>
      </c>
      <c r="X1096" s="100">
        <f t="shared" si="420"/>
        <v>5.7510000000000003</v>
      </c>
      <c r="Y1096" s="62">
        <f t="shared" si="421"/>
        <v>25.97625964160537</v>
      </c>
      <c r="Z1096" s="74">
        <f t="shared" si="422"/>
        <v>0.47925000000000001</v>
      </c>
      <c r="AA1096" s="74">
        <f t="shared" si="423"/>
        <v>0.18039069195559285</v>
      </c>
      <c r="AB1096" s="74">
        <f t="shared" si="418"/>
        <v>4.1731872717788209E-3</v>
      </c>
      <c r="AC1096" s="75">
        <v>2E-3</v>
      </c>
      <c r="AY1096" s="62" t="s">
        <v>194</v>
      </c>
      <c r="AZ1096" s="62" t="s">
        <v>230</v>
      </c>
      <c r="BA1096" s="62" t="s">
        <v>231</v>
      </c>
      <c r="BF1096" s="62" t="s">
        <v>232</v>
      </c>
      <c r="BJ1096" s="62" t="s">
        <v>233</v>
      </c>
      <c r="BN1096" s="62" t="s">
        <v>234</v>
      </c>
    </row>
  </sheetData>
  <autoFilter ref="A4:BQ1096" xr:uid="{00000000-0009-0000-0000-000001000000}"/>
  <phoneticPr fontId="7" type="noConversion"/>
  <pageMargins left="0.7" right="0.7" top="0.75" bottom="0.75" header="0.3" footer="0.3"/>
  <pageSetup orientation="portrait" r:id="rId1"/>
  <customProperties>
    <customPr name="Property Databas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Y156"/>
  <sheetViews>
    <sheetView zoomScale="85" zoomScaleNormal="85" workbookViewId="0">
      <pane xSplit="7" ySplit="4" topLeftCell="H78" activePane="bottomRight" state="frozen"/>
      <selection pane="topRight" activeCell="H1" sqref="H1"/>
      <selection pane="bottomLeft" activeCell="A5" sqref="A5"/>
      <selection pane="bottomRight" activeCell="G149" sqref="G149"/>
    </sheetView>
  </sheetViews>
  <sheetFormatPr defaultColWidth="9.140625" defaultRowHeight="15" x14ac:dyDescent="0.25"/>
  <cols>
    <col min="1" max="1" width="9.140625" style="12"/>
    <col min="2" max="2" width="11.5703125" style="12" customWidth="1"/>
    <col min="3" max="3" width="31.5703125" style="12" bestFit="1" customWidth="1"/>
    <col min="4" max="4" width="6.42578125" style="12" bestFit="1" customWidth="1"/>
    <col min="5" max="6" width="12.140625" style="12" bestFit="1" customWidth="1"/>
    <col min="7" max="7" width="51.42578125" style="12" customWidth="1"/>
    <col min="8" max="8" width="13.5703125" style="12" bestFit="1" customWidth="1"/>
    <col min="9" max="9" width="9.7109375" style="12" customWidth="1"/>
    <col min="10" max="20" width="9.140625" style="12"/>
    <col min="21" max="21" width="9.85546875" style="12" customWidth="1"/>
    <col min="22" max="16384" width="9.140625" style="12"/>
  </cols>
  <sheetData>
    <row r="2" spans="2:22" x14ac:dyDescent="0.25">
      <c r="B2" s="12" t="s">
        <v>241</v>
      </c>
    </row>
    <row r="4" spans="2:22" ht="127.5" customHeight="1" x14ac:dyDescent="0.25">
      <c r="B4" s="12" t="s">
        <v>103</v>
      </c>
      <c r="C4" s="12" t="s">
        <v>104</v>
      </c>
      <c r="D4" s="12" t="s">
        <v>105</v>
      </c>
      <c r="E4" s="12" t="s">
        <v>106</v>
      </c>
      <c r="F4" s="12" t="s">
        <v>107</v>
      </c>
      <c r="G4" s="12" t="s">
        <v>108</v>
      </c>
      <c r="H4" s="12" t="s">
        <v>242</v>
      </c>
      <c r="I4" s="14" t="s">
        <v>243</v>
      </c>
      <c r="J4" s="17" t="s">
        <v>244</v>
      </c>
      <c r="K4" s="17" t="s">
        <v>245</v>
      </c>
      <c r="L4" s="17" t="s">
        <v>246</v>
      </c>
      <c r="M4" s="17" t="s">
        <v>247</v>
      </c>
      <c r="N4" s="17" t="s">
        <v>248</v>
      </c>
      <c r="O4" s="17" t="s">
        <v>249</v>
      </c>
      <c r="P4" s="17" t="s">
        <v>250</v>
      </c>
      <c r="Q4" s="17" t="s">
        <v>251</v>
      </c>
      <c r="R4" s="17" t="s">
        <v>252</v>
      </c>
      <c r="S4" s="17" t="s">
        <v>253</v>
      </c>
      <c r="T4" s="17" t="s">
        <v>254</v>
      </c>
      <c r="U4" s="17" t="s">
        <v>255</v>
      </c>
      <c r="V4" s="17" t="s">
        <v>256</v>
      </c>
    </row>
    <row r="5" spans="2:22" x14ac:dyDescent="0.25">
      <c r="B5" s="12" t="s">
        <v>158</v>
      </c>
      <c r="C5" s="12" t="s">
        <v>159</v>
      </c>
      <c r="D5" s="12" t="s">
        <v>257</v>
      </c>
      <c r="E5" s="12" t="s">
        <v>52</v>
      </c>
      <c r="F5" s="12">
        <v>1</v>
      </c>
      <c r="G5" s="12" t="s">
        <v>258</v>
      </c>
      <c r="H5" s="12">
        <v>150</v>
      </c>
      <c r="I5" s="13">
        <v>0.5</v>
      </c>
      <c r="J5" s="12">
        <v>3.5</v>
      </c>
      <c r="K5" s="12">
        <f>7/16</f>
        <v>0.4375</v>
      </c>
      <c r="L5" s="16" t="s">
        <v>172</v>
      </c>
      <c r="M5" s="12">
        <v>2.375</v>
      </c>
      <c r="N5" s="12">
        <v>0.625</v>
      </c>
      <c r="O5" s="12">
        <v>4</v>
      </c>
      <c r="P5" s="12">
        <v>0.5</v>
      </c>
      <c r="Q5" s="12">
        <v>2.5</v>
      </c>
      <c r="R5" s="12">
        <v>3</v>
      </c>
      <c r="S5" s="12">
        <v>2.25</v>
      </c>
    </row>
    <row r="6" spans="2:22" x14ac:dyDescent="0.25">
      <c r="B6" s="12" t="s">
        <v>158</v>
      </c>
      <c r="C6" s="12" t="s">
        <v>159</v>
      </c>
      <c r="D6" s="12" t="s">
        <v>257</v>
      </c>
      <c r="E6" s="12" t="s">
        <v>52</v>
      </c>
      <c r="F6" s="12">
        <v>1</v>
      </c>
      <c r="G6" s="12" t="s">
        <v>258</v>
      </c>
      <c r="H6" s="12">
        <v>150</v>
      </c>
      <c r="I6" s="12">
        <v>0.75</v>
      </c>
      <c r="J6" s="12">
        <v>3.875</v>
      </c>
      <c r="K6" s="12">
        <v>0.5</v>
      </c>
      <c r="L6" s="16" t="s">
        <v>172</v>
      </c>
      <c r="M6" s="12">
        <v>2.75</v>
      </c>
      <c r="N6" s="12">
        <v>0.625</v>
      </c>
      <c r="O6" s="12">
        <v>4</v>
      </c>
      <c r="P6" s="12">
        <v>0.5</v>
      </c>
      <c r="Q6" s="12">
        <v>3</v>
      </c>
      <c r="R6" s="12">
        <v>3.5</v>
      </c>
      <c r="S6" s="12">
        <v>2.5</v>
      </c>
    </row>
    <row r="7" spans="2:22" x14ac:dyDescent="0.25">
      <c r="B7" s="12" t="s">
        <v>158</v>
      </c>
      <c r="C7" s="12" t="s">
        <v>159</v>
      </c>
      <c r="D7" s="12" t="s">
        <v>257</v>
      </c>
      <c r="E7" s="12" t="s">
        <v>52</v>
      </c>
      <c r="F7" s="12">
        <v>1</v>
      </c>
      <c r="G7" s="12" t="s">
        <v>258</v>
      </c>
      <c r="H7" s="12">
        <v>150</v>
      </c>
      <c r="I7" s="12">
        <v>1</v>
      </c>
      <c r="J7" s="12">
        <v>4.25</v>
      </c>
      <c r="K7" s="12">
        <f>9/16</f>
        <v>0.5625</v>
      </c>
      <c r="L7" s="12">
        <f>7/16</f>
        <v>0.4375</v>
      </c>
      <c r="M7" s="12">
        <v>3.125</v>
      </c>
      <c r="N7" s="12">
        <v>0.625</v>
      </c>
      <c r="O7" s="12">
        <v>4</v>
      </c>
      <c r="P7" s="12">
        <v>0.5</v>
      </c>
      <c r="Q7" s="12">
        <v>3</v>
      </c>
      <c r="R7" s="12">
        <v>3.5</v>
      </c>
      <c r="S7" s="12">
        <v>2.5</v>
      </c>
    </row>
    <row r="8" spans="2:22" x14ac:dyDescent="0.25">
      <c r="B8" s="12" t="s">
        <v>158</v>
      </c>
      <c r="C8" s="12" t="s">
        <v>159</v>
      </c>
      <c r="D8" s="12" t="s">
        <v>257</v>
      </c>
      <c r="E8" s="12" t="s">
        <v>52</v>
      </c>
      <c r="F8" s="12">
        <v>1</v>
      </c>
      <c r="G8" s="12" t="s">
        <v>258</v>
      </c>
      <c r="H8" s="12">
        <v>150</v>
      </c>
      <c r="I8" s="12">
        <v>1.25</v>
      </c>
      <c r="J8" s="12">
        <v>4.625</v>
      </c>
      <c r="K8" s="12">
        <f>0.625</f>
        <v>0.625</v>
      </c>
      <c r="L8" s="12">
        <v>0.5</v>
      </c>
      <c r="M8" s="12">
        <v>3.5</v>
      </c>
      <c r="N8" s="12">
        <v>0.625</v>
      </c>
      <c r="O8" s="12">
        <v>4</v>
      </c>
      <c r="P8" s="12">
        <v>0.5</v>
      </c>
      <c r="Q8" s="12">
        <v>3.25</v>
      </c>
      <c r="R8" s="12">
        <v>3.75</v>
      </c>
      <c r="S8" s="12">
        <v>2.75</v>
      </c>
    </row>
    <row r="9" spans="2:22" x14ac:dyDescent="0.25">
      <c r="B9" s="12" t="s">
        <v>158</v>
      </c>
      <c r="C9" s="12" t="s">
        <v>159</v>
      </c>
      <c r="D9" s="12" t="s">
        <v>257</v>
      </c>
      <c r="E9" s="12" t="s">
        <v>52</v>
      </c>
      <c r="F9" s="12">
        <v>1</v>
      </c>
      <c r="G9" s="12" t="s">
        <v>258</v>
      </c>
      <c r="H9" s="12">
        <v>150</v>
      </c>
      <c r="I9" s="12">
        <v>1.5</v>
      </c>
      <c r="J9" s="12">
        <v>5</v>
      </c>
      <c r="K9" s="12">
        <f>11/16</f>
        <v>0.6875</v>
      </c>
      <c r="L9" s="12">
        <f>9/16</f>
        <v>0.5625</v>
      </c>
      <c r="M9" s="12">
        <v>3.875</v>
      </c>
      <c r="N9" s="12">
        <v>0.625</v>
      </c>
      <c r="O9" s="12">
        <v>4</v>
      </c>
      <c r="P9" s="12">
        <v>0.5</v>
      </c>
      <c r="Q9" s="12">
        <v>3.5</v>
      </c>
      <c r="R9" s="12">
        <v>4</v>
      </c>
      <c r="S9" s="12">
        <v>3</v>
      </c>
    </row>
    <row r="10" spans="2:22" x14ac:dyDescent="0.25">
      <c r="B10" s="12" t="s">
        <v>158</v>
      </c>
      <c r="C10" s="12" t="s">
        <v>159</v>
      </c>
      <c r="D10" s="12" t="s">
        <v>257</v>
      </c>
      <c r="E10" s="12" t="s">
        <v>52</v>
      </c>
      <c r="F10" s="12">
        <v>1</v>
      </c>
      <c r="G10" s="12" t="s">
        <v>258</v>
      </c>
      <c r="H10" s="12">
        <v>150</v>
      </c>
      <c r="I10" s="12">
        <v>2</v>
      </c>
      <c r="J10" s="12">
        <v>6</v>
      </c>
      <c r="K10" s="12">
        <v>0.75</v>
      </c>
      <c r="L10" s="12">
        <v>0.625</v>
      </c>
      <c r="M10" s="12">
        <v>4.75</v>
      </c>
      <c r="N10" s="12">
        <v>0.75</v>
      </c>
      <c r="O10" s="12">
        <v>4</v>
      </c>
      <c r="P10" s="12">
        <v>0.625</v>
      </c>
      <c r="Q10" s="12">
        <v>3.5</v>
      </c>
      <c r="R10" s="12">
        <v>4</v>
      </c>
      <c r="S10" s="12">
        <v>3</v>
      </c>
    </row>
    <row r="11" spans="2:22" x14ac:dyDescent="0.25">
      <c r="B11" s="12" t="s">
        <v>158</v>
      </c>
      <c r="C11" s="12" t="s">
        <v>159</v>
      </c>
      <c r="D11" s="12" t="s">
        <v>257</v>
      </c>
      <c r="E11" s="12" t="s">
        <v>52</v>
      </c>
      <c r="F11" s="12">
        <v>1</v>
      </c>
      <c r="G11" s="12" t="s">
        <v>258</v>
      </c>
      <c r="H11" s="12">
        <v>150</v>
      </c>
      <c r="I11" s="12">
        <v>2.5</v>
      </c>
      <c r="J11" s="12">
        <v>7</v>
      </c>
      <c r="K11" s="12">
        <v>0.875</v>
      </c>
      <c r="L11" s="12">
        <f>11/16</f>
        <v>0.6875</v>
      </c>
      <c r="M11" s="12">
        <v>5.5</v>
      </c>
      <c r="N11" s="12">
        <v>0.75</v>
      </c>
      <c r="O11" s="12">
        <v>4</v>
      </c>
      <c r="P11" s="12">
        <v>0.625</v>
      </c>
      <c r="Q11" s="12">
        <v>4</v>
      </c>
      <c r="R11" s="12">
        <v>4.5</v>
      </c>
      <c r="S11" s="12">
        <v>3.25</v>
      </c>
    </row>
    <row r="12" spans="2:22" x14ac:dyDescent="0.25">
      <c r="B12" s="12" t="s">
        <v>158</v>
      </c>
      <c r="C12" s="12" t="s">
        <v>159</v>
      </c>
      <c r="D12" s="12" t="s">
        <v>257</v>
      </c>
      <c r="E12" s="12" t="s">
        <v>52</v>
      </c>
      <c r="F12" s="12">
        <v>1</v>
      </c>
      <c r="G12" s="12" t="s">
        <v>258</v>
      </c>
      <c r="H12" s="12">
        <v>150</v>
      </c>
      <c r="I12" s="12">
        <v>3</v>
      </c>
      <c r="J12" s="12">
        <v>7.5</v>
      </c>
      <c r="K12" s="12">
        <f>15/16</f>
        <v>0.9375</v>
      </c>
      <c r="L12" s="12">
        <v>0.75</v>
      </c>
      <c r="M12" s="12">
        <v>6</v>
      </c>
      <c r="N12" s="12">
        <v>0.75</v>
      </c>
      <c r="O12" s="12">
        <v>4</v>
      </c>
      <c r="P12" s="12">
        <v>0.625</v>
      </c>
      <c r="Q12" s="12">
        <v>4.25</v>
      </c>
      <c r="R12" s="12">
        <v>4.75</v>
      </c>
      <c r="S12" s="12">
        <v>3.5</v>
      </c>
    </row>
    <row r="13" spans="2:22" x14ac:dyDescent="0.25">
      <c r="B13" s="12" t="s">
        <v>158</v>
      </c>
      <c r="C13" s="12" t="s">
        <v>159</v>
      </c>
      <c r="D13" s="12" t="s">
        <v>257</v>
      </c>
      <c r="E13" s="12" t="s">
        <v>52</v>
      </c>
      <c r="F13" s="12">
        <v>1</v>
      </c>
      <c r="G13" s="12" t="s">
        <v>258</v>
      </c>
      <c r="H13" s="12">
        <v>150</v>
      </c>
      <c r="I13" s="12">
        <v>3.5</v>
      </c>
      <c r="J13" s="12">
        <v>8.5</v>
      </c>
      <c r="K13" s="12">
        <f>15/16</f>
        <v>0.9375</v>
      </c>
      <c r="L13" s="12">
        <f>13/16</f>
        <v>0.8125</v>
      </c>
      <c r="M13" s="12">
        <v>7</v>
      </c>
      <c r="N13" s="12">
        <v>0.75</v>
      </c>
      <c r="O13" s="12">
        <v>8</v>
      </c>
      <c r="P13" s="12">
        <v>0.625</v>
      </c>
      <c r="Q13" s="12">
        <v>4.25</v>
      </c>
      <c r="R13" s="12">
        <v>5</v>
      </c>
      <c r="S13" s="12">
        <v>3.75</v>
      </c>
    </row>
    <row r="14" spans="2:22" x14ac:dyDescent="0.25">
      <c r="B14" s="12" t="s">
        <v>158</v>
      </c>
      <c r="C14" s="12" t="s">
        <v>159</v>
      </c>
      <c r="D14" s="12" t="s">
        <v>257</v>
      </c>
      <c r="E14" s="12" t="s">
        <v>52</v>
      </c>
      <c r="F14" s="12">
        <v>1</v>
      </c>
      <c r="G14" s="12" t="s">
        <v>258</v>
      </c>
      <c r="H14" s="12">
        <v>150</v>
      </c>
      <c r="I14" s="12">
        <v>4</v>
      </c>
      <c r="J14" s="12">
        <v>9</v>
      </c>
      <c r="K14" s="12">
        <f>15/16</f>
        <v>0.9375</v>
      </c>
      <c r="L14" s="12">
        <f>15/16</f>
        <v>0.9375</v>
      </c>
      <c r="M14" s="12">
        <v>7.5</v>
      </c>
      <c r="N14" s="12">
        <v>0.75</v>
      </c>
      <c r="O14" s="12">
        <v>8</v>
      </c>
      <c r="P14" s="12">
        <v>0.625</v>
      </c>
      <c r="Q14" s="12">
        <v>4.25</v>
      </c>
      <c r="R14" s="12">
        <v>5</v>
      </c>
      <c r="S14" s="12">
        <v>3.75</v>
      </c>
    </row>
    <row r="15" spans="2:22" x14ac:dyDescent="0.25">
      <c r="B15" s="12" t="s">
        <v>158</v>
      </c>
      <c r="C15" s="12" t="s">
        <v>159</v>
      </c>
      <c r="D15" s="12" t="s">
        <v>257</v>
      </c>
      <c r="E15" s="12" t="s">
        <v>52</v>
      </c>
      <c r="F15" s="12">
        <v>1</v>
      </c>
      <c r="G15" s="12" t="s">
        <v>258</v>
      </c>
      <c r="H15" s="12">
        <v>150</v>
      </c>
      <c r="I15" s="12">
        <v>5</v>
      </c>
      <c r="J15" s="12">
        <v>10</v>
      </c>
      <c r="K15" s="12">
        <f>15/16</f>
        <v>0.9375</v>
      </c>
      <c r="L15" s="12">
        <f>15/16</f>
        <v>0.9375</v>
      </c>
      <c r="M15" s="12">
        <v>8.5</v>
      </c>
      <c r="N15" s="12">
        <v>0.875</v>
      </c>
      <c r="O15" s="12">
        <v>8</v>
      </c>
      <c r="P15" s="12">
        <v>0.75</v>
      </c>
      <c r="Q15" s="12">
        <v>4.75</v>
      </c>
      <c r="R15" s="12">
        <v>5.25</v>
      </c>
      <c r="S15" s="12">
        <v>4.25</v>
      </c>
    </row>
    <row r="16" spans="2:22" x14ac:dyDescent="0.25">
      <c r="B16" s="12" t="s">
        <v>158</v>
      </c>
      <c r="C16" s="12" t="s">
        <v>159</v>
      </c>
      <c r="D16" s="12" t="s">
        <v>257</v>
      </c>
      <c r="E16" s="12" t="s">
        <v>52</v>
      </c>
      <c r="F16" s="12">
        <v>1</v>
      </c>
      <c r="G16" s="12" t="s">
        <v>258</v>
      </c>
      <c r="H16" s="12">
        <v>150</v>
      </c>
      <c r="I16" s="12">
        <v>6</v>
      </c>
      <c r="J16" s="12">
        <v>11</v>
      </c>
      <c r="K16" s="12">
        <v>1</v>
      </c>
      <c r="L16" s="12">
        <v>1</v>
      </c>
      <c r="M16" s="12">
        <v>9.5</v>
      </c>
      <c r="N16" s="12">
        <v>0.875</v>
      </c>
      <c r="O16" s="12">
        <v>8</v>
      </c>
      <c r="P16" s="12">
        <v>0.75</v>
      </c>
      <c r="Q16" s="12">
        <v>4.75</v>
      </c>
      <c r="R16" s="12">
        <v>5.5</v>
      </c>
      <c r="S16" s="12">
        <v>4.25</v>
      </c>
    </row>
    <row r="17" spans="2:19" x14ac:dyDescent="0.25">
      <c r="B17" s="12" t="s">
        <v>158</v>
      </c>
      <c r="C17" s="12" t="s">
        <v>159</v>
      </c>
      <c r="D17" s="12" t="s">
        <v>257</v>
      </c>
      <c r="E17" s="12" t="s">
        <v>52</v>
      </c>
      <c r="F17" s="12">
        <v>1</v>
      </c>
      <c r="G17" s="12" t="s">
        <v>258</v>
      </c>
      <c r="H17" s="12">
        <v>150</v>
      </c>
      <c r="I17" s="12">
        <v>8</v>
      </c>
      <c r="J17" s="12">
        <v>13.5</v>
      </c>
      <c r="K17" s="12">
        <v>1.125</v>
      </c>
      <c r="L17" s="12">
        <v>1.125</v>
      </c>
      <c r="M17" s="12">
        <v>11.75</v>
      </c>
      <c r="N17" s="12">
        <v>0.875</v>
      </c>
      <c r="O17" s="12">
        <v>8</v>
      </c>
      <c r="P17" s="12">
        <v>0.75</v>
      </c>
      <c r="Q17" s="12">
        <v>5.5</v>
      </c>
      <c r="R17" s="12">
        <v>6</v>
      </c>
      <c r="S17" s="12">
        <v>4.75</v>
      </c>
    </row>
    <row r="18" spans="2:19" x14ac:dyDescent="0.25">
      <c r="B18" s="12" t="s">
        <v>158</v>
      </c>
      <c r="C18" s="12" t="s">
        <v>159</v>
      </c>
      <c r="D18" s="12" t="s">
        <v>257</v>
      </c>
      <c r="E18" s="12" t="s">
        <v>52</v>
      </c>
      <c r="F18" s="12">
        <v>1</v>
      </c>
      <c r="G18" s="12" t="s">
        <v>258</v>
      </c>
      <c r="H18" s="12">
        <v>150</v>
      </c>
      <c r="I18" s="12">
        <v>10</v>
      </c>
      <c r="J18" s="12">
        <v>16</v>
      </c>
      <c r="K18" s="12">
        <f>13/16</f>
        <v>0.8125</v>
      </c>
      <c r="L18" s="12">
        <f>13/16</f>
        <v>0.8125</v>
      </c>
      <c r="M18" s="12">
        <v>14.25</v>
      </c>
      <c r="N18" s="12">
        <v>1</v>
      </c>
      <c r="O18" s="12">
        <v>12</v>
      </c>
      <c r="P18" s="12">
        <v>0.875</v>
      </c>
      <c r="Q18" s="12">
        <v>6.25</v>
      </c>
      <c r="R18" s="12">
        <v>6.75</v>
      </c>
      <c r="S18" s="12">
        <v>5.5</v>
      </c>
    </row>
    <row r="19" spans="2:19" x14ac:dyDescent="0.25">
      <c r="B19" s="12" t="s">
        <v>158</v>
      </c>
      <c r="C19" s="12" t="s">
        <v>159</v>
      </c>
      <c r="D19" s="12" t="s">
        <v>257</v>
      </c>
      <c r="E19" s="12" t="s">
        <v>52</v>
      </c>
      <c r="F19" s="12">
        <v>1</v>
      </c>
      <c r="G19" s="12" t="s">
        <v>258</v>
      </c>
      <c r="H19" s="12">
        <v>150</v>
      </c>
      <c r="I19" s="12">
        <v>12</v>
      </c>
      <c r="J19" s="12">
        <v>19</v>
      </c>
      <c r="K19" s="12">
        <v>1.25</v>
      </c>
      <c r="L19" s="12">
        <v>1.25</v>
      </c>
      <c r="M19" s="12">
        <v>17</v>
      </c>
      <c r="N19" s="12">
        <v>1</v>
      </c>
      <c r="O19" s="12">
        <v>12</v>
      </c>
      <c r="P19" s="12">
        <v>0.875</v>
      </c>
      <c r="Q19" s="12">
        <v>6.75</v>
      </c>
      <c r="R19" s="12">
        <v>7.25</v>
      </c>
      <c r="S19" s="12">
        <v>5.75</v>
      </c>
    </row>
    <row r="20" spans="2:19" x14ac:dyDescent="0.25">
      <c r="B20" s="12" t="s">
        <v>158</v>
      </c>
      <c r="C20" s="12" t="s">
        <v>159</v>
      </c>
      <c r="D20" s="12" t="s">
        <v>257</v>
      </c>
      <c r="E20" s="12" t="s">
        <v>52</v>
      </c>
      <c r="F20" s="12">
        <v>1</v>
      </c>
      <c r="G20" s="12" t="s">
        <v>258</v>
      </c>
      <c r="H20" s="12">
        <v>150</v>
      </c>
      <c r="I20" s="12">
        <v>14</v>
      </c>
      <c r="J20" s="12">
        <v>21</v>
      </c>
      <c r="K20" s="12">
        <v>1.375</v>
      </c>
      <c r="L20" s="12">
        <v>1.375</v>
      </c>
      <c r="M20" s="12">
        <v>18.75</v>
      </c>
      <c r="N20" s="12">
        <v>1.125</v>
      </c>
      <c r="O20" s="12">
        <v>12</v>
      </c>
      <c r="P20" s="12">
        <v>1</v>
      </c>
      <c r="Q20" s="12">
        <v>7</v>
      </c>
      <c r="R20" s="12">
        <v>7.5</v>
      </c>
      <c r="S20" s="12">
        <v>6.25</v>
      </c>
    </row>
    <row r="21" spans="2:19" x14ac:dyDescent="0.25">
      <c r="B21" s="12" t="s">
        <v>158</v>
      </c>
      <c r="C21" s="12" t="s">
        <v>159</v>
      </c>
      <c r="D21" s="12" t="s">
        <v>257</v>
      </c>
      <c r="E21" s="12" t="s">
        <v>52</v>
      </c>
      <c r="F21" s="12">
        <v>1</v>
      </c>
      <c r="G21" s="12" t="s">
        <v>258</v>
      </c>
      <c r="H21" s="12">
        <v>150</v>
      </c>
      <c r="I21" s="12">
        <v>16</v>
      </c>
      <c r="J21" s="12">
        <v>23.5</v>
      </c>
      <c r="K21" s="12">
        <f>1+7/16</f>
        <v>1.4375</v>
      </c>
      <c r="L21" s="12">
        <f>1+7/16</f>
        <v>1.4375</v>
      </c>
      <c r="M21" s="12">
        <v>21.25</v>
      </c>
      <c r="N21" s="12">
        <v>1.125</v>
      </c>
      <c r="O21" s="12">
        <v>16</v>
      </c>
      <c r="P21" s="12">
        <v>1</v>
      </c>
      <c r="Q21" s="12">
        <v>7.5</v>
      </c>
      <c r="R21" s="12">
        <v>8</v>
      </c>
      <c r="S21" s="12">
        <v>6.5</v>
      </c>
    </row>
    <row r="22" spans="2:19" x14ac:dyDescent="0.25">
      <c r="B22" s="12" t="s">
        <v>158</v>
      </c>
      <c r="C22" s="12" t="s">
        <v>159</v>
      </c>
      <c r="D22" s="12" t="s">
        <v>257</v>
      </c>
      <c r="E22" s="12" t="s">
        <v>52</v>
      </c>
      <c r="F22" s="12">
        <v>1</v>
      </c>
      <c r="G22" s="12" t="s">
        <v>258</v>
      </c>
      <c r="H22" s="12">
        <v>150</v>
      </c>
      <c r="I22" s="12">
        <v>18</v>
      </c>
      <c r="J22" s="12">
        <v>25</v>
      </c>
      <c r="K22" s="12">
        <f>1+9/16</f>
        <v>1.5625</v>
      </c>
      <c r="L22" s="12">
        <f>1+9/16</f>
        <v>1.5625</v>
      </c>
      <c r="M22" s="12">
        <v>22.75</v>
      </c>
      <c r="N22" s="12">
        <v>1.25</v>
      </c>
      <c r="O22" s="12">
        <v>16</v>
      </c>
      <c r="P22" s="12">
        <v>1.125</v>
      </c>
      <c r="Q22" s="12">
        <v>7.75</v>
      </c>
      <c r="R22" s="12">
        <v>8.25</v>
      </c>
      <c r="S22" s="12">
        <v>6.75</v>
      </c>
    </row>
    <row r="23" spans="2:19" x14ac:dyDescent="0.25">
      <c r="B23" s="12" t="s">
        <v>158</v>
      </c>
      <c r="C23" s="12" t="s">
        <v>159</v>
      </c>
      <c r="D23" s="12" t="s">
        <v>257</v>
      </c>
      <c r="E23" s="12" t="s">
        <v>52</v>
      </c>
      <c r="F23" s="12">
        <v>1</v>
      </c>
      <c r="G23" s="12" t="s">
        <v>258</v>
      </c>
      <c r="H23" s="12">
        <v>150</v>
      </c>
      <c r="I23" s="12">
        <v>20</v>
      </c>
      <c r="J23" s="12">
        <v>27.5</v>
      </c>
      <c r="K23" s="12">
        <f>1+11/16</f>
        <v>1.6875</v>
      </c>
      <c r="L23" s="12">
        <f>1+11/16</f>
        <v>1.6875</v>
      </c>
      <c r="M23" s="12">
        <v>25</v>
      </c>
      <c r="N23" s="12">
        <v>1.25</v>
      </c>
      <c r="O23" s="12">
        <v>20</v>
      </c>
      <c r="P23" s="12">
        <v>1.125</v>
      </c>
      <c r="Q23" s="12">
        <v>8</v>
      </c>
      <c r="R23" s="12">
        <v>8.75</v>
      </c>
      <c r="S23" s="12">
        <v>7.25</v>
      </c>
    </row>
    <row r="24" spans="2:19" x14ac:dyDescent="0.25">
      <c r="B24" s="12" t="s">
        <v>158</v>
      </c>
      <c r="C24" s="12" t="s">
        <v>159</v>
      </c>
      <c r="D24" s="12" t="s">
        <v>257</v>
      </c>
      <c r="E24" s="12" t="s">
        <v>52</v>
      </c>
      <c r="F24" s="12">
        <v>1</v>
      </c>
      <c r="G24" s="12" t="s">
        <v>258</v>
      </c>
      <c r="H24" s="12">
        <v>150</v>
      </c>
      <c r="I24" s="12">
        <v>24</v>
      </c>
      <c r="J24" s="12">
        <v>32</v>
      </c>
      <c r="K24" s="12">
        <v>1.875</v>
      </c>
      <c r="L24" s="12">
        <v>1.875</v>
      </c>
      <c r="M24" s="12">
        <v>29.5</v>
      </c>
      <c r="N24" s="12">
        <v>1.25</v>
      </c>
      <c r="O24" s="12">
        <v>20</v>
      </c>
      <c r="P24" s="12">
        <v>1.25</v>
      </c>
      <c r="Q24" s="12">
        <v>9</v>
      </c>
      <c r="R24" s="12">
        <v>10</v>
      </c>
      <c r="S24" s="12">
        <v>8</v>
      </c>
    </row>
    <row r="25" spans="2:19" x14ac:dyDescent="0.25">
      <c r="B25" s="12" t="s">
        <v>158</v>
      </c>
      <c r="C25" s="12" t="s">
        <v>159</v>
      </c>
      <c r="D25" s="12" t="s">
        <v>257</v>
      </c>
      <c r="E25" s="12" t="s">
        <v>52</v>
      </c>
      <c r="F25" s="12">
        <v>1</v>
      </c>
      <c r="G25" s="12" t="s">
        <v>259</v>
      </c>
      <c r="H25" s="12">
        <v>300</v>
      </c>
      <c r="I25" s="12">
        <v>0.5</v>
      </c>
      <c r="J25" s="12">
        <v>3.75</v>
      </c>
      <c r="K25" s="12">
        <f>9/16</f>
        <v>0.5625</v>
      </c>
      <c r="M25" s="12">
        <v>2.625</v>
      </c>
      <c r="N25" s="12">
        <v>0.625</v>
      </c>
      <c r="O25" s="12">
        <v>4</v>
      </c>
      <c r="P25" s="12">
        <v>0.5</v>
      </c>
      <c r="Q25" s="12">
        <v>2.5</v>
      </c>
      <c r="R25" s="12">
        <v>3</v>
      </c>
      <c r="S25" s="12">
        <v>2.25</v>
      </c>
    </row>
    <row r="26" spans="2:19" x14ac:dyDescent="0.25">
      <c r="B26" s="12" t="s">
        <v>158</v>
      </c>
      <c r="C26" s="12" t="s">
        <v>159</v>
      </c>
      <c r="D26" s="12" t="s">
        <v>257</v>
      </c>
      <c r="E26" s="12" t="s">
        <v>52</v>
      </c>
      <c r="F26" s="12">
        <v>1</v>
      </c>
      <c r="G26" s="12" t="s">
        <v>259</v>
      </c>
      <c r="H26" s="12">
        <v>300</v>
      </c>
      <c r="I26" s="12">
        <v>0.75</v>
      </c>
      <c r="J26" s="12">
        <v>4.625</v>
      </c>
      <c r="K26" s="12">
        <v>0.625</v>
      </c>
      <c r="M26" s="12">
        <v>3.25</v>
      </c>
      <c r="N26" s="12">
        <v>0.75</v>
      </c>
      <c r="O26" s="12">
        <v>4</v>
      </c>
      <c r="P26" s="12">
        <v>0.625</v>
      </c>
      <c r="Q26" s="12">
        <v>3</v>
      </c>
      <c r="R26" s="12">
        <v>3.5</v>
      </c>
      <c r="S26" s="12">
        <v>2.5</v>
      </c>
    </row>
    <row r="27" spans="2:19" x14ac:dyDescent="0.25">
      <c r="B27" s="12" t="s">
        <v>158</v>
      </c>
      <c r="C27" s="12" t="s">
        <v>159</v>
      </c>
      <c r="D27" s="12" t="s">
        <v>257</v>
      </c>
      <c r="E27" s="12" t="s">
        <v>52</v>
      </c>
      <c r="F27" s="12">
        <v>1</v>
      </c>
      <c r="G27" s="12" t="s">
        <v>259</v>
      </c>
      <c r="H27" s="12">
        <v>300</v>
      </c>
      <c r="I27" s="12">
        <v>1</v>
      </c>
      <c r="J27" s="12">
        <v>4.875</v>
      </c>
      <c r="K27" s="12">
        <f>11/16</f>
        <v>0.6875</v>
      </c>
      <c r="M27" s="12">
        <v>3.5</v>
      </c>
      <c r="N27" s="12">
        <v>0.75</v>
      </c>
      <c r="O27" s="12">
        <v>4</v>
      </c>
      <c r="P27" s="12">
        <v>0.625</v>
      </c>
      <c r="Q27" s="12">
        <v>3</v>
      </c>
      <c r="R27" s="12">
        <v>3.5</v>
      </c>
      <c r="S27" s="12">
        <v>2.5</v>
      </c>
    </row>
    <row r="28" spans="2:19" x14ac:dyDescent="0.25">
      <c r="B28" s="12" t="s">
        <v>158</v>
      </c>
      <c r="C28" s="12" t="s">
        <v>159</v>
      </c>
      <c r="D28" s="12" t="s">
        <v>257</v>
      </c>
      <c r="E28" s="12" t="s">
        <v>52</v>
      </c>
      <c r="F28" s="12">
        <v>1</v>
      </c>
      <c r="G28" s="12" t="s">
        <v>259</v>
      </c>
      <c r="H28" s="12">
        <v>300</v>
      </c>
      <c r="I28" s="12">
        <v>1.25</v>
      </c>
      <c r="J28" s="12">
        <v>5.25</v>
      </c>
      <c r="K28" s="12">
        <v>0.75</v>
      </c>
      <c r="M28" s="12">
        <v>3.875</v>
      </c>
      <c r="N28" s="12">
        <v>0.75</v>
      </c>
      <c r="O28" s="12">
        <v>4</v>
      </c>
      <c r="P28" s="12">
        <v>0.625</v>
      </c>
      <c r="Q28" s="12">
        <v>3.25</v>
      </c>
      <c r="R28" s="12">
        <v>3.75</v>
      </c>
      <c r="S28" s="12">
        <v>2.75</v>
      </c>
    </row>
    <row r="29" spans="2:19" x14ac:dyDescent="0.25">
      <c r="B29" s="12" t="s">
        <v>158</v>
      </c>
      <c r="C29" s="12" t="s">
        <v>159</v>
      </c>
      <c r="D29" s="12" t="s">
        <v>257</v>
      </c>
      <c r="E29" s="12" t="s">
        <v>52</v>
      </c>
      <c r="F29" s="12">
        <v>1</v>
      </c>
      <c r="G29" s="12" t="s">
        <v>259</v>
      </c>
      <c r="H29" s="12">
        <v>300</v>
      </c>
      <c r="I29" s="12">
        <v>1.5</v>
      </c>
      <c r="J29" s="12">
        <v>6.125</v>
      </c>
      <c r="K29" s="12">
        <f>13/16</f>
        <v>0.8125</v>
      </c>
      <c r="M29" s="12">
        <v>4.5</v>
      </c>
      <c r="N29" s="12">
        <v>0.875</v>
      </c>
      <c r="O29" s="12">
        <v>4</v>
      </c>
      <c r="P29" s="12">
        <v>0.75</v>
      </c>
      <c r="Q29" s="12">
        <v>3.5</v>
      </c>
      <c r="R29" s="12">
        <v>4</v>
      </c>
      <c r="S29" s="12">
        <v>3</v>
      </c>
    </row>
    <row r="30" spans="2:19" x14ac:dyDescent="0.25">
      <c r="B30" s="12" t="s">
        <v>158</v>
      </c>
      <c r="C30" s="12" t="s">
        <v>159</v>
      </c>
      <c r="D30" s="12" t="s">
        <v>257</v>
      </c>
      <c r="E30" s="12" t="s">
        <v>52</v>
      </c>
      <c r="F30" s="12">
        <v>1</v>
      </c>
      <c r="G30" s="12" t="s">
        <v>259</v>
      </c>
      <c r="H30" s="12">
        <v>300</v>
      </c>
      <c r="I30" s="12">
        <v>2</v>
      </c>
      <c r="J30" s="12">
        <v>6.25</v>
      </c>
      <c r="K30" s="12">
        <v>0.875</v>
      </c>
      <c r="M30" s="12">
        <v>5</v>
      </c>
      <c r="N30" s="12">
        <v>0.75</v>
      </c>
      <c r="O30" s="12">
        <v>4</v>
      </c>
      <c r="P30" s="12">
        <v>0.625</v>
      </c>
      <c r="Q30" s="12">
        <v>3.5</v>
      </c>
      <c r="R30" s="12">
        <v>4</v>
      </c>
      <c r="S30" s="12">
        <v>3</v>
      </c>
    </row>
    <row r="31" spans="2:19" x14ac:dyDescent="0.25">
      <c r="B31" s="12" t="s">
        <v>158</v>
      </c>
      <c r="C31" s="12" t="s">
        <v>159</v>
      </c>
      <c r="D31" s="12" t="s">
        <v>257</v>
      </c>
      <c r="E31" s="12" t="s">
        <v>52</v>
      </c>
      <c r="F31" s="12">
        <v>1</v>
      </c>
      <c r="G31" s="12" t="s">
        <v>259</v>
      </c>
      <c r="H31" s="12">
        <v>300</v>
      </c>
      <c r="I31" s="12">
        <v>2.5</v>
      </c>
      <c r="J31" s="12">
        <v>7.5</v>
      </c>
      <c r="K31" s="12">
        <v>1</v>
      </c>
      <c r="M31" s="12">
        <f>5+7/16</f>
        <v>5.4375</v>
      </c>
      <c r="N31" s="12">
        <v>0.875</v>
      </c>
      <c r="O31" s="12">
        <v>8</v>
      </c>
      <c r="P31" s="12">
        <v>0.75</v>
      </c>
      <c r="Q31" s="12">
        <v>4</v>
      </c>
      <c r="R31" s="12">
        <v>4.5</v>
      </c>
      <c r="S31" s="12">
        <v>3.25</v>
      </c>
    </row>
    <row r="32" spans="2:19" x14ac:dyDescent="0.25">
      <c r="B32" s="12" t="s">
        <v>158</v>
      </c>
      <c r="C32" s="12" t="s">
        <v>159</v>
      </c>
      <c r="D32" s="12" t="s">
        <v>257</v>
      </c>
      <c r="E32" s="12" t="s">
        <v>52</v>
      </c>
      <c r="F32" s="12">
        <v>1</v>
      </c>
      <c r="G32" s="12" t="s">
        <v>259</v>
      </c>
      <c r="H32" s="12">
        <v>300</v>
      </c>
      <c r="I32" s="12">
        <v>3</v>
      </c>
      <c r="J32" s="12">
        <v>8.25</v>
      </c>
      <c r="K32" s="12">
        <v>1.125</v>
      </c>
      <c r="M32" s="12">
        <v>6.625</v>
      </c>
      <c r="N32" s="12">
        <v>0.875</v>
      </c>
      <c r="O32" s="12">
        <v>8</v>
      </c>
      <c r="P32" s="12">
        <v>0.75</v>
      </c>
      <c r="Q32" s="12">
        <v>4.2549999999999999</v>
      </c>
      <c r="R32" s="12">
        <v>4.75</v>
      </c>
      <c r="S32" s="12">
        <v>3.5</v>
      </c>
    </row>
    <row r="33" spans="2:22" x14ac:dyDescent="0.25">
      <c r="B33" s="12" t="s">
        <v>158</v>
      </c>
      <c r="C33" s="12" t="s">
        <v>159</v>
      </c>
      <c r="D33" s="12" t="s">
        <v>257</v>
      </c>
      <c r="E33" s="12" t="s">
        <v>52</v>
      </c>
      <c r="F33" s="12">
        <v>1</v>
      </c>
      <c r="G33" s="12" t="s">
        <v>259</v>
      </c>
      <c r="H33" s="12">
        <v>300</v>
      </c>
      <c r="I33" s="12">
        <v>3.5</v>
      </c>
      <c r="J33" s="12">
        <v>9</v>
      </c>
      <c r="K33" s="12">
        <v>1.1875</v>
      </c>
      <c r="M33" s="12">
        <v>7.25</v>
      </c>
      <c r="N33" s="12">
        <v>0.875</v>
      </c>
      <c r="O33" s="12">
        <v>8</v>
      </c>
      <c r="P33" s="12">
        <v>0.75</v>
      </c>
      <c r="Q33" s="12">
        <v>4.25</v>
      </c>
      <c r="R33" s="12">
        <v>5</v>
      </c>
      <c r="S33" s="12">
        <v>3.75</v>
      </c>
    </row>
    <row r="34" spans="2:22" x14ac:dyDescent="0.25">
      <c r="B34" s="12" t="s">
        <v>158</v>
      </c>
      <c r="C34" s="12" t="s">
        <v>159</v>
      </c>
      <c r="D34" s="12" t="s">
        <v>257</v>
      </c>
      <c r="E34" s="12" t="s">
        <v>52</v>
      </c>
      <c r="F34" s="12">
        <v>1</v>
      </c>
      <c r="G34" s="12" t="s">
        <v>259</v>
      </c>
      <c r="H34" s="12">
        <v>300</v>
      </c>
      <c r="I34" s="12">
        <v>4</v>
      </c>
      <c r="J34" s="12">
        <v>10</v>
      </c>
      <c r="K34" s="12">
        <v>1.25</v>
      </c>
      <c r="M34" s="12">
        <v>7.875</v>
      </c>
      <c r="N34" s="12">
        <v>0.875</v>
      </c>
      <c r="O34" s="12">
        <v>8</v>
      </c>
      <c r="P34" s="12">
        <v>0.75</v>
      </c>
      <c r="Q34" s="12">
        <v>4.5</v>
      </c>
      <c r="R34" s="12">
        <v>5</v>
      </c>
      <c r="S34" s="12">
        <v>3.75</v>
      </c>
    </row>
    <row r="35" spans="2:22" x14ac:dyDescent="0.25">
      <c r="B35" s="12" t="s">
        <v>158</v>
      </c>
      <c r="C35" s="12" t="s">
        <v>159</v>
      </c>
      <c r="D35" s="12" t="s">
        <v>257</v>
      </c>
      <c r="E35" s="12" t="s">
        <v>52</v>
      </c>
      <c r="F35" s="12">
        <v>1</v>
      </c>
      <c r="G35" s="12" t="s">
        <v>259</v>
      </c>
      <c r="H35" s="12">
        <v>300</v>
      </c>
      <c r="I35" s="12">
        <v>5</v>
      </c>
      <c r="J35" s="12">
        <v>11</v>
      </c>
      <c r="K35" s="12">
        <v>1.375</v>
      </c>
      <c r="M35" s="12">
        <v>9.25</v>
      </c>
      <c r="N35" s="12">
        <v>0.875</v>
      </c>
      <c r="O35" s="12">
        <v>8</v>
      </c>
      <c r="P35" s="12">
        <v>0.75</v>
      </c>
      <c r="Q35" s="12">
        <v>4.75</v>
      </c>
      <c r="R35" s="12">
        <v>5.25</v>
      </c>
      <c r="S35" s="12">
        <v>4.25</v>
      </c>
    </row>
    <row r="36" spans="2:22" x14ac:dyDescent="0.25">
      <c r="B36" s="12" t="s">
        <v>158</v>
      </c>
      <c r="C36" s="12" t="s">
        <v>159</v>
      </c>
      <c r="D36" s="12" t="s">
        <v>257</v>
      </c>
      <c r="E36" s="12" t="s">
        <v>52</v>
      </c>
      <c r="F36" s="12">
        <v>1</v>
      </c>
      <c r="G36" s="12" t="s">
        <v>259</v>
      </c>
      <c r="H36" s="12">
        <v>300</v>
      </c>
      <c r="I36" s="12">
        <v>6</v>
      </c>
      <c r="J36" s="12">
        <v>12.5</v>
      </c>
      <c r="K36" s="12">
        <f>1+7/16</f>
        <v>1.4375</v>
      </c>
      <c r="M36" s="12">
        <v>10.625</v>
      </c>
      <c r="N36" s="12">
        <v>0.875</v>
      </c>
      <c r="O36" s="12">
        <v>12</v>
      </c>
      <c r="P36" s="12">
        <v>0.75</v>
      </c>
      <c r="Q36" s="12">
        <v>4.75</v>
      </c>
      <c r="R36" s="12">
        <v>5.5</v>
      </c>
      <c r="S36" s="12">
        <v>4.25</v>
      </c>
    </row>
    <row r="37" spans="2:22" x14ac:dyDescent="0.25">
      <c r="B37" s="12" t="s">
        <v>158</v>
      </c>
      <c r="C37" s="12" t="s">
        <v>159</v>
      </c>
      <c r="D37" s="12" t="s">
        <v>257</v>
      </c>
      <c r="E37" s="12" t="s">
        <v>52</v>
      </c>
      <c r="F37" s="12">
        <v>1</v>
      </c>
      <c r="G37" s="12" t="s">
        <v>259</v>
      </c>
      <c r="H37" s="12">
        <v>300</v>
      </c>
      <c r="I37" s="12">
        <v>8</v>
      </c>
      <c r="J37" s="12">
        <v>15</v>
      </c>
      <c r="K37" s="12">
        <v>1.625</v>
      </c>
      <c r="M37" s="12">
        <v>13</v>
      </c>
      <c r="N37" s="12">
        <v>1</v>
      </c>
      <c r="O37" s="12">
        <v>12</v>
      </c>
      <c r="P37" s="12">
        <v>0.875</v>
      </c>
      <c r="Q37" s="12">
        <v>5.5</v>
      </c>
      <c r="R37" s="12">
        <v>6</v>
      </c>
      <c r="S37" s="12">
        <v>4.75</v>
      </c>
    </row>
    <row r="38" spans="2:22" x14ac:dyDescent="0.25">
      <c r="B38" s="12" t="s">
        <v>158</v>
      </c>
      <c r="C38" s="12" t="s">
        <v>159</v>
      </c>
      <c r="D38" s="12" t="s">
        <v>257</v>
      </c>
      <c r="E38" s="12" t="s">
        <v>52</v>
      </c>
      <c r="F38" s="12">
        <v>1</v>
      </c>
      <c r="G38" s="12" t="s">
        <v>259</v>
      </c>
      <c r="H38" s="12">
        <v>300</v>
      </c>
      <c r="I38" s="12">
        <v>10</v>
      </c>
      <c r="J38" s="12">
        <v>17.5</v>
      </c>
      <c r="K38" s="12">
        <v>1.875</v>
      </c>
      <c r="M38" s="12">
        <v>15.25</v>
      </c>
      <c r="N38" s="12">
        <v>1.125</v>
      </c>
      <c r="O38" s="12">
        <v>16</v>
      </c>
      <c r="P38" s="12">
        <v>1</v>
      </c>
      <c r="Q38" s="12">
        <v>6.25</v>
      </c>
      <c r="R38" s="12">
        <v>6.75</v>
      </c>
      <c r="S38" s="12">
        <v>5.5</v>
      </c>
    </row>
    <row r="39" spans="2:22" x14ac:dyDescent="0.25">
      <c r="B39" s="12" t="s">
        <v>158</v>
      </c>
      <c r="C39" s="12" t="s">
        <v>159</v>
      </c>
      <c r="D39" s="12" t="s">
        <v>257</v>
      </c>
      <c r="E39" s="12" t="s">
        <v>52</v>
      </c>
      <c r="F39" s="12">
        <v>1</v>
      </c>
      <c r="G39" s="12" t="s">
        <v>259</v>
      </c>
      <c r="H39" s="12">
        <v>300</v>
      </c>
      <c r="I39" s="12">
        <v>12</v>
      </c>
      <c r="J39" s="12">
        <v>20.5</v>
      </c>
      <c r="K39" s="12">
        <v>2</v>
      </c>
      <c r="M39" s="12">
        <v>17.75</v>
      </c>
      <c r="N39" s="12">
        <v>1.25</v>
      </c>
      <c r="O39" s="12">
        <v>16</v>
      </c>
      <c r="P39" s="12">
        <v>1.125</v>
      </c>
      <c r="Q39" s="12">
        <v>6.75</v>
      </c>
      <c r="R39" s="12">
        <v>7.25</v>
      </c>
      <c r="S39" s="12">
        <v>5.75</v>
      </c>
    </row>
    <row r="40" spans="2:22" x14ac:dyDescent="0.25">
      <c r="B40" s="12" t="s">
        <v>158</v>
      </c>
      <c r="C40" s="12" t="s">
        <v>159</v>
      </c>
      <c r="D40" s="12" t="s">
        <v>257</v>
      </c>
      <c r="E40" s="12" t="s">
        <v>52</v>
      </c>
      <c r="F40" s="12">
        <v>1</v>
      </c>
      <c r="G40" s="12" t="s">
        <v>259</v>
      </c>
      <c r="H40" s="12">
        <v>300</v>
      </c>
      <c r="I40" s="12">
        <v>14</v>
      </c>
      <c r="J40" s="12">
        <v>23</v>
      </c>
      <c r="K40" s="12">
        <v>2.125</v>
      </c>
      <c r="M40" s="12">
        <v>20.25</v>
      </c>
      <c r="N40" s="12">
        <v>1.25</v>
      </c>
      <c r="O40" s="12">
        <v>20</v>
      </c>
      <c r="P40" s="12">
        <v>1.125</v>
      </c>
      <c r="Q40" s="12">
        <v>7</v>
      </c>
      <c r="R40" s="12">
        <v>7.5</v>
      </c>
      <c r="S40" s="12">
        <v>6.25</v>
      </c>
    </row>
    <row r="41" spans="2:22" x14ac:dyDescent="0.25">
      <c r="B41" s="12" t="s">
        <v>158</v>
      </c>
      <c r="C41" s="12" t="s">
        <v>159</v>
      </c>
      <c r="D41" s="12" t="s">
        <v>257</v>
      </c>
      <c r="E41" s="12" t="s">
        <v>52</v>
      </c>
      <c r="F41" s="12">
        <v>1</v>
      </c>
      <c r="G41" s="12" t="s">
        <v>259</v>
      </c>
      <c r="H41" s="12">
        <v>300</v>
      </c>
      <c r="I41" s="12">
        <v>16</v>
      </c>
      <c r="J41" s="12">
        <v>25.5</v>
      </c>
      <c r="K41" s="12">
        <v>2.25</v>
      </c>
      <c r="M41" s="12">
        <v>22.5</v>
      </c>
      <c r="N41" s="12">
        <v>1.375</v>
      </c>
      <c r="O41" s="12">
        <v>20</v>
      </c>
      <c r="P41" s="12">
        <v>1.25</v>
      </c>
      <c r="Q41" s="12">
        <v>7.5</v>
      </c>
      <c r="R41" s="12">
        <v>8</v>
      </c>
      <c r="S41" s="12">
        <v>6.5</v>
      </c>
    </row>
    <row r="42" spans="2:22" x14ac:dyDescent="0.25">
      <c r="B42" s="12" t="s">
        <v>158</v>
      </c>
      <c r="C42" s="12" t="s">
        <v>159</v>
      </c>
      <c r="D42" s="12" t="s">
        <v>257</v>
      </c>
      <c r="E42" s="12" t="s">
        <v>52</v>
      </c>
      <c r="F42" s="12">
        <v>1</v>
      </c>
      <c r="G42" s="12" t="s">
        <v>259</v>
      </c>
      <c r="H42" s="12">
        <v>300</v>
      </c>
      <c r="I42" s="12">
        <v>18</v>
      </c>
      <c r="J42" s="12">
        <v>28</v>
      </c>
      <c r="K42" s="12">
        <v>2.375</v>
      </c>
      <c r="M42" s="12">
        <v>24.75</v>
      </c>
      <c r="N42" s="12">
        <v>1.375</v>
      </c>
      <c r="O42" s="12">
        <v>24</v>
      </c>
      <c r="P42" s="12">
        <v>1.25</v>
      </c>
      <c r="Q42" s="12">
        <v>7.75</v>
      </c>
      <c r="R42" s="12">
        <v>8.25</v>
      </c>
      <c r="S42" s="12">
        <v>6.75</v>
      </c>
    </row>
    <row r="43" spans="2:22" x14ac:dyDescent="0.25">
      <c r="B43" s="12" t="s">
        <v>158</v>
      </c>
      <c r="C43" s="12" t="s">
        <v>159</v>
      </c>
      <c r="D43" s="12" t="s">
        <v>257</v>
      </c>
      <c r="E43" s="12" t="s">
        <v>52</v>
      </c>
      <c r="F43" s="12">
        <v>1</v>
      </c>
      <c r="G43" s="12" t="s">
        <v>259</v>
      </c>
      <c r="H43" s="12">
        <v>300</v>
      </c>
      <c r="I43" s="12">
        <v>20</v>
      </c>
      <c r="J43" s="12">
        <v>30.5</v>
      </c>
      <c r="K43" s="12">
        <v>2.5</v>
      </c>
      <c r="M43" s="12">
        <v>27</v>
      </c>
      <c r="N43" s="12">
        <v>0.13750000000000001</v>
      </c>
      <c r="O43" s="12">
        <v>24</v>
      </c>
      <c r="P43" s="12">
        <v>1.25</v>
      </c>
      <c r="Q43" s="12">
        <v>8</v>
      </c>
      <c r="R43" s="12">
        <v>8.75</v>
      </c>
      <c r="S43" s="12">
        <v>7.25</v>
      </c>
    </row>
    <row r="44" spans="2:22" x14ac:dyDescent="0.25">
      <c r="B44" s="12" t="s">
        <v>158</v>
      </c>
      <c r="C44" s="12" t="s">
        <v>159</v>
      </c>
      <c r="D44" s="12" t="s">
        <v>257</v>
      </c>
      <c r="E44" s="12" t="s">
        <v>52</v>
      </c>
      <c r="F44" s="12">
        <v>1</v>
      </c>
      <c r="G44" s="12" t="s">
        <v>259</v>
      </c>
      <c r="H44" s="12">
        <v>300</v>
      </c>
      <c r="I44" s="12">
        <v>24</v>
      </c>
      <c r="J44" s="12">
        <v>36</v>
      </c>
      <c r="K44" s="12">
        <v>2.75</v>
      </c>
      <c r="M44" s="12">
        <v>32</v>
      </c>
      <c r="N44" s="12">
        <v>1.625</v>
      </c>
      <c r="O44" s="12">
        <v>24</v>
      </c>
      <c r="P44" s="12">
        <v>1.5</v>
      </c>
      <c r="Q44" s="12">
        <v>9</v>
      </c>
      <c r="R44" s="12">
        <v>10</v>
      </c>
      <c r="S44" s="12">
        <v>8</v>
      </c>
    </row>
    <row r="45" spans="2:22" x14ac:dyDescent="0.25">
      <c r="B45" s="12" t="s">
        <v>158</v>
      </c>
      <c r="C45" s="12" t="s">
        <v>159</v>
      </c>
      <c r="D45" s="12" t="s">
        <v>257</v>
      </c>
      <c r="E45" s="12" t="s">
        <v>52</v>
      </c>
      <c r="F45" s="12">
        <v>1</v>
      </c>
      <c r="G45" s="12" t="s">
        <v>260</v>
      </c>
      <c r="H45" s="12">
        <v>400</v>
      </c>
      <c r="I45" s="12">
        <v>0.5</v>
      </c>
      <c r="J45" s="12">
        <v>3.75</v>
      </c>
      <c r="K45" s="12">
        <f>9/16</f>
        <v>0.5625</v>
      </c>
      <c r="M45" s="12">
        <v>2.625</v>
      </c>
      <c r="N45" s="12">
        <v>0.625</v>
      </c>
      <c r="O45" s="12">
        <v>4</v>
      </c>
      <c r="P45" s="12">
        <v>0.5</v>
      </c>
      <c r="T45" s="12">
        <v>3</v>
      </c>
      <c r="U45" s="12">
        <v>2.75</v>
      </c>
      <c r="V45" s="12">
        <v>3</v>
      </c>
    </row>
    <row r="46" spans="2:22" x14ac:dyDescent="0.25">
      <c r="B46" s="12" t="s">
        <v>158</v>
      </c>
      <c r="C46" s="12" t="s">
        <v>159</v>
      </c>
      <c r="D46" s="12" t="s">
        <v>257</v>
      </c>
      <c r="E46" s="12" t="s">
        <v>52</v>
      </c>
      <c r="F46" s="12">
        <v>1</v>
      </c>
      <c r="G46" s="12" t="s">
        <v>260</v>
      </c>
      <c r="H46" s="12">
        <v>400</v>
      </c>
      <c r="I46" s="12">
        <v>0.75</v>
      </c>
      <c r="J46" s="12">
        <v>4.625</v>
      </c>
      <c r="K46" s="12">
        <v>0.625</v>
      </c>
      <c r="M46" s="12">
        <v>3.25</v>
      </c>
      <c r="N46" s="12">
        <v>0.75</v>
      </c>
      <c r="O46" s="12">
        <v>4</v>
      </c>
      <c r="P46" s="12">
        <v>0.625</v>
      </c>
      <c r="T46" s="12">
        <v>3.5</v>
      </c>
      <c r="U46" s="12">
        <v>3.25</v>
      </c>
      <c r="V46" s="12">
        <v>3.5</v>
      </c>
    </row>
    <row r="47" spans="2:22" x14ac:dyDescent="0.25">
      <c r="B47" s="12" t="s">
        <v>158</v>
      </c>
      <c r="C47" s="12" t="s">
        <v>159</v>
      </c>
      <c r="D47" s="12" t="s">
        <v>257</v>
      </c>
      <c r="E47" s="12" t="s">
        <v>52</v>
      </c>
      <c r="F47" s="12">
        <v>1</v>
      </c>
      <c r="G47" s="12" t="s">
        <v>260</v>
      </c>
      <c r="H47" s="12">
        <v>400</v>
      </c>
      <c r="I47" s="12">
        <v>1</v>
      </c>
      <c r="J47" s="12">
        <v>4.875</v>
      </c>
      <c r="K47" s="12">
        <f>11/16</f>
        <v>0.6875</v>
      </c>
      <c r="M47" s="12">
        <v>3.5</v>
      </c>
      <c r="N47" s="12">
        <v>0.75</v>
      </c>
      <c r="O47" s="12">
        <v>4</v>
      </c>
      <c r="P47" s="12">
        <v>0.625</v>
      </c>
      <c r="T47" s="12">
        <v>3.5</v>
      </c>
      <c r="U47" s="12">
        <v>3.25</v>
      </c>
      <c r="V47" s="12">
        <v>3.5</v>
      </c>
    </row>
    <row r="48" spans="2:22" x14ac:dyDescent="0.25">
      <c r="B48" s="12" t="s">
        <v>158</v>
      </c>
      <c r="C48" s="12" t="s">
        <v>159</v>
      </c>
      <c r="D48" s="12" t="s">
        <v>257</v>
      </c>
      <c r="E48" s="12" t="s">
        <v>52</v>
      </c>
      <c r="F48" s="12">
        <v>1</v>
      </c>
      <c r="G48" s="12" t="s">
        <v>260</v>
      </c>
      <c r="H48" s="12">
        <v>400</v>
      </c>
      <c r="I48" s="12">
        <v>1.25</v>
      </c>
      <c r="J48" s="12">
        <v>5.25</v>
      </c>
      <c r="K48" s="12">
        <f>13/16</f>
        <v>0.8125</v>
      </c>
      <c r="M48" s="12">
        <v>3.875</v>
      </c>
      <c r="N48" s="12">
        <v>0.75</v>
      </c>
      <c r="O48" s="12">
        <v>4</v>
      </c>
      <c r="P48" s="12">
        <v>0.625</v>
      </c>
      <c r="T48" s="12">
        <v>3.75</v>
      </c>
      <c r="U48" s="12">
        <v>3.5</v>
      </c>
      <c r="V48" s="12">
        <v>3.75</v>
      </c>
    </row>
    <row r="49" spans="2:22" x14ac:dyDescent="0.25">
      <c r="B49" s="12" t="s">
        <v>158</v>
      </c>
      <c r="C49" s="12" t="s">
        <v>159</v>
      </c>
      <c r="D49" s="12" t="s">
        <v>257</v>
      </c>
      <c r="E49" s="12" t="s">
        <v>52</v>
      </c>
      <c r="F49" s="12">
        <v>1</v>
      </c>
      <c r="G49" s="12" t="s">
        <v>260</v>
      </c>
      <c r="H49" s="12">
        <v>400</v>
      </c>
      <c r="I49" s="12">
        <v>1.5</v>
      </c>
      <c r="J49" s="12">
        <v>6.125</v>
      </c>
      <c r="K49" s="12">
        <v>0.875</v>
      </c>
      <c r="M49" s="12">
        <v>4.5</v>
      </c>
      <c r="N49" s="12">
        <v>0.875</v>
      </c>
      <c r="O49" s="12">
        <v>4</v>
      </c>
      <c r="P49" s="12">
        <v>0.75</v>
      </c>
      <c r="T49" s="12">
        <v>4.25</v>
      </c>
      <c r="U49" s="12">
        <v>4</v>
      </c>
      <c r="V49" s="12">
        <v>4.25</v>
      </c>
    </row>
    <row r="50" spans="2:22" x14ac:dyDescent="0.25">
      <c r="B50" s="12" t="s">
        <v>158</v>
      </c>
      <c r="C50" s="12" t="s">
        <v>159</v>
      </c>
      <c r="D50" s="12" t="s">
        <v>257</v>
      </c>
      <c r="E50" s="12" t="s">
        <v>52</v>
      </c>
      <c r="F50" s="12">
        <v>1</v>
      </c>
      <c r="G50" s="12" t="s">
        <v>260</v>
      </c>
      <c r="H50" s="12">
        <v>400</v>
      </c>
      <c r="I50" s="12">
        <v>2</v>
      </c>
      <c r="J50" s="12">
        <v>6.5</v>
      </c>
      <c r="K50" s="12">
        <v>1</v>
      </c>
      <c r="M50" s="12">
        <v>5</v>
      </c>
      <c r="N50" s="12">
        <v>0.75</v>
      </c>
      <c r="O50" s="12">
        <v>8</v>
      </c>
      <c r="P50" s="12">
        <v>0.625</v>
      </c>
      <c r="T50" s="12">
        <v>4.25</v>
      </c>
      <c r="U50" s="12">
        <v>4</v>
      </c>
      <c r="V50" s="12">
        <v>4.25</v>
      </c>
    </row>
    <row r="51" spans="2:22" x14ac:dyDescent="0.25">
      <c r="B51" s="12" t="s">
        <v>158</v>
      </c>
      <c r="C51" s="12" t="s">
        <v>159</v>
      </c>
      <c r="D51" s="12" t="s">
        <v>257</v>
      </c>
      <c r="E51" s="12" t="s">
        <v>52</v>
      </c>
      <c r="F51" s="12">
        <v>1</v>
      </c>
      <c r="G51" s="12" t="s">
        <v>260</v>
      </c>
      <c r="H51" s="12">
        <v>400</v>
      </c>
      <c r="I51" s="12">
        <v>2.5</v>
      </c>
      <c r="J51" s="12">
        <v>7.5</v>
      </c>
      <c r="K51" s="12">
        <v>1.125</v>
      </c>
      <c r="M51" s="12">
        <v>5.875</v>
      </c>
      <c r="N51" s="12">
        <v>0.875</v>
      </c>
      <c r="O51" s="12">
        <v>8</v>
      </c>
      <c r="P51" s="12">
        <v>0.75</v>
      </c>
      <c r="T51" s="12">
        <v>4.75</v>
      </c>
      <c r="U51" s="12">
        <v>4.5</v>
      </c>
      <c r="V51" s="12">
        <v>4.75</v>
      </c>
    </row>
    <row r="52" spans="2:22" x14ac:dyDescent="0.25">
      <c r="B52" s="12" t="s">
        <v>158</v>
      </c>
      <c r="C52" s="12" t="s">
        <v>159</v>
      </c>
      <c r="D52" s="12" t="s">
        <v>257</v>
      </c>
      <c r="E52" s="12" t="s">
        <v>52</v>
      </c>
      <c r="F52" s="12">
        <v>1</v>
      </c>
      <c r="G52" s="12" t="s">
        <v>260</v>
      </c>
      <c r="H52" s="12">
        <v>400</v>
      </c>
      <c r="I52" s="12">
        <v>3</v>
      </c>
      <c r="J52" s="12">
        <v>8.25</v>
      </c>
      <c r="K52" s="12">
        <v>1.25</v>
      </c>
      <c r="M52" s="12">
        <v>6.625</v>
      </c>
      <c r="N52" s="12">
        <v>0.875</v>
      </c>
      <c r="O52" s="12">
        <v>8</v>
      </c>
      <c r="P52" s="12">
        <v>0.75</v>
      </c>
      <c r="T52" s="12">
        <v>5</v>
      </c>
      <c r="U52" s="12">
        <v>4.75</v>
      </c>
      <c r="V52" s="12">
        <v>5</v>
      </c>
    </row>
    <row r="53" spans="2:22" x14ac:dyDescent="0.25">
      <c r="B53" s="12" t="s">
        <v>158</v>
      </c>
      <c r="C53" s="12" t="s">
        <v>159</v>
      </c>
      <c r="D53" s="12" t="s">
        <v>257</v>
      </c>
      <c r="E53" s="12" t="s">
        <v>52</v>
      </c>
      <c r="F53" s="12">
        <v>1</v>
      </c>
      <c r="G53" s="12" t="s">
        <v>260</v>
      </c>
      <c r="H53" s="12">
        <v>400</v>
      </c>
      <c r="I53" s="12">
        <v>3.5</v>
      </c>
      <c r="J53" s="12">
        <v>9</v>
      </c>
      <c r="K53" s="12">
        <v>1.375</v>
      </c>
      <c r="M53" s="12">
        <v>7.25</v>
      </c>
      <c r="N53" s="12">
        <v>1</v>
      </c>
      <c r="O53" s="12">
        <v>8</v>
      </c>
      <c r="P53" s="12">
        <v>0.875</v>
      </c>
      <c r="T53" s="12">
        <v>5.5</v>
      </c>
      <c r="U53" s="12">
        <v>5.25</v>
      </c>
      <c r="V53" s="12">
        <v>5.5</v>
      </c>
    </row>
    <row r="54" spans="2:22" x14ac:dyDescent="0.25">
      <c r="B54" s="12" t="s">
        <v>158</v>
      </c>
      <c r="C54" s="12" t="s">
        <v>159</v>
      </c>
      <c r="D54" s="12" t="s">
        <v>257</v>
      </c>
      <c r="E54" s="12" t="s">
        <v>52</v>
      </c>
      <c r="F54" s="12">
        <v>1</v>
      </c>
      <c r="G54" s="12" t="s">
        <v>260</v>
      </c>
      <c r="H54" s="12">
        <v>400</v>
      </c>
      <c r="I54" s="12">
        <v>4</v>
      </c>
      <c r="J54" s="12">
        <v>10</v>
      </c>
      <c r="K54" s="12">
        <v>1.375</v>
      </c>
      <c r="M54" s="12">
        <v>7.875</v>
      </c>
      <c r="N54" s="12">
        <v>1</v>
      </c>
      <c r="O54" s="12">
        <v>8</v>
      </c>
      <c r="P54" s="12">
        <v>0.875</v>
      </c>
      <c r="T54" s="12">
        <v>5.5</v>
      </c>
      <c r="U54" s="12">
        <v>5.25</v>
      </c>
      <c r="V54" s="12">
        <v>5.5</v>
      </c>
    </row>
    <row r="55" spans="2:22" x14ac:dyDescent="0.25">
      <c r="B55" s="12" t="s">
        <v>158</v>
      </c>
      <c r="C55" s="12" t="s">
        <v>159</v>
      </c>
      <c r="D55" s="12" t="s">
        <v>257</v>
      </c>
      <c r="E55" s="12" t="s">
        <v>52</v>
      </c>
      <c r="F55" s="12">
        <v>1</v>
      </c>
      <c r="G55" s="12" t="s">
        <v>260</v>
      </c>
      <c r="H55" s="12">
        <v>400</v>
      </c>
      <c r="I55" s="12">
        <v>5</v>
      </c>
      <c r="J55" s="12">
        <v>11</v>
      </c>
      <c r="K55" s="12">
        <v>1.5</v>
      </c>
      <c r="M55" s="12">
        <v>9.25</v>
      </c>
      <c r="N55" s="12">
        <v>1</v>
      </c>
      <c r="O55" s="12">
        <v>8</v>
      </c>
      <c r="P55" s="12">
        <v>0.875</v>
      </c>
      <c r="T55" s="12">
        <v>5.75</v>
      </c>
      <c r="U55" s="12">
        <v>5.5</v>
      </c>
      <c r="V55" s="12">
        <v>5.75</v>
      </c>
    </row>
    <row r="56" spans="2:22" x14ac:dyDescent="0.25">
      <c r="B56" s="12" t="s">
        <v>158</v>
      </c>
      <c r="C56" s="12" t="s">
        <v>159</v>
      </c>
      <c r="D56" s="12" t="s">
        <v>257</v>
      </c>
      <c r="E56" s="12" t="s">
        <v>52</v>
      </c>
      <c r="F56" s="12">
        <v>1</v>
      </c>
      <c r="G56" s="12" t="s">
        <v>260</v>
      </c>
      <c r="H56" s="12">
        <v>400</v>
      </c>
      <c r="I56" s="12">
        <v>6</v>
      </c>
      <c r="J56" s="12">
        <v>12.5</v>
      </c>
      <c r="K56" s="12">
        <v>1.625</v>
      </c>
      <c r="M56" s="12">
        <v>10.625</v>
      </c>
      <c r="N56" s="12">
        <v>1</v>
      </c>
      <c r="O56" s="12">
        <v>12</v>
      </c>
      <c r="P56" s="12">
        <v>0.875</v>
      </c>
      <c r="T56" s="12">
        <v>6</v>
      </c>
      <c r="U56" s="12">
        <v>5.75</v>
      </c>
      <c r="V56" s="12">
        <v>6</v>
      </c>
    </row>
    <row r="57" spans="2:22" x14ac:dyDescent="0.25">
      <c r="B57" s="12" t="s">
        <v>158</v>
      </c>
      <c r="C57" s="12" t="s">
        <v>159</v>
      </c>
      <c r="D57" s="12" t="s">
        <v>257</v>
      </c>
      <c r="E57" s="12" t="s">
        <v>52</v>
      </c>
      <c r="F57" s="12">
        <v>1</v>
      </c>
      <c r="G57" s="12" t="s">
        <v>260</v>
      </c>
      <c r="H57" s="12">
        <v>400</v>
      </c>
      <c r="I57" s="12">
        <v>8</v>
      </c>
      <c r="J57" s="12">
        <v>15</v>
      </c>
      <c r="K57" s="12">
        <v>1.875</v>
      </c>
      <c r="M57" s="12">
        <v>13</v>
      </c>
      <c r="N57" s="12">
        <v>1.125</v>
      </c>
      <c r="O57" s="12">
        <v>12</v>
      </c>
      <c r="P57" s="12">
        <v>1</v>
      </c>
      <c r="T57" s="12">
        <v>6.75</v>
      </c>
      <c r="U57" s="12">
        <v>6.5</v>
      </c>
      <c r="V57" s="12">
        <v>6.75</v>
      </c>
    </row>
    <row r="58" spans="2:22" x14ac:dyDescent="0.25">
      <c r="B58" s="12" t="s">
        <v>158</v>
      </c>
      <c r="C58" s="12" t="s">
        <v>159</v>
      </c>
      <c r="D58" s="12" t="s">
        <v>257</v>
      </c>
      <c r="E58" s="12" t="s">
        <v>52</v>
      </c>
      <c r="F58" s="12">
        <v>1</v>
      </c>
      <c r="G58" s="12" t="s">
        <v>260</v>
      </c>
      <c r="H58" s="12">
        <v>400</v>
      </c>
      <c r="I58" s="12">
        <v>10</v>
      </c>
      <c r="J58" s="12">
        <v>17.5</v>
      </c>
      <c r="K58" s="12">
        <v>2.125</v>
      </c>
      <c r="M58" s="12">
        <v>15.25</v>
      </c>
      <c r="N58" s="12">
        <v>1.25</v>
      </c>
      <c r="O58" s="12">
        <v>16</v>
      </c>
      <c r="P58" s="12">
        <v>1.125</v>
      </c>
      <c r="T58" s="12">
        <v>7.5</v>
      </c>
      <c r="U58" s="12">
        <v>7.25</v>
      </c>
      <c r="V58" s="12">
        <v>7.5</v>
      </c>
    </row>
    <row r="59" spans="2:22" x14ac:dyDescent="0.25">
      <c r="B59" s="12" t="s">
        <v>158</v>
      </c>
      <c r="C59" s="12" t="s">
        <v>159</v>
      </c>
      <c r="D59" s="12" t="s">
        <v>257</v>
      </c>
      <c r="E59" s="12" t="s">
        <v>52</v>
      </c>
      <c r="F59" s="12">
        <v>1</v>
      </c>
      <c r="G59" s="12" t="s">
        <v>260</v>
      </c>
      <c r="H59" s="12">
        <v>400</v>
      </c>
      <c r="I59" s="12">
        <v>12</v>
      </c>
      <c r="J59" s="12">
        <v>20.5</v>
      </c>
      <c r="K59" s="12">
        <v>2.25</v>
      </c>
      <c r="M59" s="12">
        <v>17.75</v>
      </c>
      <c r="N59" s="12">
        <v>1.375</v>
      </c>
      <c r="O59" s="12">
        <v>16</v>
      </c>
      <c r="P59" s="12">
        <v>1.25</v>
      </c>
      <c r="T59" s="12">
        <v>8</v>
      </c>
      <c r="U59" s="12">
        <v>7.75</v>
      </c>
      <c r="V59" s="12">
        <v>8</v>
      </c>
    </row>
    <row r="60" spans="2:22" x14ac:dyDescent="0.25">
      <c r="B60" s="12" t="s">
        <v>158</v>
      </c>
      <c r="C60" s="12" t="s">
        <v>159</v>
      </c>
      <c r="D60" s="12" t="s">
        <v>257</v>
      </c>
      <c r="E60" s="12" t="s">
        <v>52</v>
      </c>
      <c r="F60" s="12">
        <v>1</v>
      </c>
      <c r="G60" s="12" t="s">
        <v>260</v>
      </c>
      <c r="H60" s="12">
        <v>400</v>
      </c>
      <c r="I60" s="12">
        <v>14</v>
      </c>
      <c r="J60" s="12">
        <v>23</v>
      </c>
      <c r="K60" s="12">
        <v>2.375</v>
      </c>
      <c r="M60" s="12">
        <v>20.25</v>
      </c>
      <c r="N60" s="12">
        <v>1.375</v>
      </c>
      <c r="O60" s="12">
        <v>20</v>
      </c>
      <c r="P60" s="12">
        <v>1.25</v>
      </c>
      <c r="T60" s="12">
        <v>8.25</v>
      </c>
      <c r="U60" s="12">
        <v>8</v>
      </c>
      <c r="V60" s="12">
        <v>8.25</v>
      </c>
    </row>
    <row r="61" spans="2:22" x14ac:dyDescent="0.25">
      <c r="B61" s="12" t="s">
        <v>158</v>
      </c>
      <c r="C61" s="12" t="s">
        <v>159</v>
      </c>
      <c r="D61" s="12" t="s">
        <v>257</v>
      </c>
      <c r="E61" s="12" t="s">
        <v>52</v>
      </c>
      <c r="F61" s="12">
        <v>1</v>
      </c>
      <c r="G61" s="12" t="s">
        <v>260</v>
      </c>
      <c r="H61" s="12">
        <v>400</v>
      </c>
      <c r="I61" s="12">
        <v>16</v>
      </c>
      <c r="J61" s="12">
        <v>25.5</v>
      </c>
      <c r="K61" s="12">
        <v>2.5</v>
      </c>
      <c r="M61" s="12">
        <v>22.5</v>
      </c>
      <c r="N61" s="12">
        <v>1.5</v>
      </c>
      <c r="O61" s="12">
        <v>20</v>
      </c>
      <c r="P61" s="12">
        <v>1.375</v>
      </c>
      <c r="T61" s="12">
        <v>8.75</v>
      </c>
      <c r="U61" s="12">
        <v>8.5</v>
      </c>
      <c r="V61" s="12">
        <v>8.75</v>
      </c>
    </row>
    <row r="62" spans="2:22" x14ac:dyDescent="0.25">
      <c r="B62" s="12" t="s">
        <v>158</v>
      </c>
      <c r="C62" s="12" t="s">
        <v>159</v>
      </c>
      <c r="D62" s="12" t="s">
        <v>257</v>
      </c>
      <c r="E62" s="12" t="s">
        <v>52</v>
      </c>
      <c r="F62" s="12">
        <v>1</v>
      </c>
      <c r="G62" s="12" t="s">
        <v>260</v>
      </c>
      <c r="H62" s="12">
        <v>400</v>
      </c>
      <c r="I62" s="12">
        <v>18</v>
      </c>
      <c r="J62" s="12">
        <v>28</v>
      </c>
      <c r="K62" s="12">
        <v>2.625</v>
      </c>
      <c r="M62" s="12">
        <v>24.75</v>
      </c>
      <c r="N62" s="12">
        <v>1.5</v>
      </c>
      <c r="O62" s="12">
        <v>24</v>
      </c>
      <c r="P62" s="12">
        <v>1.375</v>
      </c>
      <c r="T62" s="12">
        <v>9</v>
      </c>
      <c r="U62" s="12">
        <v>8.75</v>
      </c>
      <c r="V62" s="12">
        <v>9</v>
      </c>
    </row>
    <row r="63" spans="2:22" x14ac:dyDescent="0.25">
      <c r="B63" s="12" t="s">
        <v>158</v>
      </c>
      <c r="C63" s="12" t="s">
        <v>159</v>
      </c>
      <c r="D63" s="12" t="s">
        <v>257</v>
      </c>
      <c r="E63" s="12" t="s">
        <v>52</v>
      </c>
      <c r="F63" s="12">
        <v>1</v>
      </c>
      <c r="G63" s="12" t="s">
        <v>260</v>
      </c>
      <c r="H63" s="12">
        <v>400</v>
      </c>
      <c r="I63" s="12">
        <v>20</v>
      </c>
      <c r="J63" s="12">
        <v>30.5</v>
      </c>
      <c r="K63" s="12">
        <v>2.75</v>
      </c>
      <c r="M63" s="12">
        <v>27</v>
      </c>
      <c r="N63" s="12">
        <v>1.625</v>
      </c>
      <c r="O63" s="12">
        <v>24</v>
      </c>
      <c r="P63" s="12">
        <v>1.5</v>
      </c>
      <c r="T63" s="12">
        <v>9.5</v>
      </c>
      <c r="U63" s="12">
        <v>9.25</v>
      </c>
      <c r="V63" s="12">
        <v>9.75</v>
      </c>
    </row>
    <row r="64" spans="2:22" x14ac:dyDescent="0.25">
      <c r="B64" s="12" t="s">
        <v>158</v>
      </c>
      <c r="C64" s="12" t="s">
        <v>159</v>
      </c>
      <c r="D64" s="12" t="s">
        <v>257</v>
      </c>
      <c r="E64" s="12" t="s">
        <v>52</v>
      </c>
      <c r="F64" s="12">
        <v>1</v>
      </c>
      <c r="G64" s="12" t="s">
        <v>260</v>
      </c>
      <c r="H64" s="12">
        <v>400</v>
      </c>
      <c r="I64" s="12">
        <v>24</v>
      </c>
      <c r="J64" s="12">
        <v>36</v>
      </c>
      <c r="K64" s="12">
        <v>3</v>
      </c>
      <c r="M64" s="12">
        <v>32</v>
      </c>
      <c r="N64" s="12">
        <v>1.875</v>
      </c>
      <c r="O64" s="12">
        <v>24</v>
      </c>
      <c r="P64" s="12">
        <v>1.7749999999999999</v>
      </c>
      <c r="T64" s="12">
        <v>10.5</v>
      </c>
      <c r="U64" s="12">
        <v>10.25</v>
      </c>
      <c r="V64" s="12">
        <v>11</v>
      </c>
    </row>
    <row r="65" spans="2:22" x14ac:dyDescent="0.25">
      <c r="B65" s="12" t="s">
        <v>158</v>
      </c>
      <c r="C65" s="12" t="s">
        <v>159</v>
      </c>
      <c r="D65" s="12" t="s">
        <v>257</v>
      </c>
      <c r="E65" s="12" t="s">
        <v>52</v>
      </c>
      <c r="F65" s="12">
        <v>1</v>
      </c>
      <c r="G65" s="12" t="s">
        <v>261</v>
      </c>
      <c r="H65" s="12">
        <v>600</v>
      </c>
      <c r="I65" s="12">
        <v>0.5</v>
      </c>
      <c r="J65" s="12">
        <v>3.75</v>
      </c>
      <c r="K65" s="12">
        <f>9/16</f>
        <v>0.5625</v>
      </c>
      <c r="M65" s="12">
        <v>2.625</v>
      </c>
      <c r="N65" s="12">
        <v>0.625</v>
      </c>
      <c r="O65" s="12">
        <v>4</v>
      </c>
      <c r="P65" s="12">
        <v>0.5</v>
      </c>
      <c r="T65" s="12">
        <v>3</v>
      </c>
      <c r="U65" s="12">
        <v>2.75</v>
      </c>
      <c r="V65" s="12">
        <v>3</v>
      </c>
    </row>
    <row r="66" spans="2:22" x14ac:dyDescent="0.25">
      <c r="B66" s="12" t="s">
        <v>158</v>
      </c>
      <c r="C66" s="12" t="s">
        <v>159</v>
      </c>
      <c r="D66" s="12" t="s">
        <v>257</v>
      </c>
      <c r="E66" s="12" t="s">
        <v>52</v>
      </c>
      <c r="F66" s="12">
        <v>1</v>
      </c>
      <c r="G66" s="12" t="s">
        <v>261</v>
      </c>
      <c r="H66" s="12">
        <v>600</v>
      </c>
      <c r="I66" s="12">
        <v>0.75</v>
      </c>
      <c r="J66" s="12">
        <v>4.625</v>
      </c>
      <c r="K66" s="12">
        <v>0.625</v>
      </c>
      <c r="M66" s="12">
        <v>3.25</v>
      </c>
      <c r="N66" s="12">
        <v>0.75</v>
      </c>
      <c r="O66" s="12">
        <v>4</v>
      </c>
      <c r="P66" s="12">
        <v>0.625</v>
      </c>
      <c r="T66" s="12">
        <v>3.5</v>
      </c>
      <c r="U66" s="12">
        <v>3.25</v>
      </c>
      <c r="V66" s="12">
        <v>3.5</v>
      </c>
    </row>
    <row r="67" spans="2:22" x14ac:dyDescent="0.25">
      <c r="B67" s="12" t="s">
        <v>158</v>
      </c>
      <c r="C67" s="12" t="s">
        <v>159</v>
      </c>
      <c r="D67" s="12" t="s">
        <v>257</v>
      </c>
      <c r="E67" s="12" t="s">
        <v>52</v>
      </c>
      <c r="F67" s="12">
        <v>1</v>
      </c>
      <c r="G67" s="12" t="s">
        <v>261</v>
      </c>
      <c r="H67" s="12">
        <v>600</v>
      </c>
      <c r="I67" s="12">
        <v>1</v>
      </c>
      <c r="J67" s="12">
        <v>4.875</v>
      </c>
      <c r="K67" s="12">
        <f>11/16</f>
        <v>0.6875</v>
      </c>
      <c r="M67" s="12">
        <v>3.5</v>
      </c>
      <c r="N67" s="12">
        <v>0.75</v>
      </c>
      <c r="O67" s="12">
        <v>4</v>
      </c>
      <c r="P67" s="12">
        <v>0.625</v>
      </c>
      <c r="T67" s="12">
        <v>3.5</v>
      </c>
      <c r="U67" s="12">
        <v>3.25</v>
      </c>
      <c r="V67" s="12">
        <v>3.5</v>
      </c>
    </row>
    <row r="68" spans="2:22" x14ac:dyDescent="0.25">
      <c r="B68" s="12" t="s">
        <v>158</v>
      </c>
      <c r="C68" s="12" t="s">
        <v>159</v>
      </c>
      <c r="D68" s="12" t="s">
        <v>257</v>
      </c>
      <c r="E68" s="12" t="s">
        <v>52</v>
      </c>
      <c r="F68" s="12">
        <v>1</v>
      </c>
      <c r="G68" s="12" t="s">
        <v>261</v>
      </c>
      <c r="H68" s="12">
        <v>600</v>
      </c>
      <c r="I68" s="12">
        <v>1.25</v>
      </c>
      <c r="J68" s="12">
        <v>5.25</v>
      </c>
      <c r="K68" s="12">
        <f>13/16</f>
        <v>0.8125</v>
      </c>
      <c r="M68" s="12">
        <v>3.875</v>
      </c>
      <c r="N68" s="12">
        <v>0.75</v>
      </c>
      <c r="O68" s="12">
        <v>4</v>
      </c>
      <c r="P68" s="12">
        <v>0.625</v>
      </c>
      <c r="T68" s="12">
        <v>3.75</v>
      </c>
      <c r="U68" s="12">
        <v>3.5</v>
      </c>
      <c r="V68" s="12">
        <v>3.75</v>
      </c>
    </row>
    <row r="69" spans="2:22" x14ac:dyDescent="0.25">
      <c r="B69" s="12" t="s">
        <v>158</v>
      </c>
      <c r="C69" s="12" t="s">
        <v>159</v>
      </c>
      <c r="D69" s="12" t="s">
        <v>257</v>
      </c>
      <c r="E69" s="12" t="s">
        <v>52</v>
      </c>
      <c r="F69" s="12">
        <v>1</v>
      </c>
      <c r="G69" s="12" t="s">
        <v>261</v>
      </c>
      <c r="H69" s="12">
        <v>600</v>
      </c>
      <c r="I69" s="12">
        <v>1.5</v>
      </c>
      <c r="J69" s="12">
        <v>6.125</v>
      </c>
      <c r="K69" s="12">
        <v>0.875</v>
      </c>
      <c r="M69" s="12">
        <v>4.5</v>
      </c>
      <c r="N69" s="12">
        <v>0.875</v>
      </c>
      <c r="O69" s="12">
        <v>4</v>
      </c>
      <c r="P69" s="12">
        <v>0.75</v>
      </c>
      <c r="T69" s="12">
        <v>4.25</v>
      </c>
      <c r="U69" s="12">
        <v>4</v>
      </c>
      <c r="V69" s="12">
        <v>4.25</v>
      </c>
    </row>
    <row r="70" spans="2:22" x14ac:dyDescent="0.25">
      <c r="B70" s="12" t="s">
        <v>158</v>
      </c>
      <c r="C70" s="12" t="s">
        <v>159</v>
      </c>
      <c r="D70" s="12" t="s">
        <v>257</v>
      </c>
      <c r="E70" s="12" t="s">
        <v>52</v>
      </c>
      <c r="F70" s="12">
        <v>1</v>
      </c>
      <c r="G70" s="12" t="s">
        <v>261</v>
      </c>
      <c r="H70" s="12">
        <v>600</v>
      </c>
      <c r="I70" s="12">
        <v>2</v>
      </c>
      <c r="J70" s="12">
        <v>6.5</v>
      </c>
      <c r="K70" s="12">
        <v>1</v>
      </c>
      <c r="M70" s="12">
        <v>5</v>
      </c>
      <c r="N70" s="12">
        <v>0.75</v>
      </c>
      <c r="O70" s="12">
        <v>8</v>
      </c>
      <c r="P70" s="12">
        <v>0.625</v>
      </c>
      <c r="T70" s="12">
        <v>4.25</v>
      </c>
      <c r="U70" s="12">
        <v>4</v>
      </c>
      <c r="V70" s="12">
        <v>4.25</v>
      </c>
    </row>
    <row r="71" spans="2:22" x14ac:dyDescent="0.25">
      <c r="B71" s="12" t="s">
        <v>158</v>
      </c>
      <c r="C71" s="12" t="s">
        <v>159</v>
      </c>
      <c r="D71" s="12" t="s">
        <v>257</v>
      </c>
      <c r="E71" s="12" t="s">
        <v>52</v>
      </c>
      <c r="F71" s="12">
        <v>1</v>
      </c>
      <c r="G71" s="12" t="s">
        <v>261</v>
      </c>
      <c r="H71" s="12">
        <v>600</v>
      </c>
      <c r="I71" s="12">
        <v>2.5</v>
      </c>
      <c r="J71" s="12">
        <v>7.5</v>
      </c>
      <c r="K71" s="12">
        <v>1.125</v>
      </c>
      <c r="M71" s="12">
        <v>5.875</v>
      </c>
      <c r="N71" s="12">
        <v>0.875</v>
      </c>
      <c r="O71" s="12">
        <v>8</v>
      </c>
      <c r="P71" s="12">
        <v>0.75</v>
      </c>
      <c r="T71" s="12">
        <v>4.75</v>
      </c>
      <c r="U71" s="12">
        <v>4.5</v>
      </c>
      <c r="V71" s="12">
        <v>4.75</v>
      </c>
    </row>
    <row r="72" spans="2:22" x14ac:dyDescent="0.25">
      <c r="B72" s="12" t="s">
        <v>158</v>
      </c>
      <c r="C72" s="12" t="s">
        <v>159</v>
      </c>
      <c r="D72" s="12" t="s">
        <v>257</v>
      </c>
      <c r="E72" s="12" t="s">
        <v>52</v>
      </c>
      <c r="F72" s="12">
        <v>1</v>
      </c>
      <c r="G72" s="12" t="s">
        <v>261</v>
      </c>
      <c r="H72" s="12">
        <v>600</v>
      </c>
      <c r="I72" s="12">
        <v>3</v>
      </c>
      <c r="J72" s="12">
        <v>8.25</v>
      </c>
      <c r="K72" s="12">
        <v>1.25</v>
      </c>
      <c r="M72" s="12">
        <v>6.625</v>
      </c>
      <c r="N72" s="12">
        <v>0.875</v>
      </c>
      <c r="O72" s="12">
        <v>8</v>
      </c>
      <c r="P72" s="12">
        <v>0.75</v>
      </c>
      <c r="T72" s="12">
        <v>5</v>
      </c>
      <c r="U72" s="12">
        <v>4.75</v>
      </c>
      <c r="V72" s="12">
        <v>5</v>
      </c>
    </row>
    <row r="73" spans="2:22" x14ac:dyDescent="0.25">
      <c r="B73" s="12" t="s">
        <v>158</v>
      </c>
      <c r="C73" s="12" t="s">
        <v>159</v>
      </c>
      <c r="D73" s="12" t="s">
        <v>257</v>
      </c>
      <c r="E73" s="12" t="s">
        <v>52</v>
      </c>
      <c r="F73" s="12">
        <v>1</v>
      </c>
      <c r="G73" s="12" t="s">
        <v>261</v>
      </c>
      <c r="H73" s="12">
        <v>600</v>
      </c>
      <c r="I73" s="12">
        <v>3.5</v>
      </c>
      <c r="J73" s="12">
        <v>9</v>
      </c>
      <c r="K73" s="12">
        <v>1.375</v>
      </c>
      <c r="M73" s="12">
        <v>7.25</v>
      </c>
      <c r="N73" s="12">
        <v>1</v>
      </c>
      <c r="O73" s="12">
        <v>8</v>
      </c>
      <c r="P73" s="12">
        <v>0.875</v>
      </c>
      <c r="T73" s="12">
        <v>5.5</v>
      </c>
      <c r="U73" s="12">
        <v>5.25</v>
      </c>
      <c r="V73" s="12">
        <v>5.5</v>
      </c>
    </row>
    <row r="74" spans="2:22" x14ac:dyDescent="0.25">
      <c r="B74" s="12" t="s">
        <v>158</v>
      </c>
      <c r="C74" s="12" t="s">
        <v>159</v>
      </c>
      <c r="D74" s="12" t="s">
        <v>257</v>
      </c>
      <c r="E74" s="12" t="s">
        <v>52</v>
      </c>
      <c r="F74" s="12">
        <v>1</v>
      </c>
      <c r="G74" s="12" t="s">
        <v>261</v>
      </c>
      <c r="H74" s="12">
        <v>600</v>
      </c>
      <c r="I74" s="12">
        <v>4</v>
      </c>
      <c r="J74" s="12">
        <v>10.75</v>
      </c>
      <c r="K74" s="12">
        <v>1.5</v>
      </c>
      <c r="M74" s="12">
        <v>8.5</v>
      </c>
      <c r="N74" s="12">
        <v>1</v>
      </c>
      <c r="O74" s="12">
        <v>8</v>
      </c>
      <c r="P74" s="12">
        <v>0.875</v>
      </c>
      <c r="T74" s="12">
        <v>5.75</v>
      </c>
      <c r="U74" s="12">
        <v>5.5</v>
      </c>
      <c r="V74" s="12">
        <v>5.75</v>
      </c>
    </row>
    <row r="75" spans="2:22" x14ac:dyDescent="0.25">
      <c r="B75" s="12" t="s">
        <v>158</v>
      </c>
      <c r="C75" s="12" t="s">
        <v>159</v>
      </c>
      <c r="D75" s="12" t="s">
        <v>257</v>
      </c>
      <c r="E75" s="12" t="s">
        <v>52</v>
      </c>
      <c r="F75" s="12">
        <v>1</v>
      </c>
      <c r="G75" s="12" t="s">
        <v>261</v>
      </c>
      <c r="H75" s="12">
        <v>600</v>
      </c>
      <c r="I75" s="12">
        <v>5</v>
      </c>
      <c r="J75" s="12">
        <v>13</v>
      </c>
      <c r="K75" s="12">
        <v>1.75</v>
      </c>
      <c r="M75" s="12">
        <v>10.5</v>
      </c>
      <c r="N75" s="12">
        <v>1.125</v>
      </c>
      <c r="O75" s="12">
        <v>8</v>
      </c>
      <c r="P75" s="12">
        <v>1</v>
      </c>
      <c r="T75" s="12">
        <v>6.5</v>
      </c>
      <c r="U75" s="12">
        <v>6.25</v>
      </c>
      <c r="V75" s="12">
        <v>6.5</v>
      </c>
    </row>
    <row r="76" spans="2:22" x14ac:dyDescent="0.25">
      <c r="B76" s="12" t="s">
        <v>158</v>
      </c>
      <c r="C76" s="12" t="s">
        <v>159</v>
      </c>
      <c r="D76" s="12" t="s">
        <v>257</v>
      </c>
      <c r="E76" s="12" t="s">
        <v>52</v>
      </c>
      <c r="F76" s="12">
        <v>1</v>
      </c>
      <c r="G76" s="12" t="s">
        <v>261</v>
      </c>
      <c r="H76" s="12">
        <v>600</v>
      </c>
      <c r="I76" s="12">
        <v>6</v>
      </c>
      <c r="J76" s="12">
        <v>14</v>
      </c>
      <c r="K76" s="12">
        <v>1.875</v>
      </c>
      <c r="M76" s="12">
        <v>11.5</v>
      </c>
      <c r="N76" s="12">
        <v>1.125</v>
      </c>
      <c r="O76" s="12">
        <v>12</v>
      </c>
      <c r="P76" s="12">
        <v>1</v>
      </c>
      <c r="T76" s="12">
        <v>6.75</v>
      </c>
      <c r="U76" s="12">
        <v>6.5</v>
      </c>
      <c r="V76" s="12">
        <v>6.75</v>
      </c>
    </row>
    <row r="77" spans="2:22" x14ac:dyDescent="0.25">
      <c r="B77" s="12" t="s">
        <v>158</v>
      </c>
      <c r="C77" s="12" t="s">
        <v>159</v>
      </c>
      <c r="D77" s="12" t="s">
        <v>257</v>
      </c>
      <c r="E77" s="12" t="s">
        <v>52</v>
      </c>
      <c r="F77" s="12">
        <v>1</v>
      </c>
      <c r="G77" s="12" t="s">
        <v>261</v>
      </c>
      <c r="H77" s="12">
        <v>600</v>
      </c>
      <c r="I77" s="12">
        <v>8</v>
      </c>
      <c r="J77" s="12">
        <v>16.5</v>
      </c>
      <c r="K77" s="12">
        <f>2+3/16</f>
        <v>2.1875</v>
      </c>
      <c r="M77" s="12">
        <v>13.75</v>
      </c>
      <c r="N77" s="12">
        <v>1.25</v>
      </c>
      <c r="O77" s="12">
        <v>12</v>
      </c>
      <c r="P77" s="12">
        <v>1.125</v>
      </c>
      <c r="T77" s="12">
        <v>7.5</v>
      </c>
      <c r="U77" s="12">
        <v>7.25</v>
      </c>
      <c r="V77" s="12">
        <v>7.75</v>
      </c>
    </row>
    <row r="78" spans="2:22" x14ac:dyDescent="0.25">
      <c r="B78" s="12" t="s">
        <v>158</v>
      </c>
      <c r="C78" s="12" t="s">
        <v>159</v>
      </c>
      <c r="D78" s="12" t="s">
        <v>257</v>
      </c>
      <c r="E78" s="12" t="s">
        <v>52</v>
      </c>
      <c r="F78" s="12">
        <v>1</v>
      </c>
      <c r="G78" s="12" t="s">
        <v>261</v>
      </c>
      <c r="H78" s="12">
        <v>600</v>
      </c>
      <c r="I78" s="12">
        <v>10</v>
      </c>
      <c r="J78" s="12">
        <v>20</v>
      </c>
      <c r="K78" s="12">
        <v>2.5</v>
      </c>
      <c r="M78" s="12">
        <v>17</v>
      </c>
      <c r="N78" s="12">
        <v>1.375</v>
      </c>
      <c r="O78" s="12">
        <v>16</v>
      </c>
      <c r="P78" s="12">
        <v>1.25</v>
      </c>
      <c r="T78" s="12">
        <v>8.5</v>
      </c>
      <c r="U78" s="12">
        <v>8.5</v>
      </c>
      <c r="V78" s="12">
        <v>8.5</v>
      </c>
    </row>
    <row r="79" spans="2:22" x14ac:dyDescent="0.25">
      <c r="B79" s="12" t="s">
        <v>158</v>
      </c>
      <c r="C79" s="12" t="s">
        <v>159</v>
      </c>
      <c r="D79" s="12" t="s">
        <v>257</v>
      </c>
      <c r="E79" s="12" t="s">
        <v>52</v>
      </c>
      <c r="F79" s="12">
        <v>1</v>
      </c>
      <c r="G79" s="12" t="s">
        <v>261</v>
      </c>
      <c r="H79" s="12">
        <v>600</v>
      </c>
      <c r="I79" s="12">
        <v>12</v>
      </c>
      <c r="J79" s="12">
        <v>22</v>
      </c>
      <c r="K79" s="12">
        <v>2.625</v>
      </c>
      <c r="M79" s="12">
        <v>19.25</v>
      </c>
      <c r="N79" s="12">
        <v>1.375</v>
      </c>
      <c r="O79" s="12">
        <v>20</v>
      </c>
      <c r="P79" s="12">
        <v>1.25</v>
      </c>
      <c r="T79" s="12">
        <v>8.75</v>
      </c>
      <c r="U79" s="12">
        <v>8.5</v>
      </c>
      <c r="V79" s="12">
        <v>8.75</v>
      </c>
    </row>
    <row r="80" spans="2:22" x14ac:dyDescent="0.25">
      <c r="B80" s="12" t="s">
        <v>158</v>
      </c>
      <c r="C80" s="12" t="s">
        <v>159</v>
      </c>
      <c r="D80" s="12" t="s">
        <v>257</v>
      </c>
      <c r="E80" s="12" t="s">
        <v>52</v>
      </c>
      <c r="F80" s="12">
        <v>1</v>
      </c>
      <c r="G80" s="12" t="s">
        <v>261</v>
      </c>
      <c r="H80" s="12">
        <v>600</v>
      </c>
      <c r="I80" s="12">
        <v>14</v>
      </c>
      <c r="J80" s="12">
        <v>23.75</v>
      </c>
      <c r="K80" s="12">
        <v>2.75</v>
      </c>
      <c r="M80" s="12">
        <v>20.75</v>
      </c>
      <c r="N80" s="12">
        <v>1.5</v>
      </c>
      <c r="O80" s="12">
        <v>20</v>
      </c>
      <c r="P80" s="12">
        <v>1.375</v>
      </c>
      <c r="T80" s="12">
        <v>9.25</v>
      </c>
      <c r="U80" s="12">
        <v>9</v>
      </c>
      <c r="V80" s="12">
        <v>9.25</v>
      </c>
    </row>
    <row r="81" spans="2:22" x14ac:dyDescent="0.25">
      <c r="B81" s="12" t="s">
        <v>158</v>
      </c>
      <c r="C81" s="12" t="s">
        <v>159</v>
      </c>
      <c r="D81" s="12" t="s">
        <v>257</v>
      </c>
      <c r="E81" s="12" t="s">
        <v>52</v>
      </c>
      <c r="F81" s="12">
        <v>1</v>
      </c>
      <c r="G81" s="12" t="s">
        <v>261</v>
      </c>
      <c r="H81" s="12">
        <v>600</v>
      </c>
      <c r="I81" s="12">
        <v>16</v>
      </c>
      <c r="J81" s="12">
        <v>27</v>
      </c>
      <c r="K81" s="12">
        <v>3</v>
      </c>
      <c r="M81" s="12">
        <v>23.75</v>
      </c>
      <c r="N81" s="12">
        <v>1.625</v>
      </c>
      <c r="O81" s="12">
        <v>20</v>
      </c>
      <c r="P81" s="12">
        <v>1.5</v>
      </c>
      <c r="T81" s="12">
        <v>10</v>
      </c>
      <c r="U81" s="12">
        <v>9.75</v>
      </c>
      <c r="V81" s="12">
        <v>10</v>
      </c>
    </row>
    <row r="82" spans="2:22" x14ac:dyDescent="0.25">
      <c r="B82" s="12" t="s">
        <v>158</v>
      </c>
      <c r="C82" s="12" t="s">
        <v>159</v>
      </c>
      <c r="D82" s="12" t="s">
        <v>257</v>
      </c>
      <c r="E82" s="12" t="s">
        <v>52</v>
      </c>
      <c r="F82" s="12">
        <v>1</v>
      </c>
      <c r="G82" s="12" t="s">
        <v>261</v>
      </c>
      <c r="H82" s="12">
        <v>600</v>
      </c>
      <c r="I82" s="12">
        <v>18</v>
      </c>
      <c r="J82" s="12">
        <v>29.25</v>
      </c>
      <c r="K82" s="12">
        <v>3.25</v>
      </c>
      <c r="M82" s="12">
        <v>25.75</v>
      </c>
      <c r="N82" s="12">
        <v>1.75</v>
      </c>
      <c r="O82" s="12">
        <v>20</v>
      </c>
      <c r="P82" s="12">
        <v>1.625</v>
      </c>
      <c r="T82" s="12">
        <v>10.75</v>
      </c>
      <c r="U82" s="12">
        <v>10.5</v>
      </c>
      <c r="V82" s="12">
        <v>10.75</v>
      </c>
    </row>
    <row r="83" spans="2:22" x14ac:dyDescent="0.25">
      <c r="B83" s="12" t="s">
        <v>158</v>
      </c>
      <c r="C83" s="12" t="s">
        <v>159</v>
      </c>
      <c r="D83" s="12" t="s">
        <v>257</v>
      </c>
      <c r="E83" s="12" t="s">
        <v>52</v>
      </c>
      <c r="F83" s="12">
        <v>1</v>
      </c>
      <c r="G83" s="12" t="s">
        <v>261</v>
      </c>
      <c r="H83" s="12">
        <v>600</v>
      </c>
      <c r="I83" s="12">
        <v>20</v>
      </c>
      <c r="J83" s="12">
        <v>32</v>
      </c>
      <c r="K83" s="12">
        <v>3.5</v>
      </c>
      <c r="M83" s="12">
        <v>28.5</v>
      </c>
      <c r="N83" s="12">
        <v>1.75</v>
      </c>
      <c r="O83" s="12">
        <v>24</v>
      </c>
      <c r="P83" s="12">
        <v>1.625</v>
      </c>
      <c r="T83" s="12">
        <v>11.25</v>
      </c>
      <c r="U83" s="12">
        <v>11</v>
      </c>
      <c r="V83" s="12">
        <v>11.5</v>
      </c>
    </row>
    <row r="84" spans="2:22" x14ac:dyDescent="0.25">
      <c r="B84" s="12" t="s">
        <v>158</v>
      </c>
      <c r="C84" s="12" t="s">
        <v>159</v>
      </c>
      <c r="D84" s="12" t="s">
        <v>257</v>
      </c>
      <c r="E84" s="12" t="s">
        <v>52</v>
      </c>
      <c r="F84" s="12">
        <v>1</v>
      </c>
      <c r="G84" s="12" t="s">
        <v>261</v>
      </c>
      <c r="H84" s="12">
        <v>600</v>
      </c>
      <c r="I84" s="12">
        <v>24</v>
      </c>
      <c r="J84" s="12">
        <v>37</v>
      </c>
      <c r="K84" s="12">
        <v>4</v>
      </c>
      <c r="M84" s="12">
        <v>33</v>
      </c>
      <c r="N84" s="12">
        <v>2</v>
      </c>
      <c r="O84" s="12">
        <v>24</v>
      </c>
      <c r="P84" s="12">
        <v>1.875</v>
      </c>
      <c r="T84" s="12">
        <v>13</v>
      </c>
      <c r="U84" s="12">
        <v>12.75</v>
      </c>
      <c r="V84" s="12">
        <v>13.25</v>
      </c>
    </row>
    <row r="85" spans="2:22" x14ac:dyDescent="0.25">
      <c r="B85" s="12" t="s">
        <v>158</v>
      </c>
      <c r="C85" s="12" t="s">
        <v>159</v>
      </c>
      <c r="D85" s="12" t="s">
        <v>257</v>
      </c>
      <c r="E85" s="12" t="s">
        <v>52</v>
      </c>
      <c r="F85" s="12">
        <v>1</v>
      </c>
      <c r="G85" s="12" t="s">
        <v>262</v>
      </c>
      <c r="H85" s="12">
        <v>900</v>
      </c>
      <c r="I85" s="12">
        <v>0.5</v>
      </c>
      <c r="J85" s="12">
        <v>4.75</v>
      </c>
      <c r="K85" s="12">
        <v>0.875</v>
      </c>
      <c r="M85" s="12">
        <v>3.25</v>
      </c>
      <c r="N85" s="12">
        <v>0.875</v>
      </c>
      <c r="O85" s="12">
        <v>4</v>
      </c>
      <c r="P85" s="12">
        <v>0.75</v>
      </c>
      <c r="T85" s="12">
        <v>4.5</v>
      </c>
      <c r="U85" s="12">
        <v>4</v>
      </c>
      <c r="V85" s="12">
        <v>4.5</v>
      </c>
    </row>
    <row r="86" spans="2:22" x14ac:dyDescent="0.25">
      <c r="B86" s="12" t="s">
        <v>158</v>
      </c>
      <c r="C86" s="12" t="s">
        <v>159</v>
      </c>
      <c r="D86" s="12" t="s">
        <v>257</v>
      </c>
      <c r="E86" s="12" t="s">
        <v>52</v>
      </c>
      <c r="F86" s="12">
        <v>1</v>
      </c>
      <c r="G86" s="12" t="s">
        <v>262</v>
      </c>
      <c r="H86" s="12">
        <v>900</v>
      </c>
      <c r="I86" s="12">
        <v>0.75</v>
      </c>
      <c r="J86" s="12">
        <v>5.125</v>
      </c>
      <c r="K86" s="12">
        <v>1</v>
      </c>
      <c r="M86" s="12">
        <v>3.5</v>
      </c>
      <c r="N86" s="12">
        <v>0.875</v>
      </c>
      <c r="O86" s="12">
        <v>4</v>
      </c>
      <c r="P86" s="12">
        <v>0.75</v>
      </c>
      <c r="T86" s="12">
        <v>4.5</v>
      </c>
      <c r="U86" s="12">
        <v>4.25</v>
      </c>
      <c r="V86" s="12">
        <v>4.5</v>
      </c>
    </row>
    <row r="87" spans="2:22" x14ac:dyDescent="0.25">
      <c r="B87" s="12" t="s">
        <v>158</v>
      </c>
      <c r="C87" s="12" t="s">
        <v>159</v>
      </c>
      <c r="D87" s="12" t="s">
        <v>257</v>
      </c>
      <c r="E87" s="12" t="s">
        <v>52</v>
      </c>
      <c r="F87" s="12">
        <v>1</v>
      </c>
      <c r="G87" s="12" t="s">
        <v>262</v>
      </c>
      <c r="H87" s="12">
        <v>900</v>
      </c>
      <c r="I87" s="12">
        <v>1</v>
      </c>
      <c r="J87" s="12">
        <v>5.875</v>
      </c>
      <c r="K87" s="12">
        <v>1.125</v>
      </c>
      <c r="M87" s="12">
        <v>4</v>
      </c>
      <c r="N87" s="12">
        <v>1</v>
      </c>
      <c r="O87" s="12">
        <v>4</v>
      </c>
      <c r="P87" s="12">
        <v>0.875</v>
      </c>
      <c r="T87" s="12">
        <v>5</v>
      </c>
      <c r="U87" s="12">
        <v>4.75</v>
      </c>
      <c r="V87" s="12">
        <v>5</v>
      </c>
    </row>
    <row r="88" spans="2:22" x14ac:dyDescent="0.25">
      <c r="B88" s="12" t="s">
        <v>158</v>
      </c>
      <c r="C88" s="12" t="s">
        <v>159</v>
      </c>
      <c r="D88" s="12" t="s">
        <v>257</v>
      </c>
      <c r="E88" s="12" t="s">
        <v>52</v>
      </c>
      <c r="F88" s="12">
        <v>1</v>
      </c>
      <c r="G88" s="12" t="s">
        <v>262</v>
      </c>
      <c r="H88" s="12">
        <v>900</v>
      </c>
      <c r="I88" s="12">
        <v>1.25</v>
      </c>
      <c r="J88" s="12">
        <v>6.25</v>
      </c>
      <c r="K88" s="12">
        <v>1.125</v>
      </c>
      <c r="M88" s="12">
        <v>4.375</v>
      </c>
      <c r="N88" s="12">
        <v>1</v>
      </c>
      <c r="O88" s="12">
        <v>4</v>
      </c>
      <c r="P88" s="12">
        <v>0.875</v>
      </c>
      <c r="T88" s="12">
        <v>5</v>
      </c>
      <c r="U88" s="12">
        <v>4.75</v>
      </c>
      <c r="V88" s="12">
        <v>5</v>
      </c>
    </row>
    <row r="89" spans="2:22" x14ac:dyDescent="0.25">
      <c r="B89" s="12" t="s">
        <v>158</v>
      </c>
      <c r="C89" s="12" t="s">
        <v>159</v>
      </c>
      <c r="D89" s="12" t="s">
        <v>257</v>
      </c>
      <c r="E89" s="12" t="s">
        <v>52</v>
      </c>
      <c r="F89" s="12">
        <v>1</v>
      </c>
      <c r="G89" s="12" t="s">
        <v>262</v>
      </c>
      <c r="H89" s="12">
        <v>900</v>
      </c>
      <c r="I89" s="12">
        <v>1.5</v>
      </c>
      <c r="J89" s="12">
        <v>7</v>
      </c>
      <c r="K89" s="12">
        <v>1.25</v>
      </c>
      <c r="M89" s="12">
        <v>4.875</v>
      </c>
      <c r="N89" s="12">
        <v>1.125</v>
      </c>
      <c r="O89" s="12">
        <v>4</v>
      </c>
      <c r="P89" s="12">
        <v>1</v>
      </c>
      <c r="T89" s="12">
        <v>5.5</v>
      </c>
      <c r="U89" s="12">
        <v>5.25</v>
      </c>
      <c r="V89" s="12">
        <v>5.5</v>
      </c>
    </row>
    <row r="90" spans="2:22" x14ac:dyDescent="0.25">
      <c r="B90" s="12" t="s">
        <v>158</v>
      </c>
      <c r="C90" s="12" t="s">
        <v>159</v>
      </c>
      <c r="D90" s="12" t="s">
        <v>257</v>
      </c>
      <c r="E90" s="12" t="s">
        <v>52</v>
      </c>
      <c r="F90" s="12">
        <v>1</v>
      </c>
      <c r="G90" s="12" t="s">
        <v>262</v>
      </c>
      <c r="H90" s="12">
        <v>900</v>
      </c>
      <c r="I90" s="12">
        <v>2</v>
      </c>
      <c r="J90" s="12">
        <v>8.5</v>
      </c>
      <c r="K90" s="12">
        <v>1.5</v>
      </c>
      <c r="M90" s="12">
        <v>6.5</v>
      </c>
      <c r="N90" s="12">
        <v>1</v>
      </c>
      <c r="O90" s="12">
        <v>8</v>
      </c>
      <c r="P90" s="12">
        <v>0.875</v>
      </c>
      <c r="T90" s="12">
        <v>5.75</v>
      </c>
      <c r="U90" s="12">
        <v>5.5</v>
      </c>
      <c r="V90" s="12">
        <v>5.75</v>
      </c>
    </row>
    <row r="91" spans="2:22" x14ac:dyDescent="0.25">
      <c r="B91" s="12" t="s">
        <v>158</v>
      </c>
      <c r="C91" s="12" t="s">
        <v>159</v>
      </c>
      <c r="D91" s="12" t="s">
        <v>257</v>
      </c>
      <c r="E91" s="12" t="s">
        <v>52</v>
      </c>
      <c r="F91" s="12">
        <v>1</v>
      </c>
      <c r="G91" s="12" t="s">
        <v>262</v>
      </c>
      <c r="H91" s="12">
        <v>900</v>
      </c>
      <c r="I91" s="12">
        <v>2.5</v>
      </c>
      <c r="J91" s="12">
        <f>9+6/16</f>
        <v>9.375</v>
      </c>
      <c r="K91" s="12">
        <v>1.625</v>
      </c>
      <c r="M91" s="12">
        <v>7.5</v>
      </c>
      <c r="N91" s="12">
        <v>1.125</v>
      </c>
      <c r="O91" s="12">
        <v>8</v>
      </c>
      <c r="P91" s="12">
        <v>1</v>
      </c>
      <c r="T91" s="12">
        <v>6.25</v>
      </c>
      <c r="U91" s="12">
        <v>6</v>
      </c>
      <c r="V91" s="12">
        <v>6.25</v>
      </c>
    </row>
    <row r="92" spans="2:22" x14ac:dyDescent="0.25">
      <c r="B92" s="12" t="s">
        <v>158</v>
      </c>
      <c r="C92" s="12" t="s">
        <v>159</v>
      </c>
      <c r="D92" s="12" t="s">
        <v>257</v>
      </c>
      <c r="E92" s="12" t="s">
        <v>52</v>
      </c>
      <c r="F92" s="12">
        <v>1</v>
      </c>
      <c r="G92" s="12" t="s">
        <v>262</v>
      </c>
      <c r="H92" s="12">
        <v>900</v>
      </c>
      <c r="I92" s="12">
        <v>3</v>
      </c>
      <c r="J92" s="12">
        <v>9</v>
      </c>
      <c r="K92" s="12">
        <v>1.5</v>
      </c>
      <c r="M92" s="12">
        <v>7.5</v>
      </c>
      <c r="N92" s="12">
        <v>1</v>
      </c>
      <c r="O92" s="12">
        <v>8</v>
      </c>
      <c r="P92" s="12">
        <v>0.875</v>
      </c>
      <c r="T92" s="12">
        <v>5.75</v>
      </c>
      <c r="U92" s="12">
        <v>5.5</v>
      </c>
      <c r="V92" s="12">
        <v>5.75</v>
      </c>
    </row>
    <row r="93" spans="2:22" x14ac:dyDescent="0.25">
      <c r="B93" s="12" t="s">
        <v>158</v>
      </c>
      <c r="C93" s="12" t="s">
        <v>159</v>
      </c>
      <c r="D93" s="12" t="s">
        <v>257</v>
      </c>
      <c r="E93" s="12" t="s">
        <v>52</v>
      </c>
      <c r="F93" s="12">
        <v>1</v>
      </c>
      <c r="G93" s="12" t="s">
        <v>262</v>
      </c>
      <c r="H93" s="12">
        <v>900</v>
      </c>
      <c r="I93" s="12">
        <v>4</v>
      </c>
      <c r="J93" s="12">
        <v>11.5</v>
      </c>
      <c r="K93" s="12">
        <v>1.75</v>
      </c>
      <c r="M93" s="12">
        <v>9.25</v>
      </c>
      <c r="N93" s="12">
        <v>1.25</v>
      </c>
      <c r="O93" s="12">
        <v>8</v>
      </c>
      <c r="P93" s="12">
        <v>1.125</v>
      </c>
      <c r="T93" s="12">
        <v>6.75</v>
      </c>
      <c r="U93" s="12">
        <v>6.5</v>
      </c>
      <c r="V93" s="12">
        <v>6.75</v>
      </c>
    </row>
    <row r="94" spans="2:22" x14ac:dyDescent="0.25">
      <c r="B94" s="12" t="s">
        <v>158</v>
      </c>
      <c r="C94" s="12" t="s">
        <v>159</v>
      </c>
      <c r="D94" s="12" t="s">
        <v>257</v>
      </c>
      <c r="E94" s="12" t="s">
        <v>52</v>
      </c>
      <c r="F94" s="12">
        <v>1</v>
      </c>
      <c r="G94" s="12" t="s">
        <v>262</v>
      </c>
      <c r="H94" s="12">
        <v>900</v>
      </c>
      <c r="I94" s="12">
        <v>5</v>
      </c>
      <c r="J94" s="12">
        <v>13.75</v>
      </c>
      <c r="K94" s="12">
        <v>2</v>
      </c>
      <c r="M94" s="12">
        <v>11</v>
      </c>
      <c r="N94" s="12">
        <v>1.375</v>
      </c>
      <c r="O94" s="12">
        <v>8</v>
      </c>
      <c r="P94" s="12">
        <v>1.25</v>
      </c>
      <c r="T94" s="12">
        <v>7.5</v>
      </c>
      <c r="U94" s="12">
        <v>7.25</v>
      </c>
      <c r="V94" s="12">
        <v>7.5</v>
      </c>
    </row>
    <row r="95" spans="2:22" x14ac:dyDescent="0.25">
      <c r="B95" s="12" t="s">
        <v>158</v>
      </c>
      <c r="C95" s="12" t="s">
        <v>159</v>
      </c>
      <c r="D95" s="12" t="s">
        <v>257</v>
      </c>
      <c r="E95" s="12" t="s">
        <v>52</v>
      </c>
      <c r="F95" s="12">
        <v>1</v>
      </c>
      <c r="G95" s="12" t="s">
        <v>262</v>
      </c>
      <c r="H95" s="12">
        <v>900</v>
      </c>
      <c r="I95" s="12">
        <v>6</v>
      </c>
      <c r="J95" s="12">
        <v>15</v>
      </c>
      <c r="K95" s="12">
        <v>2.1875</v>
      </c>
      <c r="M95" s="12">
        <v>12.5</v>
      </c>
      <c r="N95" s="12">
        <v>1.25</v>
      </c>
      <c r="O95" s="12">
        <v>12</v>
      </c>
      <c r="P95" s="12">
        <v>1.125</v>
      </c>
      <c r="T95" s="12">
        <v>7.5</v>
      </c>
      <c r="U95" s="12">
        <v>7.25</v>
      </c>
      <c r="V95" s="12">
        <v>7.75</v>
      </c>
    </row>
    <row r="96" spans="2:22" x14ac:dyDescent="0.25">
      <c r="B96" s="12" t="s">
        <v>158</v>
      </c>
      <c r="C96" s="12" t="s">
        <v>159</v>
      </c>
      <c r="D96" s="12" t="s">
        <v>257</v>
      </c>
      <c r="E96" s="12" t="s">
        <v>52</v>
      </c>
      <c r="F96" s="12">
        <v>1</v>
      </c>
      <c r="G96" s="12" t="s">
        <v>262</v>
      </c>
      <c r="H96" s="12">
        <v>900</v>
      </c>
      <c r="I96" s="12">
        <v>8</v>
      </c>
      <c r="J96" s="12">
        <v>18.5</v>
      </c>
      <c r="K96" s="12">
        <v>2.5</v>
      </c>
      <c r="M96" s="12">
        <v>15.5</v>
      </c>
      <c r="N96" s="12">
        <v>1.5</v>
      </c>
      <c r="O96" s="12">
        <v>12</v>
      </c>
      <c r="P96" s="12">
        <v>1.375</v>
      </c>
      <c r="T96" s="12">
        <v>8.75</v>
      </c>
      <c r="U96" s="12">
        <v>8.5</v>
      </c>
      <c r="V96" s="12">
        <v>8.75</v>
      </c>
    </row>
    <row r="97" spans="2:22" x14ac:dyDescent="0.25">
      <c r="B97" s="12" t="s">
        <v>158</v>
      </c>
      <c r="C97" s="12" t="s">
        <v>159</v>
      </c>
      <c r="D97" s="12" t="s">
        <v>257</v>
      </c>
      <c r="E97" s="12" t="s">
        <v>52</v>
      </c>
      <c r="F97" s="12">
        <v>1</v>
      </c>
      <c r="G97" s="12" t="s">
        <v>262</v>
      </c>
      <c r="H97" s="12">
        <v>900</v>
      </c>
      <c r="I97" s="12">
        <v>10</v>
      </c>
      <c r="J97" s="12">
        <v>21.5</v>
      </c>
      <c r="K97" s="12">
        <v>2.75</v>
      </c>
      <c r="M97" s="12">
        <v>18.5</v>
      </c>
      <c r="N97" s="12">
        <v>1.5</v>
      </c>
      <c r="O97" s="12">
        <v>16</v>
      </c>
      <c r="P97" s="12">
        <v>1.375</v>
      </c>
      <c r="T97" s="12">
        <v>9.25</v>
      </c>
      <c r="U97" s="12">
        <v>9</v>
      </c>
      <c r="V97" s="12">
        <v>9.25</v>
      </c>
    </row>
    <row r="98" spans="2:22" x14ac:dyDescent="0.25">
      <c r="B98" s="12" t="s">
        <v>158</v>
      </c>
      <c r="C98" s="12" t="s">
        <v>159</v>
      </c>
      <c r="D98" s="12" t="s">
        <v>257</v>
      </c>
      <c r="E98" s="12" t="s">
        <v>52</v>
      </c>
      <c r="F98" s="12">
        <v>1</v>
      </c>
      <c r="G98" s="12" t="s">
        <v>262</v>
      </c>
      <c r="H98" s="12">
        <v>900</v>
      </c>
      <c r="I98" s="12">
        <v>12</v>
      </c>
      <c r="J98" s="12">
        <v>24</v>
      </c>
      <c r="K98" s="12">
        <v>3.125</v>
      </c>
      <c r="M98" s="12">
        <v>21</v>
      </c>
      <c r="N98" s="12">
        <v>1.5</v>
      </c>
      <c r="O98" s="12">
        <v>20</v>
      </c>
      <c r="P98" s="12">
        <v>1.375</v>
      </c>
      <c r="T98" s="12">
        <v>10</v>
      </c>
      <c r="U98" s="12">
        <v>9.75</v>
      </c>
      <c r="V98" s="12">
        <v>10</v>
      </c>
    </row>
    <row r="99" spans="2:22" x14ac:dyDescent="0.25">
      <c r="B99" s="12" t="s">
        <v>158</v>
      </c>
      <c r="C99" s="12" t="s">
        <v>159</v>
      </c>
      <c r="D99" s="12" t="s">
        <v>257</v>
      </c>
      <c r="E99" s="12" t="s">
        <v>52</v>
      </c>
      <c r="F99" s="12">
        <v>1</v>
      </c>
      <c r="G99" s="12" t="s">
        <v>262</v>
      </c>
      <c r="H99" s="12">
        <v>900</v>
      </c>
      <c r="I99" s="12">
        <v>14</v>
      </c>
      <c r="J99" s="12">
        <v>25.25</v>
      </c>
      <c r="K99" s="12">
        <v>3.375</v>
      </c>
      <c r="M99" s="12">
        <v>22</v>
      </c>
      <c r="N99" s="12">
        <v>1.625</v>
      </c>
      <c r="O99" s="12">
        <v>20</v>
      </c>
      <c r="P99" s="12">
        <v>1.5</v>
      </c>
      <c r="T99" s="12">
        <v>10.75</v>
      </c>
      <c r="U99" s="12">
        <v>10.5</v>
      </c>
      <c r="V99" s="12">
        <v>11</v>
      </c>
    </row>
    <row r="100" spans="2:22" x14ac:dyDescent="0.25">
      <c r="B100" s="12" t="s">
        <v>158</v>
      </c>
      <c r="C100" s="12" t="s">
        <v>159</v>
      </c>
      <c r="D100" s="12" t="s">
        <v>257</v>
      </c>
      <c r="E100" s="12" t="s">
        <v>52</v>
      </c>
      <c r="F100" s="12">
        <v>1</v>
      </c>
      <c r="G100" s="12" t="s">
        <v>262</v>
      </c>
      <c r="H100" s="12">
        <v>900</v>
      </c>
      <c r="I100" s="12">
        <v>16</v>
      </c>
      <c r="J100" s="12">
        <v>27.75</v>
      </c>
      <c r="K100" s="12">
        <v>3.5</v>
      </c>
      <c r="M100" s="12">
        <v>24.25</v>
      </c>
      <c r="N100" s="12">
        <v>1.75</v>
      </c>
      <c r="O100" s="12">
        <v>20</v>
      </c>
      <c r="P100" s="12">
        <v>1.625</v>
      </c>
      <c r="T100" s="12">
        <v>11.25</v>
      </c>
      <c r="U100" s="12">
        <v>11</v>
      </c>
      <c r="V100" s="12">
        <v>11.5</v>
      </c>
    </row>
    <row r="101" spans="2:22" x14ac:dyDescent="0.25">
      <c r="B101" s="12" t="s">
        <v>158</v>
      </c>
      <c r="C101" s="12" t="s">
        <v>159</v>
      </c>
      <c r="D101" s="12" t="s">
        <v>257</v>
      </c>
      <c r="E101" s="12" t="s">
        <v>52</v>
      </c>
      <c r="F101" s="12">
        <v>1</v>
      </c>
      <c r="G101" s="12" t="s">
        <v>262</v>
      </c>
      <c r="H101" s="12">
        <v>900</v>
      </c>
      <c r="I101" s="12">
        <v>18</v>
      </c>
      <c r="J101" s="12">
        <v>31</v>
      </c>
      <c r="K101" s="12">
        <v>4</v>
      </c>
      <c r="M101" s="12">
        <v>27</v>
      </c>
      <c r="N101" s="12">
        <v>2</v>
      </c>
      <c r="O101" s="12">
        <v>20</v>
      </c>
      <c r="P101" s="12">
        <v>1.875</v>
      </c>
      <c r="T101" s="12">
        <v>12.75</v>
      </c>
      <c r="U101" s="12">
        <v>12.5</v>
      </c>
      <c r="V101" s="12">
        <v>13.25</v>
      </c>
    </row>
    <row r="102" spans="2:22" x14ac:dyDescent="0.25">
      <c r="B102" s="12" t="s">
        <v>158</v>
      </c>
      <c r="C102" s="12" t="s">
        <v>159</v>
      </c>
      <c r="D102" s="12" t="s">
        <v>257</v>
      </c>
      <c r="E102" s="12" t="s">
        <v>52</v>
      </c>
      <c r="F102" s="12">
        <v>1</v>
      </c>
      <c r="G102" s="12" t="s">
        <v>262</v>
      </c>
      <c r="H102" s="12">
        <v>900</v>
      </c>
      <c r="I102" s="12">
        <v>20</v>
      </c>
      <c r="J102" s="12">
        <v>33.25</v>
      </c>
      <c r="K102" s="12">
        <v>4.25</v>
      </c>
      <c r="M102" s="12">
        <v>29.5</v>
      </c>
      <c r="N102" s="12">
        <v>2.125</v>
      </c>
      <c r="O102" s="12">
        <v>20</v>
      </c>
      <c r="P102" s="12">
        <v>2</v>
      </c>
      <c r="T102" s="12">
        <v>13.75</v>
      </c>
      <c r="U102" s="12">
        <v>13.5</v>
      </c>
      <c r="V102" s="12">
        <v>14.25</v>
      </c>
    </row>
    <row r="103" spans="2:22" x14ac:dyDescent="0.25">
      <c r="B103" s="12" t="s">
        <v>158</v>
      </c>
      <c r="C103" s="12" t="s">
        <v>159</v>
      </c>
      <c r="D103" s="12" t="s">
        <v>257</v>
      </c>
      <c r="E103" s="12" t="s">
        <v>52</v>
      </c>
      <c r="F103" s="12">
        <v>1</v>
      </c>
      <c r="G103" s="12" t="s">
        <v>262</v>
      </c>
      <c r="H103" s="12">
        <v>900</v>
      </c>
      <c r="I103" s="12">
        <v>24</v>
      </c>
      <c r="J103" s="12">
        <v>41</v>
      </c>
      <c r="K103" s="12">
        <v>5.5</v>
      </c>
      <c r="M103" s="12">
        <v>35.5</v>
      </c>
      <c r="N103" s="12">
        <v>2.625</v>
      </c>
      <c r="O103" s="12">
        <v>20</v>
      </c>
      <c r="P103" s="12">
        <v>2.5</v>
      </c>
      <c r="T103" s="12">
        <v>17.25</v>
      </c>
      <c r="U103" s="12">
        <v>17</v>
      </c>
      <c r="V103" s="12">
        <v>18</v>
      </c>
    </row>
    <row r="104" spans="2:22" x14ac:dyDescent="0.25">
      <c r="B104" s="12" t="s">
        <v>158</v>
      </c>
      <c r="C104" s="12" t="s">
        <v>159</v>
      </c>
      <c r="D104" s="12" t="s">
        <v>257</v>
      </c>
      <c r="E104" s="12" t="s">
        <v>52</v>
      </c>
      <c r="F104" s="12">
        <v>1</v>
      </c>
      <c r="G104" s="12" t="s">
        <v>263</v>
      </c>
      <c r="H104" s="12">
        <v>1500</v>
      </c>
      <c r="I104" s="12">
        <v>0.5</v>
      </c>
      <c r="J104" s="12">
        <v>4.75</v>
      </c>
      <c r="K104" s="12">
        <v>0.875</v>
      </c>
      <c r="M104" s="12">
        <v>3.25</v>
      </c>
      <c r="N104" s="12">
        <v>0.875</v>
      </c>
      <c r="O104" s="12">
        <v>4</v>
      </c>
      <c r="P104" s="12">
        <v>0.75</v>
      </c>
      <c r="T104" s="12">
        <v>4.5</v>
      </c>
      <c r="U104" s="12">
        <v>4</v>
      </c>
      <c r="V104" s="12">
        <v>4.5</v>
      </c>
    </row>
    <row r="105" spans="2:22" x14ac:dyDescent="0.25">
      <c r="B105" s="12" t="s">
        <v>158</v>
      </c>
      <c r="C105" s="12" t="s">
        <v>159</v>
      </c>
      <c r="D105" s="12" t="s">
        <v>257</v>
      </c>
      <c r="E105" s="12" t="s">
        <v>52</v>
      </c>
      <c r="F105" s="12">
        <v>1</v>
      </c>
      <c r="G105" s="12" t="s">
        <v>263</v>
      </c>
      <c r="H105" s="12">
        <v>1500</v>
      </c>
      <c r="I105" s="12">
        <v>0.75</v>
      </c>
      <c r="J105" s="12">
        <v>5.125</v>
      </c>
      <c r="K105" s="12">
        <v>1</v>
      </c>
      <c r="M105" s="12">
        <v>3.5</v>
      </c>
      <c r="N105" s="12">
        <v>0.875</v>
      </c>
      <c r="O105" s="12">
        <v>4</v>
      </c>
      <c r="P105" s="12">
        <v>0.75</v>
      </c>
      <c r="T105" s="12">
        <v>4.5</v>
      </c>
      <c r="U105" s="12">
        <v>4.25</v>
      </c>
      <c r="V105" s="12">
        <v>4.5</v>
      </c>
    </row>
    <row r="106" spans="2:22" x14ac:dyDescent="0.25">
      <c r="B106" s="12" t="s">
        <v>158</v>
      </c>
      <c r="C106" s="12" t="s">
        <v>159</v>
      </c>
      <c r="D106" s="12" t="s">
        <v>257</v>
      </c>
      <c r="E106" s="12" t="s">
        <v>52</v>
      </c>
      <c r="F106" s="12">
        <v>1</v>
      </c>
      <c r="G106" s="12" t="s">
        <v>263</v>
      </c>
      <c r="H106" s="12">
        <v>1500</v>
      </c>
      <c r="I106" s="12">
        <v>1</v>
      </c>
      <c r="J106" s="12">
        <v>5.875</v>
      </c>
      <c r="K106" s="12">
        <v>1.125</v>
      </c>
      <c r="M106" s="12">
        <v>4</v>
      </c>
      <c r="N106" s="12">
        <v>1</v>
      </c>
      <c r="O106" s="12">
        <v>4</v>
      </c>
      <c r="P106" s="12">
        <v>0.875</v>
      </c>
      <c r="T106" s="12">
        <v>5</v>
      </c>
      <c r="U106" s="12">
        <v>4.75</v>
      </c>
      <c r="V106" s="12">
        <v>5</v>
      </c>
    </row>
    <row r="107" spans="2:22" x14ac:dyDescent="0.25">
      <c r="B107" s="12" t="s">
        <v>158</v>
      </c>
      <c r="C107" s="12" t="s">
        <v>159</v>
      </c>
      <c r="D107" s="12" t="s">
        <v>257</v>
      </c>
      <c r="E107" s="12" t="s">
        <v>52</v>
      </c>
      <c r="F107" s="12">
        <v>1</v>
      </c>
      <c r="G107" s="12" t="s">
        <v>263</v>
      </c>
      <c r="H107" s="12">
        <v>1500</v>
      </c>
      <c r="I107" s="12">
        <v>1.25</v>
      </c>
      <c r="J107" s="12">
        <v>6.25</v>
      </c>
      <c r="K107" s="12">
        <v>1.125</v>
      </c>
      <c r="M107" s="12">
        <v>4.375</v>
      </c>
      <c r="N107" s="12">
        <v>1</v>
      </c>
      <c r="O107" s="12">
        <v>4</v>
      </c>
      <c r="P107" s="12">
        <v>0.875</v>
      </c>
      <c r="T107" s="12">
        <v>5</v>
      </c>
      <c r="U107" s="12">
        <v>4.75</v>
      </c>
      <c r="V107" s="12">
        <v>5</v>
      </c>
    </row>
    <row r="108" spans="2:22" x14ac:dyDescent="0.25">
      <c r="B108" s="12" t="s">
        <v>158</v>
      </c>
      <c r="C108" s="12" t="s">
        <v>159</v>
      </c>
      <c r="D108" s="12" t="s">
        <v>257</v>
      </c>
      <c r="E108" s="12" t="s">
        <v>52</v>
      </c>
      <c r="F108" s="12">
        <v>1</v>
      </c>
      <c r="G108" s="12" t="s">
        <v>263</v>
      </c>
      <c r="H108" s="12">
        <v>1500</v>
      </c>
      <c r="I108" s="12">
        <v>1.5</v>
      </c>
      <c r="J108" s="12">
        <v>7</v>
      </c>
      <c r="K108" s="12">
        <v>1.25</v>
      </c>
      <c r="M108" s="12">
        <v>4.875</v>
      </c>
      <c r="N108" s="12">
        <v>1.125</v>
      </c>
      <c r="O108" s="12">
        <v>4</v>
      </c>
      <c r="P108" s="12">
        <v>1</v>
      </c>
      <c r="T108" s="12">
        <v>5.5</v>
      </c>
      <c r="U108" s="12">
        <v>5.25</v>
      </c>
      <c r="V108" s="12">
        <v>5.5</v>
      </c>
    </row>
    <row r="109" spans="2:22" x14ac:dyDescent="0.25">
      <c r="B109" s="12" t="s">
        <v>158</v>
      </c>
      <c r="C109" s="12" t="s">
        <v>159</v>
      </c>
      <c r="D109" s="12" t="s">
        <v>257</v>
      </c>
      <c r="E109" s="12" t="s">
        <v>52</v>
      </c>
      <c r="F109" s="12">
        <v>1</v>
      </c>
      <c r="G109" s="12" t="s">
        <v>263</v>
      </c>
      <c r="H109" s="12">
        <v>1500</v>
      </c>
      <c r="I109" s="12">
        <v>2</v>
      </c>
      <c r="J109" s="12">
        <v>8.5</v>
      </c>
      <c r="K109" s="12">
        <v>1.5</v>
      </c>
      <c r="M109" s="12">
        <v>6.5</v>
      </c>
      <c r="N109" s="12">
        <v>1</v>
      </c>
      <c r="O109" s="12">
        <v>8</v>
      </c>
      <c r="P109" s="12">
        <v>0.875</v>
      </c>
      <c r="T109" s="12">
        <v>5.75</v>
      </c>
      <c r="U109" s="12">
        <v>5.5</v>
      </c>
      <c r="V109" s="12">
        <v>5.75</v>
      </c>
    </row>
    <row r="110" spans="2:22" x14ac:dyDescent="0.25">
      <c r="B110" s="12" t="s">
        <v>158</v>
      </c>
      <c r="C110" s="12" t="s">
        <v>159</v>
      </c>
      <c r="D110" s="12" t="s">
        <v>257</v>
      </c>
      <c r="E110" s="12" t="s">
        <v>52</v>
      </c>
      <c r="F110" s="12">
        <v>1</v>
      </c>
      <c r="G110" s="12" t="s">
        <v>263</v>
      </c>
      <c r="H110" s="12">
        <v>1500</v>
      </c>
      <c r="I110" s="12">
        <v>2.5</v>
      </c>
      <c r="J110" s="12">
        <f>9+6/16</f>
        <v>9.375</v>
      </c>
      <c r="K110" s="12">
        <v>1.625</v>
      </c>
      <c r="M110" s="12">
        <v>7.5</v>
      </c>
      <c r="N110" s="12">
        <v>1.125</v>
      </c>
      <c r="O110" s="12">
        <v>8</v>
      </c>
      <c r="P110" s="12">
        <v>1</v>
      </c>
      <c r="T110" s="12">
        <v>6.25</v>
      </c>
      <c r="U110" s="12">
        <v>6</v>
      </c>
      <c r="V110" s="12">
        <v>6.25</v>
      </c>
    </row>
    <row r="111" spans="2:22" x14ac:dyDescent="0.25">
      <c r="B111" s="12" t="s">
        <v>158</v>
      </c>
      <c r="C111" s="12" t="s">
        <v>159</v>
      </c>
      <c r="D111" s="12" t="s">
        <v>257</v>
      </c>
      <c r="E111" s="12" t="s">
        <v>52</v>
      </c>
      <c r="F111" s="12">
        <v>1</v>
      </c>
      <c r="G111" s="12" t="s">
        <v>263</v>
      </c>
      <c r="H111" s="12">
        <v>1500</v>
      </c>
      <c r="I111" s="12">
        <v>3</v>
      </c>
      <c r="J111" s="12">
        <v>10.5</v>
      </c>
      <c r="K111" s="12">
        <v>1.875</v>
      </c>
      <c r="M111" s="12">
        <v>8</v>
      </c>
      <c r="N111" s="12">
        <v>1.25</v>
      </c>
      <c r="O111" s="12">
        <v>8</v>
      </c>
      <c r="P111" s="12">
        <v>1.125</v>
      </c>
      <c r="T111" s="12">
        <v>7</v>
      </c>
      <c r="U111" s="12">
        <v>6.75</v>
      </c>
      <c r="V111" s="12">
        <v>7</v>
      </c>
    </row>
    <row r="112" spans="2:22" x14ac:dyDescent="0.25">
      <c r="B112" s="12" t="s">
        <v>158</v>
      </c>
      <c r="C112" s="12" t="s">
        <v>159</v>
      </c>
      <c r="D112" s="12" t="s">
        <v>257</v>
      </c>
      <c r="E112" s="12" t="s">
        <v>52</v>
      </c>
      <c r="F112" s="12">
        <v>1</v>
      </c>
      <c r="G112" s="12" t="s">
        <v>263</v>
      </c>
      <c r="H112" s="12">
        <v>1500</v>
      </c>
      <c r="I112" s="12">
        <v>4</v>
      </c>
      <c r="J112" s="12">
        <v>12.25</v>
      </c>
      <c r="K112" s="12">
        <v>2.125</v>
      </c>
      <c r="M112" s="12">
        <v>9.5</v>
      </c>
      <c r="N112" s="12">
        <v>1.375</v>
      </c>
      <c r="O112" s="12">
        <v>8</v>
      </c>
      <c r="P112" s="12">
        <v>1.25</v>
      </c>
      <c r="T112" s="12">
        <v>7.75</v>
      </c>
      <c r="U112" s="12">
        <v>7.5</v>
      </c>
      <c r="V112" s="12">
        <v>7.75</v>
      </c>
    </row>
    <row r="113" spans="2:22" x14ac:dyDescent="0.25">
      <c r="B113" s="12" t="s">
        <v>158</v>
      </c>
      <c r="C113" s="12" t="s">
        <v>159</v>
      </c>
      <c r="D113" s="12" t="s">
        <v>257</v>
      </c>
      <c r="E113" s="12" t="s">
        <v>52</v>
      </c>
      <c r="F113" s="12">
        <v>1</v>
      </c>
      <c r="G113" s="12" t="s">
        <v>263</v>
      </c>
      <c r="H113" s="12">
        <v>1500</v>
      </c>
      <c r="I113" s="12">
        <v>5</v>
      </c>
      <c r="J113" s="12">
        <v>14.75</v>
      </c>
      <c r="K113" s="12">
        <v>2.875</v>
      </c>
      <c r="M113" s="12">
        <v>11.5</v>
      </c>
      <c r="N113" s="12">
        <v>1.625</v>
      </c>
      <c r="O113" s="12">
        <v>8</v>
      </c>
      <c r="P113" s="12">
        <v>1.5</v>
      </c>
      <c r="T113" s="12">
        <v>9.75</v>
      </c>
      <c r="U113" s="12">
        <v>9.5</v>
      </c>
      <c r="V113" s="12">
        <v>9.75</v>
      </c>
    </row>
    <row r="114" spans="2:22" x14ac:dyDescent="0.25">
      <c r="B114" s="12" t="s">
        <v>158</v>
      </c>
      <c r="C114" s="12" t="s">
        <v>159</v>
      </c>
      <c r="D114" s="12" t="s">
        <v>257</v>
      </c>
      <c r="E114" s="12" t="s">
        <v>52</v>
      </c>
      <c r="F114" s="12">
        <v>1</v>
      </c>
      <c r="G114" s="12" t="s">
        <v>263</v>
      </c>
      <c r="H114" s="12">
        <v>1500</v>
      </c>
      <c r="I114" s="12">
        <v>6</v>
      </c>
      <c r="J114" s="12">
        <v>15.5</v>
      </c>
      <c r="K114" s="12">
        <v>3.25</v>
      </c>
      <c r="M114" s="12">
        <v>12.5</v>
      </c>
      <c r="N114" s="12">
        <v>1.5</v>
      </c>
      <c r="O114" s="12">
        <v>12</v>
      </c>
      <c r="P114" s="12">
        <v>1.375</v>
      </c>
      <c r="T114" s="12">
        <v>10.5</v>
      </c>
      <c r="U114" s="12">
        <v>10</v>
      </c>
      <c r="V114" s="12">
        <v>10.5</v>
      </c>
    </row>
    <row r="115" spans="2:22" x14ac:dyDescent="0.25">
      <c r="B115" s="12" t="s">
        <v>158</v>
      </c>
      <c r="C115" s="12" t="s">
        <v>159</v>
      </c>
      <c r="D115" s="12" t="s">
        <v>257</v>
      </c>
      <c r="E115" s="12" t="s">
        <v>52</v>
      </c>
      <c r="F115" s="12">
        <v>1</v>
      </c>
      <c r="G115" s="12" t="s">
        <v>263</v>
      </c>
      <c r="H115" s="12">
        <v>1500</v>
      </c>
      <c r="I115" s="12">
        <v>8</v>
      </c>
      <c r="J115" s="12">
        <v>19</v>
      </c>
      <c r="K115" s="12">
        <v>3.625</v>
      </c>
      <c r="M115" s="12">
        <v>15.5</v>
      </c>
      <c r="N115" s="12">
        <v>1.75</v>
      </c>
      <c r="O115" s="12">
        <v>12</v>
      </c>
      <c r="P115" s="12">
        <v>1.625</v>
      </c>
      <c r="T115" s="12">
        <v>11.5</v>
      </c>
      <c r="U115" s="12">
        <v>11.25</v>
      </c>
      <c r="V115" s="12">
        <v>12.75</v>
      </c>
    </row>
    <row r="116" spans="2:22" x14ac:dyDescent="0.25">
      <c r="B116" s="12" t="s">
        <v>158</v>
      </c>
      <c r="C116" s="12" t="s">
        <v>159</v>
      </c>
      <c r="D116" s="12" t="s">
        <v>257</v>
      </c>
      <c r="E116" s="12" t="s">
        <v>52</v>
      </c>
      <c r="F116" s="12">
        <v>1</v>
      </c>
      <c r="G116" s="12" t="s">
        <v>263</v>
      </c>
      <c r="H116" s="12">
        <v>1500</v>
      </c>
      <c r="I116" s="12">
        <v>10</v>
      </c>
      <c r="J116" s="12">
        <v>23</v>
      </c>
      <c r="K116" s="12">
        <v>4.25</v>
      </c>
      <c r="M116" s="12">
        <v>19</v>
      </c>
      <c r="N116" s="12">
        <v>2</v>
      </c>
      <c r="O116" s="12">
        <v>12</v>
      </c>
      <c r="P116" s="12">
        <v>1.875</v>
      </c>
      <c r="T116" s="12">
        <v>13.25</v>
      </c>
      <c r="U116" s="12">
        <v>13</v>
      </c>
      <c r="V116" s="12">
        <v>13.5</v>
      </c>
    </row>
    <row r="117" spans="2:22" x14ac:dyDescent="0.25">
      <c r="B117" s="12" t="s">
        <v>158</v>
      </c>
      <c r="C117" s="12" t="s">
        <v>159</v>
      </c>
      <c r="D117" s="12" t="s">
        <v>257</v>
      </c>
      <c r="E117" s="12" t="s">
        <v>52</v>
      </c>
      <c r="F117" s="12">
        <v>1</v>
      </c>
      <c r="G117" s="12" t="s">
        <v>263</v>
      </c>
      <c r="H117" s="12">
        <v>1500</v>
      </c>
      <c r="I117" s="12">
        <v>12</v>
      </c>
      <c r="J117" s="12">
        <v>26.5</v>
      </c>
      <c r="K117" s="12">
        <v>4.875</v>
      </c>
      <c r="M117" s="12">
        <v>22.5</v>
      </c>
      <c r="N117" s="12">
        <v>2.125</v>
      </c>
      <c r="O117" s="12">
        <v>16</v>
      </c>
      <c r="P117" s="12">
        <v>2</v>
      </c>
      <c r="T117" s="12">
        <v>14.75</v>
      </c>
      <c r="U117" s="12">
        <v>14.5</v>
      </c>
      <c r="V117" s="12">
        <v>15.25</v>
      </c>
    </row>
    <row r="118" spans="2:22" x14ac:dyDescent="0.25">
      <c r="B118" s="12" t="s">
        <v>158</v>
      </c>
      <c r="C118" s="12" t="s">
        <v>159</v>
      </c>
      <c r="D118" s="12" t="s">
        <v>257</v>
      </c>
      <c r="E118" s="12" t="s">
        <v>52</v>
      </c>
      <c r="F118" s="12">
        <v>1</v>
      </c>
      <c r="G118" s="12" t="s">
        <v>263</v>
      </c>
      <c r="H118" s="12">
        <v>1500</v>
      </c>
      <c r="I118" s="12">
        <v>14</v>
      </c>
      <c r="J118" s="12">
        <v>29.5</v>
      </c>
      <c r="K118" s="12">
        <v>5.25</v>
      </c>
      <c r="M118" s="12">
        <v>25</v>
      </c>
      <c r="N118" s="12">
        <v>2.375</v>
      </c>
      <c r="O118" s="12">
        <v>16</v>
      </c>
      <c r="P118" s="12">
        <v>2.25</v>
      </c>
      <c r="T118" s="12">
        <v>16</v>
      </c>
      <c r="U118" s="12">
        <v>15.75</v>
      </c>
      <c r="V118" s="12">
        <v>16.75</v>
      </c>
    </row>
    <row r="119" spans="2:22" x14ac:dyDescent="0.25">
      <c r="B119" s="12" t="s">
        <v>158</v>
      </c>
      <c r="C119" s="12" t="s">
        <v>159</v>
      </c>
      <c r="D119" s="12" t="s">
        <v>257</v>
      </c>
      <c r="E119" s="12" t="s">
        <v>52</v>
      </c>
      <c r="F119" s="12">
        <v>1</v>
      </c>
      <c r="G119" s="12" t="s">
        <v>263</v>
      </c>
      <c r="H119" s="12">
        <v>1500</v>
      </c>
      <c r="I119" s="12">
        <v>16</v>
      </c>
      <c r="J119" s="12">
        <v>32.5</v>
      </c>
      <c r="K119" s="12">
        <v>5.75</v>
      </c>
      <c r="M119" s="12">
        <v>25.75</v>
      </c>
      <c r="N119" s="12">
        <v>2.625</v>
      </c>
      <c r="O119" s="12">
        <v>16</v>
      </c>
      <c r="P119" s="12">
        <v>2.5</v>
      </c>
      <c r="T119" s="12">
        <v>17.5</v>
      </c>
      <c r="U119" s="12">
        <v>17.25</v>
      </c>
      <c r="V119" s="12">
        <v>18.5</v>
      </c>
    </row>
    <row r="120" spans="2:22" x14ac:dyDescent="0.25">
      <c r="B120" s="12" t="s">
        <v>158</v>
      </c>
      <c r="C120" s="12" t="s">
        <v>159</v>
      </c>
      <c r="D120" s="12" t="s">
        <v>257</v>
      </c>
      <c r="E120" s="12" t="s">
        <v>52</v>
      </c>
      <c r="F120" s="12">
        <v>1</v>
      </c>
      <c r="G120" s="12" t="s">
        <v>263</v>
      </c>
      <c r="H120" s="12">
        <v>1500</v>
      </c>
      <c r="I120" s="12">
        <v>18</v>
      </c>
      <c r="J120" s="12">
        <v>36</v>
      </c>
      <c r="K120" s="12">
        <v>6.375</v>
      </c>
      <c r="M120" s="12">
        <v>30.5</v>
      </c>
      <c r="N120" s="12">
        <v>2.875</v>
      </c>
      <c r="O120" s="12">
        <v>16</v>
      </c>
      <c r="P120" s="12">
        <v>2.75</v>
      </c>
      <c r="T120" s="12">
        <v>19.5</v>
      </c>
      <c r="U120" s="12">
        <v>19.25</v>
      </c>
      <c r="V120" s="12">
        <v>20.75</v>
      </c>
    </row>
    <row r="121" spans="2:22" x14ac:dyDescent="0.25">
      <c r="B121" s="12" t="s">
        <v>158</v>
      </c>
      <c r="C121" s="12" t="s">
        <v>159</v>
      </c>
      <c r="D121" s="12" t="s">
        <v>257</v>
      </c>
      <c r="E121" s="12" t="s">
        <v>52</v>
      </c>
      <c r="F121" s="12">
        <v>1</v>
      </c>
      <c r="G121" s="12" t="s">
        <v>263</v>
      </c>
      <c r="H121" s="12">
        <v>1500</v>
      </c>
      <c r="I121" s="12">
        <v>20</v>
      </c>
      <c r="J121" s="12">
        <v>38.75</v>
      </c>
      <c r="K121" s="12">
        <v>7</v>
      </c>
      <c r="M121" s="12">
        <v>32.75</v>
      </c>
      <c r="N121" s="12">
        <v>3.125</v>
      </c>
      <c r="O121" s="12">
        <v>16</v>
      </c>
      <c r="P121" s="12">
        <v>3</v>
      </c>
      <c r="T121" s="12">
        <v>21.5</v>
      </c>
      <c r="U121" s="12">
        <v>21</v>
      </c>
      <c r="V121" s="12">
        <v>22.25</v>
      </c>
    </row>
    <row r="122" spans="2:22" x14ac:dyDescent="0.25">
      <c r="B122" s="12" t="s">
        <v>158</v>
      </c>
      <c r="C122" s="12" t="s">
        <v>159</v>
      </c>
      <c r="D122" s="12" t="s">
        <v>257</v>
      </c>
      <c r="E122" s="12" t="s">
        <v>52</v>
      </c>
      <c r="F122" s="12">
        <v>1</v>
      </c>
      <c r="G122" s="12" t="s">
        <v>263</v>
      </c>
      <c r="H122" s="12">
        <v>1500</v>
      </c>
      <c r="I122" s="12">
        <v>24</v>
      </c>
      <c r="J122" s="12">
        <v>46</v>
      </c>
      <c r="K122" s="12">
        <v>8</v>
      </c>
      <c r="M122" s="12">
        <v>39</v>
      </c>
      <c r="N122" s="12">
        <v>3.625</v>
      </c>
      <c r="O122" s="12">
        <v>16</v>
      </c>
      <c r="P122" s="12">
        <v>3.5</v>
      </c>
      <c r="T122" s="12">
        <v>24.25</v>
      </c>
      <c r="U122" s="12">
        <v>24</v>
      </c>
      <c r="V122" s="12">
        <v>25.5</v>
      </c>
    </row>
    <row r="123" spans="2:22" x14ac:dyDescent="0.25">
      <c r="B123" s="12" t="s">
        <v>158</v>
      </c>
      <c r="C123" s="12" t="s">
        <v>159</v>
      </c>
      <c r="D123" s="12" t="s">
        <v>257</v>
      </c>
      <c r="E123" s="12" t="s">
        <v>52</v>
      </c>
      <c r="F123" s="12">
        <v>1</v>
      </c>
      <c r="G123" s="12" t="s">
        <v>264</v>
      </c>
      <c r="H123" s="12">
        <v>2500</v>
      </c>
      <c r="I123" s="12">
        <v>0.5</v>
      </c>
      <c r="J123" s="12">
        <v>5.25</v>
      </c>
      <c r="K123" s="12">
        <v>1.1875</v>
      </c>
      <c r="M123" s="12">
        <v>3.5</v>
      </c>
      <c r="N123" s="12">
        <v>0.875</v>
      </c>
      <c r="O123" s="12">
        <v>4</v>
      </c>
      <c r="P123" s="12">
        <v>0.75</v>
      </c>
      <c r="T123" s="12">
        <v>4.75</v>
      </c>
      <c r="U123" s="12">
        <v>4.5</v>
      </c>
      <c r="V123" s="12">
        <v>4.75</v>
      </c>
    </row>
    <row r="124" spans="2:22" x14ac:dyDescent="0.25">
      <c r="B124" s="12" t="s">
        <v>158</v>
      </c>
      <c r="C124" s="12" t="s">
        <v>159</v>
      </c>
      <c r="D124" s="12" t="s">
        <v>257</v>
      </c>
      <c r="E124" s="12" t="s">
        <v>52</v>
      </c>
      <c r="F124" s="12">
        <v>1</v>
      </c>
      <c r="G124" s="12" t="s">
        <v>264</v>
      </c>
      <c r="H124" s="12">
        <v>2500</v>
      </c>
      <c r="I124" s="12">
        <v>0.75</v>
      </c>
      <c r="J124" s="12">
        <v>5.5</v>
      </c>
      <c r="K124" s="12">
        <v>1.25</v>
      </c>
      <c r="M124" s="12">
        <v>3.75</v>
      </c>
      <c r="N124" s="12">
        <v>0.875</v>
      </c>
      <c r="O124" s="12">
        <v>4</v>
      </c>
      <c r="P124" s="12">
        <v>0.75</v>
      </c>
      <c r="T124" s="12">
        <v>5</v>
      </c>
      <c r="U124" s="12">
        <v>4.75</v>
      </c>
      <c r="V124" s="12">
        <v>5</v>
      </c>
    </row>
    <row r="125" spans="2:22" x14ac:dyDescent="0.25">
      <c r="B125" s="12" t="s">
        <v>158</v>
      </c>
      <c r="C125" s="12" t="s">
        <v>159</v>
      </c>
      <c r="D125" s="12" t="s">
        <v>257</v>
      </c>
      <c r="E125" s="12" t="s">
        <v>52</v>
      </c>
      <c r="F125" s="12">
        <v>1</v>
      </c>
      <c r="G125" s="12" t="s">
        <v>264</v>
      </c>
      <c r="H125" s="12">
        <v>2500</v>
      </c>
      <c r="I125" s="12">
        <v>1</v>
      </c>
      <c r="J125" s="12">
        <v>6.25</v>
      </c>
      <c r="K125" s="12">
        <v>1.375</v>
      </c>
      <c r="M125" s="12">
        <v>4.25</v>
      </c>
      <c r="N125" s="12">
        <v>1</v>
      </c>
      <c r="O125" s="12">
        <v>4</v>
      </c>
      <c r="P125" s="12">
        <v>0.875</v>
      </c>
      <c r="T125" s="12">
        <v>5.5</v>
      </c>
      <c r="U125" s="12">
        <v>5.25</v>
      </c>
      <c r="V125" s="12">
        <v>5.5</v>
      </c>
    </row>
    <row r="126" spans="2:22" x14ac:dyDescent="0.25">
      <c r="B126" s="12" t="s">
        <v>158</v>
      </c>
      <c r="C126" s="12" t="s">
        <v>159</v>
      </c>
      <c r="D126" s="12" t="s">
        <v>257</v>
      </c>
      <c r="E126" s="12" t="s">
        <v>52</v>
      </c>
      <c r="F126" s="12">
        <v>1</v>
      </c>
      <c r="G126" s="12" t="s">
        <v>264</v>
      </c>
      <c r="H126" s="12">
        <v>2500</v>
      </c>
      <c r="I126" s="12">
        <v>1.25</v>
      </c>
      <c r="J126" s="12">
        <v>7.25</v>
      </c>
      <c r="K126" s="12">
        <v>1.5</v>
      </c>
      <c r="M126" s="12">
        <v>5.125</v>
      </c>
      <c r="N126" s="12">
        <v>1.125</v>
      </c>
      <c r="O126" s="12">
        <v>4</v>
      </c>
      <c r="P126" s="12">
        <v>1</v>
      </c>
      <c r="T126" s="12">
        <v>6</v>
      </c>
      <c r="U126" s="12">
        <v>5.75</v>
      </c>
      <c r="V126" s="12">
        <v>6</v>
      </c>
    </row>
    <row r="127" spans="2:22" x14ac:dyDescent="0.25">
      <c r="B127" s="12" t="s">
        <v>158</v>
      </c>
      <c r="C127" s="12" t="s">
        <v>159</v>
      </c>
      <c r="D127" s="12" t="s">
        <v>257</v>
      </c>
      <c r="E127" s="12" t="s">
        <v>52</v>
      </c>
      <c r="F127" s="12">
        <v>1</v>
      </c>
      <c r="G127" s="12" t="s">
        <v>264</v>
      </c>
      <c r="H127" s="12">
        <v>2500</v>
      </c>
      <c r="I127" s="12">
        <v>1.5</v>
      </c>
      <c r="J127" s="12">
        <v>8</v>
      </c>
      <c r="K127" s="12">
        <v>1.75</v>
      </c>
      <c r="M127" s="12">
        <v>5.75</v>
      </c>
      <c r="N127" s="12">
        <v>1.25</v>
      </c>
      <c r="O127" s="12">
        <v>4</v>
      </c>
      <c r="P127" s="12">
        <v>1.125</v>
      </c>
      <c r="T127" s="12">
        <v>6.75</v>
      </c>
      <c r="U127" s="12">
        <v>6.5</v>
      </c>
      <c r="V127" s="12">
        <v>6.75</v>
      </c>
    </row>
    <row r="128" spans="2:22" x14ac:dyDescent="0.25">
      <c r="B128" s="12" t="s">
        <v>158</v>
      </c>
      <c r="C128" s="12" t="s">
        <v>159</v>
      </c>
      <c r="D128" s="12" t="s">
        <v>257</v>
      </c>
      <c r="E128" s="12" t="s">
        <v>52</v>
      </c>
      <c r="F128" s="12">
        <v>1</v>
      </c>
      <c r="G128" s="12" t="s">
        <v>264</v>
      </c>
      <c r="H128" s="12">
        <v>2500</v>
      </c>
      <c r="I128" s="12">
        <v>2</v>
      </c>
      <c r="J128" s="12">
        <v>9.25</v>
      </c>
      <c r="K128" s="12">
        <v>2</v>
      </c>
      <c r="M128" s="12">
        <v>6.75</v>
      </c>
      <c r="N128" s="12">
        <v>1.125</v>
      </c>
      <c r="O128" s="12">
        <v>8</v>
      </c>
      <c r="P128" s="12">
        <v>1</v>
      </c>
      <c r="T128" s="12">
        <v>7</v>
      </c>
      <c r="U128" s="12">
        <v>6.75</v>
      </c>
      <c r="V128" s="12">
        <v>7</v>
      </c>
    </row>
    <row r="129" spans="2:25" x14ac:dyDescent="0.25">
      <c r="B129" s="12" t="s">
        <v>158</v>
      </c>
      <c r="C129" s="12" t="s">
        <v>159</v>
      </c>
      <c r="D129" s="12" t="s">
        <v>257</v>
      </c>
      <c r="E129" s="12" t="s">
        <v>52</v>
      </c>
      <c r="F129" s="12">
        <v>1</v>
      </c>
      <c r="G129" s="12" t="s">
        <v>264</v>
      </c>
      <c r="H129" s="12">
        <v>2500</v>
      </c>
      <c r="I129" s="12">
        <v>2.5</v>
      </c>
      <c r="J129" s="12">
        <v>10.5</v>
      </c>
      <c r="K129" s="12">
        <v>2.25</v>
      </c>
      <c r="M129" s="12">
        <v>7.75</v>
      </c>
      <c r="N129" s="12">
        <v>1.25</v>
      </c>
      <c r="O129" s="12">
        <v>8</v>
      </c>
      <c r="P129" s="12">
        <v>1.125</v>
      </c>
      <c r="T129" s="12">
        <v>7.75</v>
      </c>
      <c r="U129" s="12">
        <v>7.5</v>
      </c>
      <c r="V129" s="12">
        <v>8</v>
      </c>
    </row>
    <row r="130" spans="2:25" x14ac:dyDescent="0.25">
      <c r="B130" s="12" t="s">
        <v>158</v>
      </c>
      <c r="C130" s="12" t="s">
        <v>159</v>
      </c>
      <c r="D130" s="12" t="s">
        <v>257</v>
      </c>
      <c r="E130" s="12" t="s">
        <v>52</v>
      </c>
      <c r="F130" s="12">
        <v>1</v>
      </c>
      <c r="G130" s="12" t="s">
        <v>264</v>
      </c>
      <c r="H130" s="12">
        <v>2500</v>
      </c>
      <c r="I130" s="12">
        <v>3</v>
      </c>
      <c r="J130" s="12">
        <v>12</v>
      </c>
      <c r="K130" s="12">
        <v>2.625</v>
      </c>
      <c r="M130" s="12">
        <v>9</v>
      </c>
      <c r="N130" s="12">
        <v>1.375</v>
      </c>
      <c r="O130" s="12">
        <v>8</v>
      </c>
      <c r="P130" s="12">
        <v>1.25</v>
      </c>
      <c r="T130" s="12">
        <v>8.75</v>
      </c>
      <c r="U130" s="12">
        <v>8.5</v>
      </c>
      <c r="V130" s="12">
        <v>9</v>
      </c>
    </row>
    <row r="131" spans="2:25" x14ac:dyDescent="0.25">
      <c r="B131" s="12" t="s">
        <v>158</v>
      </c>
      <c r="C131" s="12" t="s">
        <v>159</v>
      </c>
      <c r="D131" s="12" t="s">
        <v>257</v>
      </c>
      <c r="E131" s="12" t="s">
        <v>52</v>
      </c>
      <c r="F131" s="12">
        <v>1</v>
      </c>
      <c r="G131" s="12" t="s">
        <v>264</v>
      </c>
      <c r="H131" s="12">
        <v>2500</v>
      </c>
      <c r="I131" s="12">
        <v>4</v>
      </c>
      <c r="J131" s="12">
        <v>14</v>
      </c>
      <c r="K131" s="12">
        <v>3</v>
      </c>
      <c r="M131" s="12">
        <v>10.75</v>
      </c>
      <c r="N131" s="12">
        <v>1.625</v>
      </c>
      <c r="O131" s="12">
        <v>8</v>
      </c>
      <c r="P131" s="12">
        <v>1.5</v>
      </c>
      <c r="T131" s="12">
        <v>10</v>
      </c>
      <c r="U131" s="12">
        <v>9.75</v>
      </c>
      <c r="V131" s="12">
        <v>10.25</v>
      </c>
    </row>
    <row r="132" spans="2:25" x14ac:dyDescent="0.25">
      <c r="B132" s="12" t="s">
        <v>158</v>
      </c>
      <c r="C132" s="12" t="s">
        <v>159</v>
      </c>
      <c r="D132" s="12" t="s">
        <v>257</v>
      </c>
      <c r="E132" s="12" t="s">
        <v>52</v>
      </c>
      <c r="F132" s="12">
        <v>1</v>
      </c>
      <c r="G132" s="12" t="s">
        <v>264</v>
      </c>
      <c r="H132" s="12">
        <v>2500</v>
      </c>
      <c r="I132" s="12">
        <v>5</v>
      </c>
      <c r="J132" s="12">
        <v>16.5</v>
      </c>
      <c r="K132" s="12">
        <v>3.625</v>
      </c>
      <c r="M132" s="12">
        <v>12.75</v>
      </c>
      <c r="N132" s="12">
        <v>1.875</v>
      </c>
      <c r="O132" s="12">
        <v>8</v>
      </c>
      <c r="P132" s="12">
        <v>1.75</v>
      </c>
      <c r="T132" s="12">
        <v>11.75</v>
      </c>
      <c r="U132" s="12">
        <v>11.5</v>
      </c>
      <c r="V132" s="12">
        <v>12.25</v>
      </c>
    </row>
    <row r="133" spans="2:25" x14ac:dyDescent="0.25">
      <c r="B133" s="12" t="s">
        <v>158</v>
      </c>
      <c r="C133" s="12" t="s">
        <v>159</v>
      </c>
      <c r="D133" s="12" t="s">
        <v>257</v>
      </c>
      <c r="E133" s="12" t="s">
        <v>52</v>
      </c>
      <c r="F133" s="12">
        <v>1</v>
      </c>
      <c r="G133" s="12" t="s">
        <v>264</v>
      </c>
      <c r="H133" s="12">
        <v>2500</v>
      </c>
      <c r="I133" s="12">
        <v>6</v>
      </c>
      <c r="J133" s="12">
        <v>19</v>
      </c>
      <c r="K133" s="12">
        <v>4.25</v>
      </c>
      <c r="M133" s="12">
        <v>14.5</v>
      </c>
      <c r="N133" s="12">
        <v>2.125</v>
      </c>
      <c r="O133" s="12">
        <v>8</v>
      </c>
      <c r="P133" s="12">
        <v>2</v>
      </c>
      <c r="T133" s="12">
        <v>13.5</v>
      </c>
      <c r="U133" s="12">
        <v>13.25</v>
      </c>
      <c r="V133" s="12">
        <v>14</v>
      </c>
    </row>
    <row r="134" spans="2:25" x14ac:dyDescent="0.25">
      <c r="B134" s="12" t="s">
        <v>158</v>
      </c>
      <c r="C134" s="12" t="s">
        <v>159</v>
      </c>
      <c r="D134" s="12" t="s">
        <v>257</v>
      </c>
      <c r="E134" s="12" t="s">
        <v>52</v>
      </c>
      <c r="F134" s="12">
        <v>1</v>
      </c>
      <c r="G134" s="12" t="s">
        <v>264</v>
      </c>
      <c r="H134" s="12">
        <v>2500</v>
      </c>
      <c r="I134" s="12">
        <v>8</v>
      </c>
      <c r="J134" s="12">
        <v>21.75</v>
      </c>
      <c r="K134" s="12">
        <v>5</v>
      </c>
      <c r="M134" s="12">
        <v>17.25</v>
      </c>
      <c r="N134" s="12">
        <v>2.125</v>
      </c>
      <c r="O134" s="12">
        <v>12</v>
      </c>
      <c r="P134" s="12">
        <v>2</v>
      </c>
      <c r="T134" s="12">
        <v>15</v>
      </c>
      <c r="U134" s="12">
        <v>14.75</v>
      </c>
      <c r="V134" s="12">
        <v>15.5</v>
      </c>
    </row>
    <row r="135" spans="2:25" x14ac:dyDescent="0.25">
      <c r="B135" s="12" t="s">
        <v>158</v>
      </c>
      <c r="C135" s="12" t="s">
        <v>159</v>
      </c>
      <c r="D135" s="12" t="s">
        <v>257</v>
      </c>
      <c r="E135" s="12" t="s">
        <v>52</v>
      </c>
      <c r="F135" s="12">
        <v>1</v>
      </c>
      <c r="G135" s="12" t="s">
        <v>264</v>
      </c>
      <c r="H135" s="12">
        <v>2500</v>
      </c>
      <c r="I135" s="12">
        <v>10</v>
      </c>
      <c r="J135" s="12">
        <v>26.5</v>
      </c>
      <c r="K135" s="12">
        <v>6.5</v>
      </c>
      <c r="M135" s="12">
        <v>21.25</v>
      </c>
      <c r="N135" s="12">
        <v>2.625</v>
      </c>
      <c r="O135" s="12">
        <v>12</v>
      </c>
      <c r="P135" s="12">
        <v>2.5</v>
      </c>
      <c r="T135" s="12">
        <v>19.25</v>
      </c>
      <c r="U135" s="12">
        <v>19</v>
      </c>
      <c r="V135" s="12">
        <v>20</v>
      </c>
    </row>
    <row r="136" spans="2:25" x14ac:dyDescent="0.25">
      <c r="B136" s="12" t="s">
        <v>158</v>
      </c>
      <c r="C136" s="12" t="s">
        <v>159</v>
      </c>
      <c r="D136" s="12" t="s">
        <v>257</v>
      </c>
      <c r="E136" s="12" t="s">
        <v>52</v>
      </c>
      <c r="F136" s="12">
        <v>1</v>
      </c>
      <c r="G136" s="12" t="s">
        <v>264</v>
      </c>
      <c r="H136" s="12">
        <v>2500</v>
      </c>
      <c r="I136" s="12">
        <v>12</v>
      </c>
      <c r="J136" s="12">
        <v>30</v>
      </c>
      <c r="K136" s="12">
        <v>7.25</v>
      </c>
      <c r="M136" s="12">
        <v>24.375</v>
      </c>
      <c r="N136" s="12">
        <v>2.875</v>
      </c>
      <c r="O136" s="12">
        <v>12</v>
      </c>
      <c r="P136" s="12">
        <v>2.75</v>
      </c>
      <c r="T136" s="12">
        <v>21.25</v>
      </c>
      <c r="U136" s="12">
        <v>21</v>
      </c>
      <c r="V136" s="12">
        <v>22</v>
      </c>
    </row>
    <row r="137" spans="2:25" x14ac:dyDescent="0.25">
      <c r="I137" s="12">
        <v>0.5</v>
      </c>
      <c r="W137" s="12">
        <f>1+0.375</f>
        <v>1.375</v>
      </c>
      <c r="X137" s="12">
        <f>23/32</f>
        <v>0.71875</v>
      </c>
      <c r="Y137" s="12">
        <v>1.375</v>
      </c>
    </row>
    <row r="138" spans="2:25" x14ac:dyDescent="0.25">
      <c r="I138" s="12">
        <v>0.75</v>
      </c>
      <c r="W138" s="12">
        <f>1+11/16</f>
        <v>1.6875</v>
      </c>
      <c r="X138" s="12">
        <f>15/16</f>
        <v>0.9375</v>
      </c>
      <c r="Y138" s="12">
        <v>1.6875</v>
      </c>
    </row>
    <row r="139" spans="2:25" x14ac:dyDescent="0.25">
      <c r="I139" s="12">
        <v>1</v>
      </c>
      <c r="W139" s="12">
        <v>2</v>
      </c>
      <c r="X139" s="12">
        <v>1.1875</v>
      </c>
      <c r="Y139" s="12">
        <v>1.875</v>
      </c>
    </row>
    <row r="140" spans="2:25" x14ac:dyDescent="0.25">
      <c r="I140" s="12">
        <v>1.25</v>
      </c>
      <c r="W140" s="12">
        <v>2.5</v>
      </c>
      <c r="X140" s="12">
        <v>1.5</v>
      </c>
      <c r="Y140" s="12">
        <v>2.25</v>
      </c>
    </row>
    <row r="141" spans="2:25" x14ac:dyDescent="0.25">
      <c r="I141" s="12">
        <v>1.5</v>
      </c>
      <c r="W141" s="12">
        <v>2.875</v>
      </c>
      <c r="X141" s="12">
        <v>1.75</v>
      </c>
      <c r="Y141" s="12">
        <v>2.5</v>
      </c>
    </row>
    <row r="142" spans="2:25" x14ac:dyDescent="0.25">
      <c r="I142" s="12">
        <v>2</v>
      </c>
      <c r="W142" s="12">
        <v>3.625</v>
      </c>
      <c r="X142" s="12">
        <v>2.25</v>
      </c>
    </row>
    <row r="143" spans="2:25" x14ac:dyDescent="0.25">
      <c r="I143" s="12">
        <v>2.5</v>
      </c>
      <c r="W143" s="12">
        <v>4.125</v>
      </c>
      <c r="X143" s="12">
        <f>2+11/16</f>
        <v>2.6875</v>
      </c>
    </row>
    <row r="144" spans="2:25" x14ac:dyDescent="0.25">
      <c r="I144" s="12">
        <v>3</v>
      </c>
      <c r="W144" s="12">
        <v>5</v>
      </c>
      <c r="X144" s="12">
        <f>3+5/16</f>
        <v>3.3125</v>
      </c>
    </row>
    <row r="145" spans="9:24" x14ac:dyDescent="0.25">
      <c r="I145" s="12">
        <v>3.5</v>
      </c>
      <c r="W145" s="12">
        <v>5.5</v>
      </c>
      <c r="X145" s="12">
        <f>3+13/16</f>
        <v>3.8125</v>
      </c>
    </row>
    <row r="146" spans="9:24" x14ac:dyDescent="0.25">
      <c r="I146" s="12">
        <v>4</v>
      </c>
      <c r="W146" s="12">
        <v>6.1875</v>
      </c>
      <c r="X146" s="12">
        <f>4+5/16</f>
        <v>4.3125</v>
      </c>
    </row>
    <row r="147" spans="9:24" x14ac:dyDescent="0.25">
      <c r="I147" s="12">
        <v>5</v>
      </c>
      <c r="W147" s="12">
        <f>7+5/16</f>
        <v>7.3125</v>
      </c>
      <c r="X147" s="12">
        <v>5.375</v>
      </c>
    </row>
    <row r="148" spans="9:24" x14ac:dyDescent="0.25">
      <c r="I148" s="12">
        <v>6</v>
      </c>
      <c r="W148" s="12">
        <v>8.5</v>
      </c>
      <c r="X148" s="12">
        <v>6.375</v>
      </c>
    </row>
    <row r="149" spans="9:24" x14ac:dyDescent="0.25">
      <c r="I149" s="12">
        <v>8</v>
      </c>
      <c r="W149" s="12">
        <v>10.625</v>
      </c>
      <c r="X149" s="12">
        <v>8.375</v>
      </c>
    </row>
    <row r="150" spans="9:24" x14ac:dyDescent="0.25">
      <c r="I150" s="12">
        <v>10</v>
      </c>
      <c r="W150" s="12">
        <v>12.75</v>
      </c>
      <c r="X150" s="12">
        <v>10.5</v>
      </c>
    </row>
    <row r="151" spans="9:24" x14ac:dyDescent="0.25">
      <c r="I151" s="12">
        <v>12</v>
      </c>
      <c r="W151" s="12">
        <v>15</v>
      </c>
      <c r="X151" s="12">
        <v>12.5</v>
      </c>
    </row>
    <row r="152" spans="9:24" x14ac:dyDescent="0.25">
      <c r="I152" s="12">
        <v>14</v>
      </c>
      <c r="W152" s="12">
        <v>16.25</v>
      </c>
      <c r="X152" s="12">
        <v>13.75</v>
      </c>
    </row>
    <row r="153" spans="9:24" x14ac:dyDescent="0.25">
      <c r="I153" s="12">
        <v>16</v>
      </c>
      <c r="W153" s="12">
        <v>18.5</v>
      </c>
      <c r="X153" s="12">
        <v>15.75</v>
      </c>
    </row>
    <row r="154" spans="9:24" x14ac:dyDescent="0.25">
      <c r="I154" s="12">
        <v>18</v>
      </c>
      <c r="W154" s="12">
        <v>21</v>
      </c>
      <c r="X154" s="12">
        <v>17.75</v>
      </c>
    </row>
    <row r="155" spans="9:24" x14ac:dyDescent="0.25">
      <c r="I155" s="12">
        <v>20</v>
      </c>
      <c r="W155" s="12">
        <v>23</v>
      </c>
      <c r="X155" s="12">
        <v>19.75</v>
      </c>
    </row>
    <row r="156" spans="9:24" x14ac:dyDescent="0.25">
      <c r="I156" s="12">
        <v>24</v>
      </c>
      <c r="W156" s="12">
        <v>27.25</v>
      </c>
      <c r="X156" s="12">
        <v>23.75</v>
      </c>
    </row>
  </sheetData>
  <pageMargins left="0.7" right="0.7" top="0.75" bottom="0.75" header="0.3" footer="0.3"/>
  <pageSetup orientation="portrait" horizontalDpi="1200" verticalDpi="1200" r:id="rId1"/>
  <customProperties>
    <customPr name="Property Databas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
  <sheetViews>
    <sheetView workbookViewId="0">
      <selection activeCell="C25" sqref="C25"/>
    </sheetView>
  </sheetViews>
  <sheetFormatPr defaultRowHeight="15" x14ac:dyDescent="0.25"/>
  <cols>
    <col min="1" max="1" width="22.7109375" customWidth="1"/>
    <col min="3" max="3" width="45.5703125" customWidth="1"/>
  </cols>
  <sheetData>
    <row r="1" spans="1:3" x14ac:dyDescent="0.25">
      <c r="A1" s="107" t="s">
        <v>265</v>
      </c>
      <c r="B1" s="107"/>
      <c r="C1" s="107"/>
    </row>
    <row r="2" spans="1:3" x14ac:dyDescent="0.25">
      <c r="A2" s="18" t="s">
        <v>266</v>
      </c>
      <c r="B2" s="18" t="s">
        <v>267</v>
      </c>
      <c r="C2" s="18" t="s">
        <v>268</v>
      </c>
    </row>
  </sheetData>
  <mergeCells count="1">
    <mergeCell ref="A1:C1"/>
  </mergeCells>
  <pageMargins left="0.7" right="0.7" top="0.75" bottom="0.75" header="0.3" footer="0.3"/>
  <customProperties>
    <customPr name="Property Database" r:id="rId1"/>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5F168F66F91CF43BAEE65DC9E9CF3DF" ma:contentTypeVersion="15" ma:contentTypeDescription="Create a new document." ma:contentTypeScope="" ma:versionID="012c7fef03233136f3b92728f80e18f9">
  <xsd:schema xmlns:xsd="http://www.w3.org/2001/XMLSchema" xmlns:xs="http://www.w3.org/2001/XMLSchema" xmlns:p="http://schemas.microsoft.com/office/2006/metadata/properties" xmlns:ns2="8da57d07-bd53-4918-9441-156ccef8128a" xmlns:ns3="32f445ef-0db1-4ff5-a403-59aa008b5549" targetNamespace="http://schemas.microsoft.com/office/2006/metadata/properties" ma:root="true" ma:fieldsID="8bc58cbf5cc050e49b481be3a36a2ee3" ns2:_="" ns3:_="">
    <xsd:import namespace="8da57d07-bd53-4918-9441-156ccef8128a"/>
    <xsd:import namespace="32f445ef-0db1-4ff5-a403-59aa008b55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a57d07-bd53-4918-9441-156ccef812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8c22185-266d-4dbf-8bc9-f312ea01a8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2f445ef-0db1-4ff5-a403-59aa008b554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2fdf2aa-35ea-45bb-903c-e2487b42d74a}" ma:internalName="TaxCatchAll" ma:showField="CatchAllData" ma:web="32f445ef-0db1-4ff5-a403-59aa008b5549">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da57d07-bd53-4918-9441-156ccef8128a">
      <Terms xmlns="http://schemas.microsoft.com/office/infopath/2007/PartnerControls"/>
    </lcf76f155ced4ddcb4097134ff3c332f>
    <TaxCatchAll xmlns="32f445ef-0db1-4ff5-a403-59aa008b5549" xsi:nil="true"/>
  </documentManagement>
</p:properties>
</file>

<file path=customXml/itemProps1.xml><?xml version="1.0" encoding="utf-8"?>
<ds:datastoreItem xmlns:ds="http://schemas.openxmlformats.org/officeDocument/2006/customXml" ds:itemID="{B5DC745F-956C-4E50-AECC-CC1EE557A3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a57d07-bd53-4918-9441-156ccef8128a"/>
    <ds:schemaRef ds:uri="32f445ef-0db1-4ff5-a403-59aa008b55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2817CD8-7C75-4655-8A33-8B6B9BF8BBD3}">
  <ds:schemaRefs>
    <ds:schemaRef ds:uri="http://schemas.microsoft.com/sharepoint/v3/contenttype/forms"/>
  </ds:schemaRefs>
</ds:datastoreItem>
</file>

<file path=customXml/itemProps3.xml><?xml version="1.0" encoding="utf-8"?>
<ds:datastoreItem xmlns:ds="http://schemas.openxmlformats.org/officeDocument/2006/customXml" ds:itemID="{D7F78D5A-4F62-4BD4-9232-DFE4B1BCFEA6}">
  <ds:schemaRefs>
    <ds:schemaRef ds:uri="http://schemas.microsoft.com/office/2006/metadata/properties"/>
    <ds:schemaRef ds:uri="http://schemas.microsoft.com/office/2006/documentManagement/types"/>
    <ds:schemaRef ds:uri="http://purl.org/dc/elements/1.1/"/>
    <ds:schemaRef ds:uri="32f445ef-0db1-4ff5-a403-59aa008b5549"/>
    <ds:schemaRef ds:uri="http://www.w3.org/XML/1998/namespace"/>
    <ds:schemaRef ds:uri="http://purl.org/dc/terms/"/>
    <ds:schemaRef ds:uri="http://purl.org/dc/dcmitype/"/>
    <ds:schemaRef ds:uri="http://schemas.microsoft.com/office/infopath/2007/PartnerControls"/>
    <ds:schemaRef ds:uri="http://schemas.openxmlformats.org/package/2006/metadata/core-properties"/>
    <ds:schemaRef ds:uri="8da57d07-bd53-4918-9441-156ccef8128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 Results</vt:lpstr>
      <vt:lpstr>Pipe-Tube Data</vt:lpstr>
      <vt:lpstr>Flange Data</vt:lpstr>
      <vt:lpstr>Sources</vt:lpstr>
    </vt:vector>
  </TitlesOfParts>
  <Manager/>
  <Company>Specialty Pumps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Lane Larsen</dc:creator>
  <cp:keywords/>
  <dc:description/>
  <cp:lastModifiedBy>Technology Chair</cp:lastModifiedBy>
  <cp:revision/>
  <dcterms:created xsi:type="dcterms:W3CDTF">2017-04-03T20:47:56Z</dcterms:created>
  <dcterms:modified xsi:type="dcterms:W3CDTF">2023-12-07T02:35:11Z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0x010100C5F168F66F91CF43BAEE65DC9E9CF3DF</vt:lpwstr>
  </property>
  <property fmtid="{D5CDD505-2E9C-101B-9397-08002B2CF9AE}" pid="3" name="MSIP_Label_dc3eb348-6bb5-454e-8246-2b03a499fa4a_Enabled">
    <vt:lpwstr>true</vt:lpwstr>
  </property>
  <property fmtid="{D5CDD505-2E9C-101B-9397-08002B2CF9AE}" pid="4" name="MSIP_Label_dc3eb348-6bb5-454e-8246-2b03a499fa4a_SetDate">
    <vt:lpwstr>2021-04-30T14:19:25Z</vt:lpwstr>
  </property>
  <property fmtid="{D5CDD505-2E9C-101B-9397-08002B2CF9AE}" pid="5" name="MSIP_Label_dc3eb348-6bb5-454e-8246-2b03a499fa4a_Method">
    <vt:lpwstr>Standard</vt:lpwstr>
  </property>
  <property fmtid="{D5CDD505-2E9C-101B-9397-08002B2CF9AE}" pid="6" name="MSIP_Label_dc3eb348-6bb5-454e-8246-2b03a499fa4a_Name">
    <vt:lpwstr>dc3eb348-6bb5-454e-8246-2b03a499fa4a</vt:lpwstr>
  </property>
  <property fmtid="{D5CDD505-2E9C-101B-9397-08002B2CF9AE}" pid="7" name="MSIP_Label_dc3eb348-6bb5-454e-8246-2b03a499fa4a_SiteId">
    <vt:lpwstr>d9c7995d-4c06-40b7-829c-3921bdc751ed</vt:lpwstr>
  </property>
  <property fmtid="{D5CDD505-2E9C-101B-9397-08002B2CF9AE}" pid="8" name="MSIP_Label_dc3eb348-6bb5-454e-8246-2b03a499fa4a_ActionId">
    <vt:lpwstr>657514d4-87ad-496f-9357-f0c18a0b9ed5</vt:lpwstr>
  </property>
  <property fmtid="{D5CDD505-2E9C-101B-9397-08002B2CF9AE}" pid="9" name="MSIP_Label_dc3eb348-6bb5-454e-8246-2b03a499fa4a_ContentBits">
    <vt:lpwstr>2</vt:lpwstr>
  </property>
  <property fmtid="{D5CDD505-2E9C-101B-9397-08002B2CF9AE}" pid="10" name="MediaServiceImageTags">
    <vt:lpwstr/>
  </property>
</Properties>
</file>