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showObjects="none" defaultThemeVersion="124226"/>
  <mc:AlternateContent xmlns:mc="http://schemas.openxmlformats.org/markup-compatibility/2006">
    <mc:Choice Requires="x15">
      <x15ac:absPath xmlns:x15ac="http://schemas.microsoft.com/office/spreadsheetml/2010/11/ac" url="C:\projects\edb\kb\friction-loss\"/>
    </mc:Choice>
  </mc:AlternateContent>
  <xr:revisionPtr revIDLastSave="0" documentId="13_ncr:1_{DA810063-9B65-4CE5-9599-5EA8B379C2C0}" xr6:coauthVersionLast="47" xr6:coauthVersionMax="47" xr10:uidLastSave="{00000000-0000-0000-0000-000000000000}"/>
  <bookViews>
    <workbookView xWindow="10335" yWindow="4080" windowWidth="18030" windowHeight="11400" firstSheet="1" activeTab="1" xr2:uid="{00000000-000D-0000-FFFF-FFFF00000000}"/>
  </bookViews>
  <sheets>
    <sheet name="Survey Results" sheetId="1" r:id="rId1"/>
    <sheet name="Pipe-Tube Data" sheetId="2" r:id="rId2"/>
    <sheet name="Flange Data" sheetId="3" r:id="rId3"/>
    <sheet name="Sources" sheetId="4" r:id="rId4"/>
  </sheets>
  <definedNames>
    <definedName name="_xlnm._FilterDatabase" localSheetId="1" hidden="1">'Pipe-Tube Data'!$A$4:$BQ$1096</definedName>
    <definedName name="A" localSheetId="2">16</definedName>
    <definedName name="A" localSheetId="1">16</definedName>
    <definedName name="A" localSheetId="3">16</definedName>
    <definedName name="A" localSheetId="0">16</definedName>
    <definedName name="B" localSheetId="2">28</definedName>
    <definedName name="B" localSheetId="1">28</definedName>
    <definedName name="B" localSheetId="3">28</definedName>
    <definedName name="B" localSheetId="0">28</definedName>
    <definedName name="CP" localSheetId="2">14</definedName>
    <definedName name="CP" localSheetId="1">14</definedName>
    <definedName name="CP" localSheetId="3">14</definedName>
    <definedName name="CP" localSheetId="0">14</definedName>
    <definedName name="CV" localSheetId="2">15</definedName>
    <definedName name="CV" localSheetId="1">15</definedName>
    <definedName name="CV" localSheetId="3">15</definedName>
    <definedName name="CV" localSheetId="0">15</definedName>
    <definedName name="D" localSheetId="2">4</definedName>
    <definedName name="D" localSheetId="1">4</definedName>
    <definedName name="D" localSheetId="3">4</definedName>
    <definedName name="D" localSheetId="0">4</definedName>
    <definedName name="GA" localSheetId="2">17</definedName>
    <definedName name="GA" localSheetId="1">17</definedName>
    <definedName name="GA" localSheetId="3">17</definedName>
    <definedName name="GA" localSheetId="0">17</definedName>
    <definedName name="H" localSheetId="2">3</definedName>
    <definedName name="H" localSheetId="1">3</definedName>
    <definedName name="H" localSheetId="3">3</definedName>
    <definedName name="H" localSheetId="0">3</definedName>
    <definedName name="K" localSheetId="2">12</definedName>
    <definedName name="K" localSheetId="1">12</definedName>
    <definedName name="K" localSheetId="3">12</definedName>
    <definedName name="K" localSheetId="0">12</definedName>
    <definedName name="KB" localSheetId="2">21</definedName>
    <definedName name="KB" localSheetId="1">21</definedName>
    <definedName name="KB" localSheetId="3">21</definedName>
    <definedName name="KB" localSheetId="0">21</definedName>
    <definedName name="MU" localSheetId="2">13</definedName>
    <definedName name="MU" localSheetId="1">13</definedName>
    <definedName name="MU" localSheetId="3">13</definedName>
    <definedName name="MU" localSheetId="0">13</definedName>
    <definedName name="MW" localSheetId="2">29</definedName>
    <definedName name="MW" localSheetId="1">29</definedName>
    <definedName name="MW" localSheetId="3">29</definedName>
    <definedName name="MW" localSheetId="0">29</definedName>
    <definedName name="NU" localSheetId="2">20</definedName>
    <definedName name="NU" localSheetId="1">20</definedName>
    <definedName name="NU" localSheetId="3">20</definedName>
    <definedName name="NU" localSheetId="0">20</definedName>
    <definedName name="P" localSheetId="2">1</definedName>
    <definedName name="P" localSheetId="1">1</definedName>
    <definedName name="P" localSheetId="3">1</definedName>
    <definedName name="P" localSheetId="0">1</definedName>
    <definedName name="PC" localSheetId="2">30</definedName>
    <definedName name="PC" localSheetId="1">30</definedName>
    <definedName name="PC" localSheetId="3">30</definedName>
    <definedName name="PC" localSheetId="0">30</definedName>
    <definedName name="PH" localSheetId="2">11</definedName>
    <definedName name="PH" localSheetId="1">11</definedName>
    <definedName name="PH" localSheetId="3">11</definedName>
    <definedName name="PH" localSheetId="0">11</definedName>
    <definedName name="PR" localSheetId="2">18</definedName>
    <definedName name="PR" localSheetId="1">18</definedName>
    <definedName name="PR" localSheetId="3">18</definedName>
    <definedName name="PR" localSheetId="0">18</definedName>
    <definedName name="PSAT" localSheetId="2">23</definedName>
    <definedName name="PSAT" localSheetId="1">23</definedName>
    <definedName name="PSAT" localSheetId="3">23</definedName>
    <definedName name="PSAT" localSheetId="0">23</definedName>
    <definedName name="S" localSheetId="2">6</definedName>
    <definedName name="S" localSheetId="1">6</definedName>
    <definedName name="S" localSheetId="3">6</definedName>
    <definedName name="S" localSheetId="0">6</definedName>
    <definedName name="SATL" localSheetId="2">9</definedName>
    <definedName name="SATL" localSheetId="1">9</definedName>
    <definedName name="SATL" localSheetId="3">9</definedName>
    <definedName name="SATL" localSheetId="0">9</definedName>
    <definedName name="SATV" localSheetId="2">10</definedName>
    <definedName name="SATV" localSheetId="1">10</definedName>
    <definedName name="SATV" localSheetId="3">10</definedName>
    <definedName name="SATV" localSheetId="0">10</definedName>
    <definedName name="ST" localSheetId="2">27</definedName>
    <definedName name="ST" localSheetId="1">27</definedName>
    <definedName name="ST" localSheetId="3">27</definedName>
    <definedName name="ST" localSheetId="0">27</definedName>
    <definedName name="T" localSheetId="2">2</definedName>
    <definedName name="T" localSheetId="1">2</definedName>
    <definedName name="T" localSheetId="3">2</definedName>
    <definedName name="T" localSheetId="0">2</definedName>
    <definedName name="TC" localSheetId="2">31</definedName>
    <definedName name="TC" localSheetId="1">31</definedName>
    <definedName name="TC" localSheetId="3">31</definedName>
    <definedName name="TC" localSheetId="0">31</definedName>
    <definedName name="TSAT" localSheetId="2">22</definedName>
    <definedName name="TSAT" localSheetId="1">22</definedName>
    <definedName name="TSAT" localSheetId="3">22</definedName>
    <definedName name="TSAT" localSheetId="0">22</definedName>
    <definedName name="TSUB" localSheetId="2">24</definedName>
    <definedName name="TSUB" localSheetId="1">24</definedName>
    <definedName name="TSUB" localSheetId="3">24</definedName>
    <definedName name="TSUB" localSheetId="0">24</definedName>
    <definedName name="TSUP" localSheetId="2">26</definedName>
    <definedName name="TSUP" localSheetId="1">26</definedName>
    <definedName name="TSUP" localSheetId="3">25</definedName>
    <definedName name="TSUP" localSheetId="0">26</definedName>
    <definedName name="U" localSheetId="2">7</definedName>
    <definedName name="U" localSheetId="1">7</definedName>
    <definedName name="U" localSheetId="3">7</definedName>
    <definedName name="U" localSheetId="0">7</definedName>
    <definedName name="V" localSheetId="2">5</definedName>
    <definedName name="V" localSheetId="1">5</definedName>
    <definedName name="V" localSheetId="3">5</definedName>
    <definedName name="V" localSheetId="0">5</definedName>
    <definedName name="X" localSheetId="2">8</definedName>
    <definedName name="X" localSheetId="1">8</definedName>
    <definedName name="X" localSheetId="3">8</definedName>
    <definedName name="X" localSheetId="0">8</definedName>
    <definedName name="Z" localSheetId="2">19</definedName>
    <definedName name="Z" localSheetId="1">19</definedName>
    <definedName name="Z" localSheetId="3">19</definedName>
    <definedName name="Z" localSheetId="0">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33" i="2" l="1"/>
  <c r="AB133" i="2" s="1"/>
  <c r="Y133" i="2"/>
  <c r="Z193" i="2"/>
  <c r="AB193" i="2" s="1"/>
  <c r="Y193" i="2"/>
  <c r="X158" i="2"/>
  <c r="Z158" i="2" s="1"/>
  <c r="AB158" i="2" s="1"/>
  <c r="X160" i="2"/>
  <c r="Z160" i="2" s="1"/>
  <c r="X162" i="2"/>
  <c r="Z162" i="2" s="1"/>
  <c r="AB162" i="2" s="1"/>
  <c r="X164" i="2"/>
  <c r="Z164" i="2" s="1"/>
  <c r="AB164" i="2" s="1"/>
  <c r="X166" i="2"/>
  <c r="Y166" i="2" s="1"/>
  <c r="X168" i="2"/>
  <c r="Z168" i="2" s="1"/>
  <c r="AB168" i="2" s="1"/>
  <c r="X170" i="2"/>
  <c r="Z170" i="2" s="1"/>
  <c r="AB170" i="2" s="1"/>
  <c r="X172" i="2"/>
  <c r="Y172" i="2" s="1"/>
  <c r="X174" i="2"/>
  <c r="Z174" i="2" s="1"/>
  <c r="AB174" i="2" s="1"/>
  <c r="X176" i="2"/>
  <c r="Z176" i="2" s="1"/>
  <c r="AB176" i="2" s="1"/>
  <c r="X178" i="2"/>
  <c r="Z178" i="2" s="1"/>
  <c r="X180" i="2"/>
  <c r="Z180" i="2" s="1"/>
  <c r="AB180" i="2" s="1"/>
  <c r="X182" i="2"/>
  <c r="Y182" i="2" s="1"/>
  <c r="X184" i="2"/>
  <c r="Y184" i="2" s="1"/>
  <c r="X186" i="2"/>
  <c r="Z186" i="2" s="1"/>
  <c r="AB186" i="2" s="1"/>
  <c r="X188" i="2"/>
  <c r="Z188" i="2" s="1"/>
  <c r="AB188" i="2" s="1"/>
  <c r="X190" i="2"/>
  <c r="Z190" i="2" s="1"/>
  <c r="X192" i="2"/>
  <c r="Y192" i="2" s="1"/>
  <c r="X159" i="2"/>
  <c r="Z159" i="2" s="1"/>
  <c r="AB159" i="2" s="1"/>
  <c r="X161" i="2"/>
  <c r="Z161" i="2" s="1"/>
  <c r="X163" i="2"/>
  <c r="Z163" i="2" s="1"/>
  <c r="AB163" i="2" s="1"/>
  <c r="X165" i="2"/>
  <c r="Z165" i="2" s="1"/>
  <c r="AB165" i="2" s="1"/>
  <c r="X167" i="2"/>
  <c r="Z167" i="2" s="1"/>
  <c r="AB167" i="2" s="1"/>
  <c r="X169" i="2"/>
  <c r="Z169" i="2" s="1"/>
  <c r="AB169" i="2" s="1"/>
  <c r="X171" i="2"/>
  <c r="Z171" i="2" s="1"/>
  <c r="AB171" i="2" s="1"/>
  <c r="X173" i="2"/>
  <c r="Z173" i="2" s="1"/>
  <c r="X175" i="2"/>
  <c r="Y175" i="2" s="1"/>
  <c r="X177" i="2"/>
  <c r="Z177" i="2" s="1"/>
  <c r="AB177" i="2" s="1"/>
  <c r="X179" i="2"/>
  <c r="Z179" i="2" s="1"/>
  <c r="X181" i="2"/>
  <c r="Y181" i="2" s="1"/>
  <c r="X183" i="2"/>
  <c r="Z183" i="2" s="1"/>
  <c r="AB183" i="2" s="1"/>
  <c r="X185" i="2"/>
  <c r="Y185" i="2" s="1"/>
  <c r="X187" i="2"/>
  <c r="Z187" i="2" s="1"/>
  <c r="AB187" i="2" s="1"/>
  <c r="X189" i="2"/>
  <c r="Z189" i="2" s="1"/>
  <c r="AB189" i="2" s="1"/>
  <c r="X191" i="2"/>
  <c r="Y191" i="2" s="1"/>
  <c r="X98" i="2"/>
  <c r="Z98" i="2" s="1"/>
  <c r="AB98" i="2" s="1"/>
  <c r="X100" i="2"/>
  <c r="Z100" i="2" s="1"/>
  <c r="X102" i="2"/>
  <c r="Z102" i="2" s="1"/>
  <c r="AB102" i="2" s="1"/>
  <c r="X104" i="2"/>
  <c r="Z104" i="2" s="1"/>
  <c r="AB104" i="2" s="1"/>
  <c r="X106" i="2"/>
  <c r="Y106" i="2" s="1"/>
  <c r="X108" i="2"/>
  <c r="Z108" i="2" s="1"/>
  <c r="AB108" i="2" s="1"/>
  <c r="X110" i="2"/>
  <c r="Z110" i="2" s="1"/>
  <c r="AB110" i="2" s="1"/>
  <c r="AD210" i="2"/>
  <c r="AE210" i="2" s="1"/>
  <c r="AF210" i="2" s="1"/>
  <c r="X210" i="2"/>
  <c r="Y210" i="2" s="1"/>
  <c r="AD209" i="2"/>
  <c r="AE209" i="2" s="1"/>
  <c r="AF209" i="2" s="1"/>
  <c r="X209" i="2"/>
  <c r="Z209" i="2" s="1"/>
  <c r="AB209" i="2" s="1"/>
  <c r="AD208" i="2"/>
  <c r="AE208" i="2" s="1"/>
  <c r="AF208" i="2" s="1"/>
  <c r="X208" i="2"/>
  <c r="Z208" i="2" s="1"/>
  <c r="AB208" i="2" s="1"/>
  <c r="AD207" i="2"/>
  <c r="AE207" i="2" s="1"/>
  <c r="AF207" i="2" s="1"/>
  <c r="X207" i="2"/>
  <c r="Z207" i="2" s="1"/>
  <c r="AD206" i="2"/>
  <c r="AE206" i="2" s="1"/>
  <c r="AF206" i="2" s="1"/>
  <c r="X206" i="2"/>
  <c r="Y206" i="2" s="1"/>
  <c r="AD205" i="2"/>
  <c r="AE205" i="2" s="1"/>
  <c r="AF205" i="2" s="1"/>
  <c r="X205" i="2"/>
  <c r="Y205" i="2" s="1"/>
  <c r="AD204" i="2"/>
  <c r="AE204" i="2" s="1"/>
  <c r="AF204" i="2" s="1"/>
  <c r="X204" i="2"/>
  <c r="Z204" i="2" s="1"/>
  <c r="AD203" i="2"/>
  <c r="AE203" i="2" s="1"/>
  <c r="AF203" i="2" s="1"/>
  <c r="X203" i="2"/>
  <c r="Z203" i="2" s="1"/>
  <c r="AB203" i="2" s="1"/>
  <c r="AD202" i="2"/>
  <c r="AE202" i="2" s="1"/>
  <c r="AF202" i="2" s="1"/>
  <c r="X202" i="2"/>
  <c r="Z202" i="2" s="1"/>
  <c r="AB202" i="2" s="1"/>
  <c r="AD201" i="2"/>
  <c r="AE201" i="2" s="1"/>
  <c r="AF201" i="2" s="1"/>
  <c r="X201" i="2"/>
  <c r="Y201" i="2" s="1"/>
  <c r="AD200" i="2"/>
  <c r="AE200" i="2" s="1"/>
  <c r="AF200" i="2" s="1"/>
  <c r="X200" i="2"/>
  <c r="Z200" i="2" s="1"/>
  <c r="AB200" i="2" s="1"/>
  <c r="AD199" i="2"/>
  <c r="AE199" i="2" s="1"/>
  <c r="AF199" i="2" s="1"/>
  <c r="X199" i="2"/>
  <c r="Z199" i="2" s="1"/>
  <c r="AB199" i="2" s="1"/>
  <c r="AD198" i="2"/>
  <c r="AE198" i="2" s="1"/>
  <c r="AF198" i="2" s="1"/>
  <c r="X198" i="2"/>
  <c r="Z198" i="2" s="1"/>
  <c r="AB198" i="2" s="1"/>
  <c r="AD197" i="2"/>
  <c r="AE197" i="2" s="1"/>
  <c r="AF197" i="2" s="1"/>
  <c r="X197" i="2"/>
  <c r="Z197" i="2" s="1"/>
  <c r="AA197" i="2" s="1"/>
  <c r="AD196" i="2"/>
  <c r="AE196" i="2" s="1"/>
  <c r="AF196" i="2" s="1"/>
  <c r="X196" i="2"/>
  <c r="Y196" i="2" s="1"/>
  <c r="AD195" i="2"/>
  <c r="AE195" i="2" s="1"/>
  <c r="AF195" i="2" s="1"/>
  <c r="X195" i="2"/>
  <c r="Z195" i="2" s="1"/>
  <c r="AD194" i="2"/>
  <c r="AE194" i="2" s="1"/>
  <c r="AF194" i="2" s="1"/>
  <c r="X194" i="2"/>
  <c r="Z194" i="2" s="1"/>
  <c r="AB194" i="2" s="1"/>
  <c r="K133" i="2"/>
  <c r="J133" i="2"/>
  <c r="X131" i="2"/>
  <c r="Y131" i="2" s="1"/>
  <c r="K131" i="2"/>
  <c r="J131" i="2"/>
  <c r="X129" i="2"/>
  <c r="Z129" i="2" s="1"/>
  <c r="AB129" i="2" s="1"/>
  <c r="K129" i="2"/>
  <c r="J129" i="2"/>
  <c r="X127" i="2"/>
  <c r="Z127" i="2" s="1"/>
  <c r="AB127" i="2" s="1"/>
  <c r="K127" i="2"/>
  <c r="J127" i="2"/>
  <c r="X125" i="2"/>
  <c r="Z125" i="2" s="1"/>
  <c r="AB125" i="2" s="1"/>
  <c r="K125" i="2"/>
  <c r="J125" i="2"/>
  <c r="X123" i="2"/>
  <c r="Z123" i="2" s="1"/>
  <c r="AA123" i="2" s="1"/>
  <c r="K123" i="2"/>
  <c r="J123" i="2"/>
  <c r="X121" i="2"/>
  <c r="Z121" i="2" s="1"/>
  <c r="AB121" i="2" s="1"/>
  <c r="K121" i="2"/>
  <c r="J121" i="2"/>
  <c r="X119" i="2"/>
  <c r="Z119" i="2" s="1"/>
  <c r="K119" i="2"/>
  <c r="J119" i="2"/>
  <c r="X117" i="2"/>
  <c r="Z117" i="2" s="1"/>
  <c r="AB117" i="2" s="1"/>
  <c r="K117" i="2"/>
  <c r="J117" i="2"/>
  <c r="X115" i="2"/>
  <c r="Y115" i="2" s="1"/>
  <c r="K115" i="2"/>
  <c r="J115" i="2"/>
  <c r="X113" i="2"/>
  <c r="Z113" i="2" s="1"/>
  <c r="K113" i="2"/>
  <c r="J113" i="2"/>
  <c r="X111" i="2"/>
  <c r="Z111" i="2" s="1"/>
  <c r="AB111" i="2" s="1"/>
  <c r="K111" i="2"/>
  <c r="J111" i="2"/>
  <c r="X109" i="2"/>
  <c r="Z109" i="2" s="1"/>
  <c r="AB109" i="2" s="1"/>
  <c r="K109" i="2"/>
  <c r="J109" i="2"/>
  <c r="X107" i="2"/>
  <c r="Y107" i="2" s="1"/>
  <c r="K107" i="2"/>
  <c r="J107" i="2"/>
  <c r="X105" i="2"/>
  <c r="Z105" i="2" s="1"/>
  <c r="AB105" i="2" s="1"/>
  <c r="K105" i="2"/>
  <c r="J105" i="2"/>
  <c r="X103" i="2"/>
  <c r="Z103" i="2" s="1"/>
  <c r="AB103" i="2" s="1"/>
  <c r="K103" i="2"/>
  <c r="J103" i="2"/>
  <c r="G103" i="2"/>
  <c r="X101" i="2"/>
  <c r="Z101" i="2" s="1"/>
  <c r="K101" i="2"/>
  <c r="J101" i="2"/>
  <c r="X99" i="2"/>
  <c r="Z99" i="2" s="1"/>
  <c r="AB99" i="2" s="1"/>
  <c r="K99" i="2"/>
  <c r="J99" i="2"/>
  <c r="X132" i="2"/>
  <c r="Z132" i="2" s="1"/>
  <c r="AB132" i="2" s="1"/>
  <c r="K132" i="2"/>
  <c r="J132" i="2"/>
  <c r="X130" i="2"/>
  <c r="Y130" i="2" s="1"/>
  <c r="K130" i="2"/>
  <c r="J130" i="2"/>
  <c r="X128" i="2"/>
  <c r="Z128" i="2" s="1"/>
  <c r="AB128" i="2" s="1"/>
  <c r="K128" i="2"/>
  <c r="J128" i="2"/>
  <c r="X126" i="2"/>
  <c r="Z126" i="2" s="1"/>
  <c r="AB126" i="2" s="1"/>
  <c r="K126" i="2"/>
  <c r="J126" i="2"/>
  <c r="X124" i="2"/>
  <c r="Z124" i="2" s="1"/>
  <c r="K124" i="2"/>
  <c r="J124" i="2"/>
  <c r="X122" i="2"/>
  <c r="Z122" i="2" s="1"/>
  <c r="AB122" i="2" s="1"/>
  <c r="K122" i="2"/>
  <c r="J122" i="2"/>
  <c r="X120" i="2"/>
  <c r="Y120" i="2" s="1"/>
  <c r="K120" i="2"/>
  <c r="J120" i="2"/>
  <c r="X118" i="2"/>
  <c r="Z118" i="2" s="1"/>
  <c r="K118" i="2"/>
  <c r="J118" i="2"/>
  <c r="X116" i="2"/>
  <c r="Z116" i="2" s="1"/>
  <c r="AA116" i="2" s="1"/>
  <c r="K116" i="2"/>
  <c r="J116" i="2"/>
  <c r="X114" i="2"/>
  <c r="Y114" i="2" s="1"/>
  <c r="K114" i="2"/>
  <c r="J114" i="2"/>
  <c r="X112" i="2"/>
  <c r="Y112" i="2" s="1"/>
  <c r="K112" i="2"/>
  <c r="J112" i="2"/>
  <c r="K110" i="2"/>
  <c r="J110" i="2"/>
  <c r="K108" i="2"/>
  <c r="J108" i="2"/>
  <c r="K106" i="2"/>
  <c r="J106" i="2"/>
  <c r="K104" i="2"/>
  <c r="J104" i="2"/>
  <c r="K102" i="2"/>
  <c r="J102" i="2"/>
  <c r="G102" i="2"/>
  <c r="K100" i="2"/>
  <c r="J100" i="2"/>
  <c r="K98" i="2"/>
  <c r="J98" i="2"/>
  <c r="K193" i="2"/>
  <c r="J193" i="2"/>
  <c r="K191" i="2"/>
  <c r="J191" i="2"/>
  <c r="K189" i="2"/>
  <c r="J189" i="2"/>
  <c r="K187" i="2"/>
  <c r="J187" i="2"/>
  <c r="K185" i="2"/>
  <c r="J185" i="2"/>
  <c r="K183" i="2"/>
  <c r="J183" i="2"/>
  <c r="K181" i="2"/>
  <c r="J181" i="2"/>
  <c r="K179" i="2"/>
  <c r="J179" i="2"/>
  <c r="K177" i="2"/>
  <c r="J177" i="2"/>
  <c r="K175" i="2"/>
  <c r="J175" i="2"/>
  <c r="K173" i="2"/>
  <c r="J173" i="2"/>
  <c r="K171" i="2"/>
  <c r="J171" i="2"/>
  <c r="K169" i="2"/>
  <c r="J169" i="2"/>
  <c r="K167" i="2"/>
  <c r="J167" i="2"/>
  <c r="K165" i="2"/>
  <c r="J165" i="2"/>
  <c r="K163" i="2"/>
  <c r="J163" i="2"/>
  <c r="G163" i="2"/>
  <c r="K161" i="2"/>
  <c r="J161" i="2"/>
  <c r="K159" i="2"/>
  <c r="J159" i="2"/>
  <c r="K192" i="2"/>
  <c r="J192" i="2"/>
  <c r="K190" i="2"/>
  <c r="J190" i="2"/>
  <c r="K188" i="2"/>
  <c r="J188" i="2"/>
  <c r="K186" i="2"/>
  <c r="J186" i="2"/>
  <c r="K184" i="2"/>
  <c r="J184" i="2"/>
  <c r="K182" i="2"/>
  <c r="J182" i="2"/>
  <c r="K180" i="2"/>
  <c r="J180" i="2"/>
  <c r="K178" i="2"/>
  <c r="J178" i="2"/>
  <c r="K176" i="2"/>
  <c r="J176" i="2"/>
  <c r="K174" i="2"/>
  <c r="J174" i="2"/>
  <c r="K172" i="2"/>
  <c r="J172" i="2"/>
  <c r="K170" i="2"/>
  <c r="J170" i="2"/>
  <c r="K168" i="2"/>
  <c r="J168" i="2"/>
  <c r="K166" i="2"/>
  <c r="J166" i="2"/>
  <c r="K164" i="2"/>
  <c r="J164" i="2"/>
  <c r="K162" i="2"/>
  <c r="J162" i="2"/>
  <c r="G162" i="2"/>
  <c r="K160" i="2"/>
  <c r="J160" i="2"/>
  <c r="K158" i="2"/>
  <c r="J158" i="2"/>
  <c r="X69" i="2"/>
  <c r="Y69" i="2" s="1"/>
  <c r="X70" i="2"/>
  <c r="Z70" i="2" s="1"/>
  <c r="X71" i="2"/>
  <c r="Z71" i="2" s="1"/>
  <c r="X72" i="2"/>
  <c r="Z72" i="2" s="1"/>
  <c r="X73" i="2"/>
  <c r="Z73" i="2" s="1"/>
  <c r="X74" i="2"/>
  <c r="Z74" i="2" s="1"/>
  <c r="X75" i="2"/>
  <c r="Z75" i="2" s="1"/>
  <c r="X76" i="2"/>
  <c r="Y76" i="2" s="1"/>
  <c r="X77" i="2"/>
  <c r="Y77" i="2" s="1"/>
  <c r="X78" i="2"/>
  <c r="Y78" i="2" s="1"/>
  <c r="X79" i="2"/>
  <c r="Z79" i="2" s="1"/>
  <c r="AA79" i="2" s="1"/>
  <c r="X80" i="2"/>
  <c r="Y80" i="2" s="1"/>
  <c r="X68" i="2"/>
  <c r="Y68" i="2" s="1"/>
  <c r="X67" i="2"/>
  <c r="Z67" i="2" s="1"/>
  <c r="X66" i="2"/>
  <c r="Z66" i="2" s="1"/>
  <c r="X65" i="2"/>
  <c r="Z65" i="2" s="1"/>
  <c r="AA65" i="2" s="1"/>
  <c r="X64" i="2"/>
  <c r="Y64" i="2" s="1"/>
  <c r="X63" i="2"/>
  <c r="Y63" i="2" s="1"/>
  <c r="X62" i="2"/>
  <c r="Z62" i="2" s="1"/>
  <c r="X61" i="2"/>
  <c r="Z61" i="2" s="1"/>
  <c r="X60" i="2"/>
  <c r="Y60" i="2" s="1"/>
  <c r="X59" i="2"/>
  <c r="Z59" i="2" s="1"/>
  <c r="X58" i="2"/>
  <c r="Z58" i="2" s="1"/>
  <c r="AA58" i="2" s="1"/>
  <c r="X57" i="2"/>
  <c r="Z57" i="2" s="1"/>
  <c r="X56" i="2"/>
  <c r="Z56" i="2" s="1"/>
  <c r="X55" i="2"/>
  <c r="Z55" i="2" s="1"/>
  <c r="X54" i="2"/>
  <c r="Z54" i="2" s="1"/>
  <c r="X53" i="2"/>
  <c r="Z53" i="2" s="1"/>
  <c r="AB53" i="2" s="1"/>
  <c r="X52" i="2"/>
  <c r="Y52" i="2" s="1"/>
  <c r="X51" i="2"/>
  <c r="Z51" i="2" s="1"/>
  <c r="X50" i="2"/>
  <c r="Z50" i="2" s="1"/>
  <c r="X49" i="2"/>
  <c r="Z49" i="2" s="1"/>
  <c r="X48" i="2"/>
  <c r="Y48" i="2" s="1"/>
  <c r="X47" i="2"/>
  <c r="Z47" i="2" s="1"/>
  <c r="X46" i="2"/>
  <c r="Y46" i="2" s="1"/>
  <c r="X45" i="2"/>
  <c r="Z45" i="2" s="1"/>
  <c r="X44" i="2"/>
  <c r="Y44" i="2" s="1"/>
  <c r="X43" i="2"/>
  <c r="Z43" i="2" s="1"/>
  <c r="X42" i="2"/>
  <c r="Z42" i="2" s="1"/>
  <c r="X41" i="2"/>
  <c r="Z41" i="2" s="1"/>
  <c r="AA41" i="2" s="1"/>
  <c r="X40" i="2"/>
  <c r="Y40" i="2" s="1"/>
  <c r="X39" i="2"/>
  <c r="Z39" i="2" s="1"/>
  <c r="X38" i="2"/>
  <c r="Z38" i="2" s="1"/>
  <c r="X37" i="2"/>
  <c r="Z37" i="2" s="1"/>
  <c r="X36" i="2"/>
  <c r="Z36" i="2" s="1"/>
  <c r="X35" i="2"/>
  <c r="Z35" i="2" s="1"/>
  <c r="AB35" i="2" s="1"/>
  <c r="X34" i="2"/>
  <c r="Z34" i="2" s="1"/>
  <c r="X33" i="2"/>
  <c r="Y33" i="2" s="1"/>
  <c r="X32" i="2"/>
  <c r="Z32" i="2" s="1"/>
  <c r="X31" i="2"/>
  <c r="Y31" i="2" s="1"/>
  <c r="X30" i="2"/>
  <c r="Y30" i="2" s="1"/>
  <c r="X29" i="2"/>
  <c r="Z29" i="2" s="1"/>
  <c r="X28" i="2"/>
  <c r="Z28" i="2" s="1"/>
  <c r="X27" i="2"/>
  <c r="Z27" i="2" s="1"/>
  <c r="X26" i="2"/>
  <c r="Y26" i="2" s="1"/>
  <c r="X25" i="2"/>
  <c r="Y25" i="2" s="1"/>
  <c r="X24" i="2"/>
  <c r="Z24" i="2" s="1"/>
  <c r="X23" i="2"/>
  <c r="Y23" i="2" s="1"/>
  <c r="X22" i="2"/>
  <c r="Z22" i="2" s="1"/>
  <c r="X21" i="2"/>
  <c r="Z21" i="2" s="1"/>
  <c r="X20" i="2"/>
  <c r="Z20" i="2" s="1"/>
  <c r="X19" i="2"/>
  <c r="Y19" i="2" s="1"/>
  <c r="X18" i="2"/>
  <c r="Z18" i="2" s="1"/>
  <c r="AB18" i="2" s="1"/>
  <c r="X17" i="2"/>
  <c r="Z17" i="2" s="1"/>
  <c r="X16" i="2"/>
  <c r="Z16" i="2" s="1"/>
  <c r="X15" i="2"/>
  <c r="Z15" i="2" s="1"/>
  <c r="X14" i="2"/>
  <c r="Y14" i="2" s="1"/>
  <c r="X13" i="2"/>
  <c r="Y13" i="2" s="1"/>
  <c r="X12" i="2"/>
  <c r="Z12" i="2" s="1"/>
  <c r="X11" i="2"/>
  <c r="Z11" i="2" s="1"/>
  <c r="AB11" i="2" s="1"/>
  <c r="X10" i="2"/>
  <c r="Z10" i="2" s="1"/>
  <c r="AB10" i="2" s="1"/>
  <c r="X9" i="2"/>
  <c r="Y9" i="2" s="1"/>
  <c r="X8" i="2"/>
  <c r="Z8" i="2" s="1"/>
  <c r="X7" i="2"/>
  <c r="Y7" i="2" s="1"/>
  <c r="X6" i="2"/>
  <c r="Y6" i="2" s="1"/>
  <c r="X5" i="2"/>
  <c r="Z5" i="2" s="1"/>
  <c r="X82" i="2"/>
  <c r="Z82" i="2" s="1"/>
  <c r="AB82" i="2" s="1"/>
  <c r="Z157" i="2"/>
  <c r="AB157" i="2" s="1"/>
  <c r="Y157" i="2"/>
  <c r="Z156" i="2"/>
  <c r="AA156" i="2" s="1"/>
  <c r="Y156" i="2"/>
  <c r="Z155" i="2"/>
  <c r="AB155" i="2" s="1"/>
  <c r="Y155" i="2"/>
  <c r="Z154" i="2"/>
  <c r="AB154" i="2" s="1"/>
  <c r="Y154" i="2"/>
  <c r="Z153" i="2"/>
  <c r="Y153" i="2"/>
  <c r="Z152" i="2"/>
  <c r="AB152" i="2" s="1"/>
  <c r="Y152" i="2"/>
  <c r="Z151" i="2"/>
  <c r="AA151" i="2" s="1"/>
  <c r="Y151" i="2"/>
  <c r="Z150" i="2"/>
  <c r="AA150" i="2" s="1"/>
  <c r="Y150" i="2"/>
  <c r="Z149" i="2"/>
  <c r="AB149" i="2" s="1"/>
  <c r="Y149" i="2"/>
  <c r="Z148" i="2"/>
  <c r="AA148" i="2" s="1"/>
  <c r="Y148" i="2"/>
  <c r="Z147" i="2"/>
  <c r="AA147" i="2" s="1"/>
  <c r="Y147" i="2"/>
  <c r="Z146" i="2"/>
  <c r="AB146" i="2" s="1"/>
  <c r="Y146" i="2"/>
  <c r="Z145" i="2"/>
  <c r="Y145" i="2"/>
  <c r="Z144" i="2"/>
  <c r="AA144" i="2" s="1"/>
  <c r="Y144" i="2"/>
  <c r="Z143" i="2"/>
  <c r="AB143" i="2" s="1"/>
  <c r="Y143" i="2"/>
  <c r="Z142" i="2"/>
  <c r="AB142" i="2" s="1"/>
  <c r="Y142" i="2"/>
  <c r="Z141" i="2"/>
  <c r="AA141" i="2" s="1"/>
  <c r="Y141" i="2"/>
  <c r="Z140" i="2"/>
  <c r="AB140" i="2" s="1"/>
  <c r="Y140" i="2"/>
  <c r="Z139" i="2"/>
  <c r="AA139" i="2" s="1"/>
  <c r="Y139" i="2"/>
  <c r="Z138" i="2"/>
  <c r="AA138" i="2" s="1"/>
  <c r="Y138" i="2"/>
  <c r="Z137" i="2"/>
  <c r="AB137" i="2" s="1"/>
  <c r="Y137" i="2"/>
  <c r="Z136" i="2"/>
  <c r="AA136" i="2" s="1"/>
  <c r="Y136" i="2"/>
  <c r="Z135" i="2"/>
  <c r="AA135" i="2" s="1"/>
  <c r="Y135" i="2"/>
  <c r="Z134" i="2"/>
  <c r="AB134" i="2" s="1"/>
  <c r="Y134" i="2"/>
  <c r="X458" i="2"/>
  <c r="X642" i="2"/>
  <c r="X215" i="2"/>
  <c r="Z215" i="2" s="1"/>
  <c r="AB215" i="2" s="1"/>
  <c r="X457" i="2"/>
  <c r="Z457" i="2" s="1"/>
  <c r="X456" i="2"/>
  <c r="X455" i="2"/>
  <c r="X454" i="2"/>
  <c r="Y454" i="2" s="1"/>
  <c r="X453" i="2"/>
  <c r="Z453" i="2" s="1"/>
  <c r="AB453" i="2" s="1"/>
  <c r="X452" i="2"/>
  <c r="Y452" i="2" s="1"/>
  <c r="X451" i="2"/>
  <c r="Z451" i="2" s="1"/>
  <c r="X450" i="2"/>
  <c r="Z450" i="2" s="1"/>
  <c r="AA450" i="2" s="1"/>
  <c r="X449" i="2"/>
  <c r="Y449" i="2" s="1"/>
  <c r="X448" i="2"/>
  <c r="Y448" i="2" s="1"/>
  <c r="X769" i="2"/>
  <c r="Y769" i="2" s="1"/>
  <c r="X768" i="2"/>
  <c r="Z768" i="2" s="1"/>
  <c r="X720" i="2"/>
  <c r="Z720" i="2" s="1"/>
  <c r="Z77" i="2" l="1"/>
  <c r="AA77" i="2" s="1"/>
  <c r="Y125" i="2"/>
  <c r="Y169" i="2"/>
  <c r="Y183" i="2"/>
  <c r="Y118" i="2"/>
  <c r="Y178" i="2"/>
  <c r="Y71" i="2"/>
  <c r="Y162" i="2"/>
  <c r="Z191" i="2"/>
  <c r="AB191" i="2" s="1"/>
  <c r="Y124" i="2"/>
  <c r="Y198" i="2"/>
  <c r="Y180" i="2"/>
  <c r="Z166" i="2"/>
  <c r="AB166" i="2" s="1"/>
  <c r="Z182" i="2"/>
  <c r="AB182" i="2" s="1"/>
  <c r="Y132" i="2"/>
  <c r="Y204" i="2"/>
  <c r="Y79" i="2"/>
  <c r="Y170" i="2"/>
  <c r="Y167" i="2"/>
  <c r="Y108" i="2"/>
  <c r="Y109" i="2"/>
  <c r="Z206" i="2"/>
  <c r="AB206" i="2" s="1"/>
  <c r="AB113" i="2"/>
  <c r="AA113" i="2"/>
  <c r="Y165" i="2"/>
  <c r="Y190" i="2"/>
  <c r="Y171" i="2"/>
  <c r="Y103" i="2"/>
  <c r="Y111" i="2"/>
  <c r="Y174" i="2"/>
  <c r="Y163" i="2"/>
  <c r="Y173" i="2"/>
  <c r="Y187" i="2"/>
  <c r="Y100" i="2"/>
  <c r="Y105" i="2"/>
  <c r="Y113" i="2"/>
  <c r="Y121" i="2"/>
  <c r="Y129" i="2"/>
  <c r="Y197" i="2"/>
  <c r="Y199" i="2"/>
  <c r="Y209" i="2"/>
  <c r="Z78" i="2"/>
  <c r="AA78" i="2" s="1"/>
  <c r="Y72" i="2"/>
  <c r="Y70" i="2"/>
  <c r="Y179" i="2"/>
  <c r="Y189" i="2"/>
  <c r="Y102" i="2"/>
  <c r="Y126" i="2"/>
  <c r="Y200" i="2"/>
  <c r="AB160" i="2"/>
  <c r="AA160" i="2"/>
  <c r="AB119" i="2"/>
  <c r="AA119" i="2"/>
  <c r="AB124" i="2"/>
  <c r="AA124" i="2"/>
  <c r="AB178" i="2"/>
  <c r="AA178" i="2"/>
  <c r="AB161" i="2"/>
  <c r="AA161" i="2"/>
  <c r="AB72" i="2"/>
  <c r="AA72" i="2"/>
  <c r="AB101" i="2"/>
  <c r="AA101" i="2"/>
  <c r="AB179" i="2"/>
  <c r="AA179" i="2"/>
  <c r="AB190" i="2"/>
  <c r="AA190" i="2"/>
  <c r="AB100" i="2"/>
  <c r="AA100" i="2"/>
  <c r="AB195" i="2"/>
  <c r="AA195" i="2"/>
  <c r="AB207" i="2"/>
  <c r="AA207" i="2"/>
  <c r="AB204" i="2"/>
  <c r="AA204" i="2"/>
  <c r="AB173" i="2"/>
  <c r="AA173" i="2"/>
  <c r="AB118" i="2"/>
  <c r="AA118" i="2"/>
  <c r="Z172" i="2"/>
  <c r="Z181" i="2"/>
  <c r="AB181" i="2" s="1"/>
  <c r="Z112" i="2"/>
  <c r="Z120" i="2"/>
  <c r="AB120" i="2" s="1"/>
  <c r="Z130" i="2"/>
  <c r="Z131" i="2"/>
  <c r="Z196" i="2"/>
  <c r="AB196" i="2" s="1"/>
  <c r="Z201" i="2"/>
  <c r="Z205" i="2"/>
  <c r="AB205" i="2" s="1"/>
  <c r="Z210" i="2"/>
  <c r="Y164" i="2"/>
  <c r="Y104" i="2"/>
  <c r="Y122" i="2"/>
  <c r="Y123" i="2"/>
  <c r="Y202" i="2"/>
  <c r="Y207" i="2"/>
  <c r="Z184" i="2"/>
  <c r="Z192" i="2"/>
  <c r="AB192" i="2" s="1"/>
  <c r="Z175" i="2"/>
  <c r="AB175" i="2" s="1"/>
  <c r="Z185" i="2"/>
  <c r="Z106" i="2"/>
  <c r="Z114" i="2"/>
  <c r="AB114" i="2" s="1"/>
  <c r="Z107" i="2"/>
  <c r="Z115" i="2"/>
  <c r="AB115" i="2" s="1"/>
  <c r="Y158" i="2"/>
  <c r="AA166" i="2"/>
  <c r="Y176" i="2"/>
  <c r="Y159" i="2"/>
  <c r="AA167" i="2"/>
  <c r="Y177" i="2"/>
  <c r="Y98" i="2"/>
  <c r="Y116" i="2"/>
  <c r="Y99" i="2"/>
  <c r="Y117" i="2"/>
  <c r="AA125" i="2"/>
  <c r="Y194" i="2"/>
  <c r="AA198" i="2"/>
  <c r="Y203" i="2"/>
  <c r="Y160" i="2"/>
  <c r="Y168" i="2"/>
  <c r="Y186" i="2"/>
  <c r="Y161" i="2"/>
  <c r="Y101" i="2"/>
  <c r="Y119" i="2"/>
  <c r="Y127" i="2"/>
  <c r="Y195" i="2"/>
  <c r="Y208" i="2"/>
  <c r="Y188" i="2"/>
  <c r="Y110" i="2"/>
  <c r="Y128" i="2"/>
  <c r="AA209" i="2"/>
  <c r="AA208" i="2"/>
  <c r="AA122" i="2"/>
  <c r="AA99" i="2"/>
  <c r="AA117" i="2"/>
  <c r="AA194" i="2"/>
  <c r="AA203" i="2"/>
  <c r="AB116" i="2"/>
  <c r="AA128" i="2"/>
  <c r="AA105" i="2"/>
  <c r="AA111" i="2"/>
  <c r="AA129" i="2"/>
  <c r="AB197" i="2"/>
  <c r="AA120" i="2"/>
  <c r="AA126" i="2"/>
  <c r="AA132" i="2"/>
  <c r="AA103" i="2"/>
  <c r="AA109" i="2"/>
  <c r="AA121" i="2"/>
  <c r="AA127" i="2"/>
  <c r="AA133" i="2"/>
  <c r="AA199" i="2"/>
  <c r="AA202" i="2"/>
  <c r="AA200" i="2"/>
  <c r="AB123" i="2"/>
  <c r="AA162" i="2"/>
  <c r="AA168" i="2"/>
  <c r="AA174" i="2"/>
  <c r="AA180" i="2"/>
  <c r="AA186" i="2"/>
  <c r="AA163" i="2"/>
  <c r="AA169" i="2"/>
  <c r="AA187" i="2"/>
  <c r="AA193" i="2"/>
  <c r="AA102" i="2"/>
  <c r="AA108" i="2"/>
  <c r="AA158" i="2"/>
  <c r="AA164" i="2"/>
  <c r="AA170" i="2"/>
  <c r="AA176" i="2"/>
  <c r="AA188" i="2"/>
  <c r="AA159" i="2"/>
  <c r="AA165" i="2"/>
  <c r="AA171" i="2"/>
  <c r="AA177" i="2"/>
  <c r="AA183" i="2"/>
  <c r="AA189" i="2"/>
  <c r="AA98" i="2"/>
  <c r="AA104" i="2"/>
  <c r="AA110" i="2"/>
  <c r="Y75" i="2"/>
  <c r="Z40" i="2"/>
  <c r="AB40" i="2" s="1"/>
  <c r="Y74" i="2"/>
  <c r="AB75" i="2"/>
  <c r="AA75" i="2"/>
  <c r="Y10" i="2"/>
  <c r="Z80" i="2"/>
  <c r="Y82" i="2"/>
  <c r="AB79" i="2"/>
  <c r="Z69" i="2"/>
  <c r="Y73" i="2"/>
  <c r="AA74" i="2"/>
  <c r="AB74" i="2"/>
  <c r="AA70" i="2"/>
  <c r="AB70" i="2"/>
  <c r="Y53" i="2"/>
  <c r="Z46" i="2"/>
  <c r="AB46" i="2" s="1"/>
  <c r="Z23" i="2"/>
  <c r="AB23" i="2" s="1"/>
  <c r="AB77" i="2"/>
  <c r="Z60" i="2"/>
  <c r="Z30" i="2"/>
  <c r="AB30" i="2" s="1"/>
  <c r="AA71" i="2"/>
  <c r="AB71" i="2"/>
  <c r="AB73" i="2"/>
  <c r="AA73" i="2"/>
  <c r="Z76" i="2"/>
  <c r="Y35" i="2"/>
  <c r="Y57" i="2"/>
  <c r="Y11" i="2"/>
  <c r="Y18" i="2"/>
  <c r="Z25" i="2"/>
  <c r="Y41" i="2"/>
  <c r="Z48" i="2"/>
  <c r="Z6" i="2"/>
  <c r="AA6" i="2" s="1"/>
  <c r="Z64" i="2"/>
  <c r="AB64" i="2" s="1"/>
  <c r="Y58" i="2"/>
  <c r="Z13" i="2"/>
  <c r="Y22" i="2"/>
  <c r="Y45" i="2"/>
  <c r="Y65" i="2"/>
  <c r="Z52" i="2"/>
  <c r="AB52" i="2" s="1"/>
  <c r="AB56" i="2"/>
  <c r="AA56" i="2"/>
  <c r="AA67" i="2"/>
  <c r="AB67" i="2"/>
  <c r="AB54" i="2"/>
  <c r="AA54" i="2"/>
  <c r="AB49" i="2"/>
  <c r="AA49" i="2"/>
  <c r="AB66" i="2"/>
  <c r="AA66" i="2"/>
  <c r="AB47" i="2"/>
  <c r="AA47" i="2"/>
  <c r="AA55" i="2"/>
  <c r="AB55" i="2"/>
  <c r="AB61" i="2"/>
  <c r="AA61" i="2"/>
  <c r="AB62" i="2"/>
  <c r="AA62" i="2"/>
  <c r="AB42" i="2"/>
  <c r="AA42" i="2"/>
  <c r="AB57" i="2"/>
  <c r="AA57" i="2"/>
  <c r="AA43" i="2"/>
  <c r="AB43" i="2"/>
  <c r="AB50" i="2"/>
  <c r="AA50" i="2"/>
  <c r="AB45" i="2"/>
  <c r="AA45" i="2"/>
  <c r="AB51" i="2"/>
  <c r="AA51" i="2"/>
  <c r="AB59" i="2"/>
  <c r="AA59" i="2"/>
  <c r="Y56" i="2"/>
  <c r="Z44" i="2"/>
  <c r="Y49" i="2"/>
  <c r="AB58" i="2"/>
  <c r="Y61" i="2"/>
  <c r="Z68" i="2"/>
  <c r="AA53" i="2"/>
  <c r="Z63" i="2"/>
  <c r="Y42" i="2"/>
  <c r="Y54" i="2"/>
  <c r="Y66" i="2"/>
  <c r="AB41" i="2"/>
  <c r="AB65" i="2"/>
  <c r="Y47" i="2"/>
  <c r="Y59" i="2"/>
  <c r="Y50" i="2"/>
  <c r="Y62" i="2"/>
  <c r="Y51" i="2"/>
  <c r="Y43" i="2"/>
  <c r="Y55" i="2"/>
  <c r="Y67" i="2"/>
  <c r="AA32" i="2"/>
  <c r="AB32" i="2"/>
  <c r="AB5" i="2"/>
  <c r="AA5" i="2"/>
  <c r="AB21" i="2"/>
  <c r="AA21" i="2"/>
  <c r="AB27" i="2"/>
  <c r="AA27" i="2"/>
  <c r="AB22" i="2"/>
  <c r="AA22" i="2"/>
  <c r="AA28" i="2"/>
  <c r="AB28" i="2"/>
  <c r="AB36" i="2"/>
  <c r="AA36" i="2"/>
  <c r="AB16" i="2"/>
  <c r="AA16" i="2"/>
  <c r="AB17" i="2"/>
  <c r="AA17" i="2"/>
  <c r="AA8" i="2"/>
  <c r="AB8" i="2"/>
  <c r="AB29" i="2"/>
  <c r="AA29" i="2"/>
  <c r="AB37" i="2"/>
  <c r="AA37" i="2"/>
  <c r="AB24" i="2"/>
  <c r="AA24" i="2"/>
  <c r="AB34" i="2"/>
  <c r="AA34" i="2"/>
  <c r="AB38" i="2"/>
  <c r="AA38" i="2"/>
  <c r="AB12" i="2"/>
  <c r="AA12" i="2"/>
  <c r="AA20" i="2"/>
  <c r="AB20" i="2"/>
  <c r="AB15" i="2"/>
  <c r="AA15" i="2"/>
  <c r="AB39" i="2"/>
  <c r="AA39" i="2"/>
  <c r="AA18" i="2"/>
  <c r="Y21" i="2"/>
  <c r="AA35" i="2"/>
  <c r="Z33" i="2"/>
  <c r="Y12" i="2"/>
  <c r="Z19" i="2"/>
  <c r="Y24" i="2"/>
  <c r="Z31" i="2"/>
  <c r="Y36" i="2"/>
  <c r="Y16" i="2"/>
  <c r="Y28" i="2"/>
  <c r="Y38" i="2"/>
  <c r="Z14" i="2"/>
  <c r="Z26" i="2"/>
  <c r="Z7" i="2"/>
  <c r="Y5" i="2"/>
  <c r="Y17" i="2"/>
  <c r="Y29" i="2"/>
  <c r="Y34" i="2"/>
  <c r="AA11" i="2"/>
  <c r="Z9" i="2"/>
  <c r="Y15" i="2"/>
  <c r="Y27" i="2"/>
  <c r="Y39" i="2"/>
  <c r="Y8" i="2"/>
  <c r="AA10" i="2"/>
  <c r="Y20" i="2"/>
  <c r="Y32" i="2"/>
  <c r="Y37" i="2"/>
  <c r="Y453" i="2"/>
  <c r="Z454" i="2"/>
  <c r="AB454" i="2" s="1"/>
  <c r="AB136" i="2"/>
  <c r="AA157" i="2"/>
  <c r="Z448" i="2"/>
  <c r="AB448" i="2" s="1"/>
  <c r="AB139" i="2"/>
  <c r="AA142" i="2"/>
  <c r="AB148" i="2"/>
  <c r="Y450" i="2"/>
  <c r="Y451" i="2"/>
  <c r="Z452" i="2"/>
  <c r="AB452" i="2" s="1"/>
  <c r="AA453" i="2"/>
  <c r="AB151" i="2"/>
  <c r="Z449" i="2"/>
  <c r="AB457" i="2"/>
  <c r="AA457" i="2"/>
  <c r="Y457" i="2"/>
  <c r="AA154" i="2"/>
  <c r="Z456" i="2"/>
  <c r="Y456" i="2"/>
  <c r="AB153" i="2"/>
  <c r="AA153" i="2"/>
  <c r="AB450" i="2"/>
  <c r="AA145" i="2"/>
  <c r="AB145" i="2"/>
  <c r="Y455" i="2"/>
  <c r="Z455" i="2"/>
  <c r="AB451" i="2"/>
  <c r="AA451" i="2"/>
  <c r="Y215" i="2"/>
  <c r="AB135" i="2"/>
  <c r="AB138" i="2"/>
  <c r="AB147" i="2"/>
  <c r="AB150" i="2"/>
  <c r="AB156" i="2"/>
  <c r="AB144" i="2"/>
  <c r="AB141" i="2"/>
  <c r="AA215" i="2"/>
  <c r="AA134" i="2"/>
  <c r="AA137" i="2"/>
  <c r="AA140" i="2"/>
  <c r="AA143" i="2"/>
  <c r="AA146" i="2"/>
  <c r="AA149" i="2"/>
  <c r="AA152" i="2"/>
  <c r="AA155" i="2"/>
  <c r="AA82" i="2"/>
  <c r="Z769" i="2"/>
  <c r="AB768" i="2"/>
  <c r="AA768" i="2"/>
  <c r="Y768" i="2"/>
  <c r="AA720" i="2"/>
  <c r="AB720" i="2"/>
  <c r="Y720" i="2"/>
  <c r="X446" i="2"/>
  <c r="X403" i="2"/>
  <c r="AA191" i="2" l="1"/>
  <c r="AA115" i="2"/>
  <c r="AA206" i="2"/>
  <c r="AA182" i="2"/>
  <c r="AA40" i="2"/>
  <c r="AB78" i="2"/>
  <c r="AA175" i="2"/>
  <c r="AA205" i="2"/>
  <c r="AA192" i="2"/>
  <c r="AB184" i="2"/>
  <c r="AA184" i="2"/>
  <c r="AB130" i="2"/>
  <c r="AA130" i="2"/>
  <c r="AB131" i="2"/>
  <c r="AA131" i="2"/>
  <c r="AB172" i="2"/>
  <c r="AA172" i="2"/>
  <c r="AA196" i="2"/>
  <c r="AB112" i="2"/>
  <c r="AA112" i="2"/>
  <c r="AB107" i="2"/>
  <c r="AA107" i="2"/>
  <c r="AB106" i="2"/>
  <c r="AA106" i="2"/>
  <c r="AA114" i="2"/>
  <c r="AB185" i="2"/>
  <c r="AA185" i="2"/>
  <c r="AB201" i="2"/>
  <c r="AA201" i="2"/>
  <c r="AB210" i="2"/>
  <c r="AA210" i="2"/>
  <c r="AA181" i="2"/>
  <c r="AA23" i="2"/>
  <c r="AA448" i="2"/>
  <c r="AA64" i="2"/>
  <c r="AB69" i="2"/>
  <c r="AA69" i="2"/>
  <c r="AA46" i="2"/>
  <c r="AA80" i="2"/>
  <c r="AB80" i="2"/>
  <c r="AA60" i="2"/>
  <c r="AB60" i="2"/>
  <c r="AA30" i="2"/>
  <c r="AA76" i="2"/>
  <c r="AB76" i="2"/>
  <c r="AA454" i="2"/>
  <c r="AB13" i="2"/>
  <c r="AA13" i="2"/>
  <c r="AB6" i="2"/>
  <c r="AA48" i="2"/>
  <c r="AB48" i="2"/>
  <c r="AA52" i="2"/>
  <c r="AB25" i="2"/>
  <c r="AA25" i="2"/>
  <c r="AB44" i="2"/>
  <c r="AA44" i="2"/>
  <c r="AB63" i="2"/>
  <c r="AA63" i="2"/>
  <c r="AB68" i="2"/>
  <c r="AA68" i="2"/>
  <c r="AB31" i="2"/>
  <c r="AA31" i="2"/>
  <c r="AA9" i="2"/>
  <c r="AB9" i="2"/>
  <c r="AB19" i="2"/>
  <c r="AA19" i="2"/>
  <c r="AA33" i="2"/>
  <c r="AB33" i="2"/>
  <c r="AB7" i="2"/>
  <c r="AA7" i="2"/>
  <c r="AB26" i="2"/>
  <c r="AA26" i="2"/>
  <c r="AB14" i="2"/>
  <c r="AA14" i="2"/>
  <c r="AA452" i="2"/>
  <c r="AB449" i="2"/>
  <c r="AA449" i="2"/>
  <c r="Z403" i="2"/>
  <c r="Y403" i="2"/>
  <c r="Y446" i="2"/>
  <c r="Z446" i="2"/>
  <c r="AB455" i="2"/>
  <c r="AA455" i="2"/>
  <c r="AA456" i="2"/>
  <c r="AB456" i="2"/>
  <c r="AA769" i="2"/>
  <c r="AB769" i="2"/>
  <c r="X890" i="2"/>
  <c r="Z890" i="2" s="1"/>
  <c r="X831" i="2"/>
  <c r="Y831" i="2" s="1"/>
  <c r="X759" i="2"/>
  <c r="Z759" i="2" s="1"/>
  <c r="X754" i="2"/>
  <c r="Z754" i="2" s="1"/>
  <c r="X745" i="2"/>
  <c r="Z745" i="2" s="1"/>
  <c r="X734" i="2"/>
  <c r="Z734" i="2" s="1"/>
  <c r="X728" i="2"/>
  <c r="Z728" i="2" s="1"/>
  <c r="X664" i="2"/>
  <c r="Z664" i="2" s="1"/>
  <c r="AB446" i="2" l="1"/>
  <c r="AA446" i="2"/>
  <c r="AB403" i="2"/>
  <c r="AA403" i="2"/>
  <c r="Z831" i="2"/>
  <c r="AA831" i="2" s="1"/>
  <c r="AA890" i="2"/>
  <c r="AB890" i="2"/>
  <c r="Y890" i="2"/>
  <c r="AA759" i="2"/>
  <c r="AB759" i="2"/>
  <c r="Y759" i="2"/>
  <c r="AB754" i="2"/>
  <c r="AA754" i="2"/>
  <c r="Y754" i="2"/>
  <c r="AB745" i="2"/>
  <c r="AA745" i="2"/>
  <c r="Y745" i="2"/>
  <c r="AB734" i="2"/>
  <c r="AA734" i="2"/>
  <c r="Y734" i="2"/>
  <c r="AB728" i="2"/>
  <c r="AA728" i="2"/>
  <c r="Y728" i="2"/>
  <c r="AB664" i="2"/>
  <c r="AA664" i="2"/>
  <c r="Y664" i="2"/>
  <c r="X576" i="2"/>
  <c r="Y576" i="2" s="1"/>
  <c r="AB831" i="2" l="1"/>
  <c r="Z576" i="2"/>
  <c r="AB576" i="2" s="1"/>
  <c r="X1096" i="2"/>
  <c r="Z1096" i="2" s="1"/>
  <c r="X1095" i="2"/>
  <c r="Z1095" i="2" s="1"/>
  <c r="X1094" i="2"/>
  <c r="Z1094" i="2" s="1"/>
  <c r="X1093" i="2"/>
  <c r="Z1093" i="2" s="1"/>
  <c r="X1091" i="2"/>
  <c r="Z1091" i="2" s="1"/>
  <c r="X1079" i="2"/>
  <c r="Z1079" i="2" s="1"/>
  <c r="X1078" i="2"/>
  <c r="Z1078" i="2" s="1"/>
  <c r="X1077" i="2"/>
  <c r="Z1077" i="2" s="1"/>
  <c r="X1076" i="2"/>
  <c r="Z1076" i="2" s="1"/>
  <c r="X1075" i="2"/>
  <c r="Z1075" i="2" s="1"/>
  <c r="X1074" i="2"/>
  <c r="Z1074" i="2" s="1"/>
  <c r="X1073" i="2"/>
  <c r="Z1073" i="2" s="1"/>
  <c r="X1072" i="2"/>
  <c r="Z1072" i="2" s="1"/>
  <c r="X1071" i="2"/>
  <c r="Z1071" i="2" s="1"/>
  <c r="X1068" i="2"/>
  <c r="Z1068" i="2" s="1"/>
  <c r="X1058" i="2"/>
  <c r="Z1058" i="2" s="1"/>
  <c r="X1057" i="2"/>
  <c r="Y1057" i="2" s="1"/>
  <c r="X1056" i="2"/>
  <c r="Z1056" i="2" s="1"/>
  <c r="AB1056" i="2" s="1"/>
  <c r="X1055" i="2"/>
  <c r="Z1055" i="2" s="1"/>
  <c r="X1054" i="2"/>
  <c r="Z1054" i="2" s="1"/>
  <c r="X1053" i="2"/>
  <c r="Y1053" i="2" s="1"/>
  <c r="X1052" i="2"/>
  <c r="Z1052" i="2" s="1"/>
  <c r="X1051" i="2"/>
  <c r="Z1051" i="2" s="1"/>
  <c r="X1050" i="2"/>
  <c r="Z1050" i="2" s="1"/>
  <c r="X1047" i="2"/>
  <c r="Z1047" i="2" s="1"/>
  <c r="X1037" i="2"/>
  <c r="Z1037" i="2" s="1"/>
  <c r="X1036" i="2"/>
  <c r="Z1036" i="2" s="1"/>
  <c r="X1035" i="2"/>
  <c r="Y1035" i="2" s="1"/>
  <c r="X1034" i="2"/>
  <c r="Z1034" i="2" s="1"/>
  <c r="X1033" i="2"/>
  <c r="Z1033" i="2" s="1"/>
  <c r="X1032" i="2"/>
  <c r="Z1032" i="2" s="1"/>
  <c r="X1031" i="2"/>
  <c r="Z1031" i="2" s="1"/>
  <c r="X1030" i="2"/>
  <c r="Z1030" i="2" s="1"/>
  <c r="X1029" i="2"/>
  <c r="Z1029" i="2" s="1"/>
  <c r="X1028" i="2"/>
  <c r="Z1028" i="2" s="1"/>
  <c r="X1026" i="2"/>
  <c r="Z1026" i="2" s="1"/>
  <c r="X1016" i="2"/>
  <c r="Z1016" i="2" s="1"/>
  <c r="X1015" i="2"/>
  <c r="Z1015" i="2" s="1"/>
  <c r="X1014" i="2"/>
  <c r="Z1014" i="2" s="1"/>
  <c r="X1013" i="2"/>
  <c r="Z1013" i="2" s="1"/>
  <c r="X1012" i="2"/>
  <c r="Y1012" i="2" s="1"/>
  <c r="X1011" i="2"/>
  <c r="Y1011" i="2" s="1"/>
  <c r="X1009" i="2"/>
  <c r="Z1009" i="2" s="1"/>
  <c r="X999" i="2"/>
  <c r="Z999" i="2" s="1"/>
  <c r="X998" i="2"/>
  <c r="Z998" i="2" s="1"/>
  <c r="X997" i="2"/>
  <c r="Z997" i="2" s="1"/>
  <c r="X996" i="2"/>
  <c r="Y996" i="2" s="1"/>
  <c r="X995" i="2"/>
  <c r="Z995" i="2" s="1"/>
  <c r="X994" i="2"/>
  <c r="Z994" i="2" s="1"/>
  <c r="X992" i="2"/>
  <c r="Z992" i="2" s="1"/>
  <c r="X979" i="2"/>
  <c r="Z979" i="2" s="1"/>
  <c r="X977" i="2"/>
  <c r="Z977" i="2" s="1"/>
  <c r="X976" i="2"/>
  <c r="Z976" i="2" s="1"/>
  <c r="X975" i="2"/>
  <c r="Z975" i="2" s="1"/>
  <c r="X974" i="2"/>
  <c r="Z974" i="2" s="1"/>
  <c r="X973" i="2"/>
  <c r="Z973" i="2" s="1"/>
  <c r="X971" i="2"/>
  <c r="Y971" i="2" s="1"/>
  <c r="X970" i="2"/>
  <c r="Y970" i="2" s="1"/>
  <c r="X969" i="2"/>
  <c r="Z969" i="2" s="1"/>
  <c r="X968" i="2"/>
  <c r="Z968" i="2" s="1"/>
  <c r="X966" i="2"/>
  <c r="Z966" i="2" s="1"/>
  <c r="X965" i="2"/>
  <c r="Z965" i="2" s="1"/>
  <c r="X964" i="2"/>
  <c r="Z964" i="2" s="1"/>
  <c r="X963" i="2"/>
  <c r="Z963" i="2" s="1"/>
  <c r="X961" i="2"/>
  <c r="Z961" i="2" s="1"/>
  <c r="X946" i="2"/>
  <c r="Z946" i="2" s="1"/>
  <c r="X945" i="2"/>
  <c r="Z945" i="2" s="1"/>
  <c r="X943" i="2"/>
  <c r="Z943" i="2" s="1"/>
  <c r="X942" i="2"/>
  <c r="Z942" i="2" s="1"/>
  <c r="X941" i="2"/>
  <c r="Z941" i="2" s="1"/>
  <c r="X939" i="2"/>
  <c r="Z939" i="2" s="1"/>
  <c r="X938" i="2"/>
  <c r="Z938" i="2" s="1"/>
  <c r="X937" i="2"/>
  <c r="Y937" i="2" s="1"/>
  <c r="X935" i="2"/>
  <c r="Z935" i="2" s="1"/>
  <c r="X934" i="2"/>
  <c r="Z934" i="2" s="1"/>
  <c r="X933" i="2"/>
  <c r="Z933" i="2" s="1"/>
  <c r="X931" i="2"/>
  <c r="Z931" i="2" s="1"/>
  <c r="X921" i="2"/>
  <c r="Y921" i="2" s="1"/>
  <c r="X916" i="2"/>
  <c r="Z916" i="2" s="1"/>
  <c r="X915" i="2"/>
  <c r="Z915" i="2" s="1"/>
  <c r="X913" i="2"/>
  <c r="Z913" i="2" s="1"/>
  <c r="X912" i="2"/>
  <c r="Z912" i="2" s="1"/>
  <c r="X911" i="2"/>
  <c r="Y911" i="2" s="1"/>
  <c r="X910" i="2"/>
  <c r="Z910" i="2" s="1"/>
  <c r="X908" i="2"/>
  <c r="Z908" i="2" s="1"/>
  <c r="X907" i="2"/>
  <c r="Z907" i="2" s="1"/>
  <c r="X906" i="2"/>
  <c r="Z906" i="2" s="1"/>
  <c r="X904" i="2"/>
  <c r="Y904" i="2" s="1"/>
  <c r="X903" i="2"/>
  <c r="Z903" i="2" s="1"/>
  <c r="X902" i="2"/>
  <c r="Z902" i="2" s="1"/>
  <c r="AB902" i="2" s="1"/>
  <c r="X905" i="2"/>
  <c r="Z905" i="2" s="1"/>
  <c r="X900" i="2"/>
  <c r="Y900" i="2" s="1"/>
  <c r="X885" i="2"/>
  <c r="Z885" i="2" s="1"/>
  <c r="X884" i="2"/>
  <c r="Z884" i="2" s="1"/>
  <c r="X882" i="2"/>
  <c r="Z882" i="2" s="1"/>
  <c r="X881" i="2"/>
  <c r="Y881" i="2" s="1"/>
  <c r="X880" i="2"/>
  <c r="Z880" i="2" s="1"/>
  <c r="X878" i="2"/>
  <c r="Z878" i="2" s="1"/>
  <c r="X877" i="2"/>
  <c r="Y877" i="2" s="1"/>
  <c r="X875" i="2"/>
  <c r="Z875" i="2" s="1"/>
  <c r="X874" i="2"/>
  <c r="Z874" i="2" s="1"/>
  <c r="X863" i="2"/>
  <c r="Z863" i="2" s="1"/>
  <c r="X862" i="2"/>
  <c r="Z862" i="2" s="1"/>
  <c r="X832" i="2"/>
  <c r="Z832" i="2" s="1"/>
  <c r="X858" i="2"/>
  <c r="Z858" i="2" s="1"/>
  <c r="X856" i="2"/>
  <c r="Z856" i="2" s="1"/>
  <c r="X855" i="2"/>
  <c r="Y855" i="2" s="1"/>
  <c r="X854" i="2"/>
  <c r="Z854" i="2" s="1"/>
  <c r="X852" i="2"/>
  <c r="Y852" i="2" s="1"/>
  <c r="X851" i="2"/>
  <c r="Y851" i="2" s="1"/>
  <c r="X850" i="2"/>
  <c r="Z850" i="2" s="1"/>
  <c r="X848" i="2"/>
  <c r="Z848" i="2" s="1"/>
  <c r="X847" i="2"/>
  <c r="Z847" i="2" s="1"/>
  <c r="X846" i="2"/>
  <c r="Z846" i="2" s="1"/>
  <c r="X844" i="2"/>
  <c r="Z844" i="2" s="1"/>
  <c r="X843" i="2"/>
  <c r="Z843" i="2" s="1"/>
  <c r="X839" i="2"/>
  <c r="Z839" i="2" s="1"/>
  <c r="X821" i="2"/>
  <c r="Z821" i="2" s="1"/>
  <c r="X820" i="2"/>
  <c r="Z820" i="2" s="1"/>
  <c r="AA576" i="2" l="1"/>
  <c r="Y1032" i="2"/>
  <c r="Y1096" i="2"/>
  <c r="AB1096" i="2"/>
  <c r="AA1096" i="2"/>
  <c r="AB1095" i="2"/>
  <c r="AA1095" i="2"/>
  <c r="Y1095" i="2"/>
  <c r="AB1094" i="2"/>
  <c r="AA1094" i="2"/>
  <c r="Y1094" i="2"/>
  <c r="AB1093" i="2"/>
  <c r="AA1093" i="2"/>
  <c r="Y1093" i="2"/>
  <c r="AB1091" i="2"/>
  <c r="AA1091" i="2"/>
  <c r="Y1091" i="2"/>
  <c r="Y1071" i="2"/>
  <c r="AB1079" i="2"/>
  <c r="AA1079" i="2"/>
  <c r="Y1079" i="2"/>
  <c r="AB1078" i="2"/>
  <c r="AA1078" i="2"/>
  <c r="Y1078" i="2"/>
  <c r="AB1077" i="2"/>
  <c r="AA1077" i="2"/>
  <c r="Y1077" i="2"/>
  <c r="AB1076" i="2"/>
  <c r="AA1076" i="2"/>
  <c r="Y1076" i="2"/>
  <c r="AB1075" i="2"/>
  <c r="AA1075" i="2"/>
  <c r="Y1075" i="2"/>
  <c r="AB1074" i="2"/>
  <c r="AA1074" i="2"/>
  <c r="Y1074" i="2"/>
  <c r="AB1073" i="2"/>
  <c r="AA1073" i="2"/>
  <c r="Y1073" i="2"/>
  <c r="AB1072" i="2"/>
  <c r="AA1072" i="2"/>
  <c r="Y1072" i="2"/>
  <c r="AA1071" i="2"/>
  <c r="AB1071" i="2"/>
  <c r="AB1068" i="2"/>
  <c r="AA1068" i="2"/>
  <c r="Y1068" i="2"/>
  <c r="Y1056" i="2"/>
  <c r="Z1057" i="2"/>
  <c r="AB1057" i="2" s="1"/>
  <c r="AB1058" i="2"/>
  <c r="AA1058" i="2"/>
  <c r="Y1058" i="2"/>
  <c r="AA1056" i="2"/>
  <c r="AB1055" i="2"/>
  <c r="AA1055" i="2"/>
  <c r="Y1055" i="2"/>
  <c r="AB1054" i="2"/>
  <c r="AA1054" i="2"/>
  <c r="Y1054" i="2"/>
  <c r="Z1053" i="2"/>
  <c r="AB1052" i="2"/>
  <c r="AA1052" i="2"/>
  <c r="Y1052" i="2"/>
  <c r="AB1051" i="2"/>
  <c r="AA1051" i="2"/>
  <c r="Y1051" i="2"/>
  <c r="AB1050" i="2"/>
  <c r="AA1050" i="2"/>
  <c r="Y1050" i="2"/>
  <c r="AB1047" i="2"/>
  <c r="AA1047" i="2"/>
  <c r="Y1047" i="2"/>
  <c r="AA1037" i="2"/>
  <c r="AB1037" i="2"/>
  <c r="Y1037" i="2"/>
  <c r="AB1036" i="2"/>
  <c r="AA1036" i="2"/>
  <c r="Y1036" i="2"/>
  <c r="Z1035" i="2"/>
  <c r="AB1034" i="2"/>
  <c r="AA1034" i="2"/>
  <c r="Y1034" i="2"/>
  <c r="AB1033" i="2"/>
  <c r="AA1033" i="2"/>
  <c r="Y1033" i="2"/>
  <c r="AA1032" i="2"/>
  <c r="AB1032" i="2"/>
  <c r="AB1031" i="2"/>
  <c r="AA1031" i="2"/>
  <c r="Y1031" i="2"/>
  <c r="AB1030" i="2"/>
  <c r="AA1030" i="2"/>
  <c r="Y1030" i="2"/>
  <c r="AB1029" i="2"/>
  <c r="AA1029" i="2"/>
  <c r="Y1029" i="2"/>
  <c r="AB1028" i="2"/>
  <c r="AA1028" i="2"/>
  <c r="Y1028" i="2"/>
  <c r="AB1026" i="2"/>
  <c r="AA1026" i="2"/>
  <c r="Y1026" i="2"/>
  <c r="Z1012" i="2"/>
  <c r="AB1012" i="2" s="1"/>
  <c r="Z1011" i="2"/>
  <c r="AB1016" i="2"/>
  <c r="AA1016" i="2"/>
  <c r="Y1016" i="2"/>
  <c r="AB1015" i="2"/>
  <c r="AA1015" i="2"/>
  <c r="Y1015" i="2"/>
  <c r="AB1014" i="2"/>
  <c r="AA1014" i="2"/>
  <c r="Y1014" i="2"/>
  <c r="AB1013" i="2"/>
  <c r="AA1013" i="2"/>
  <c r="Y1013" i="2"/>
  <c r="AA1009" i="2"/>
  <c r="AB1009" i="2"/>
  <c r="Y1009" i="2"/>
  <c r="Z996" i="2"/>
  <c r="AB996" i="2" s="1"/>
  <c r="AB999" i="2"/>
  <c r="AA999" i="2"/>
  <c r="Y999" i="2"/>
  <c r="AB998" i="2"/>
  <c r="AA998" i="2"/>
  <c r="Y998" i="2"/>
  <c r="AB997" i="2"/>
  <c r="AA997" i="2"/>
  <c r="Y997" i="2"/>
  <c r="AA995" i="2"/>
  <c r="AB995" i="2"/>
  <c r="Y995" i="2"/>
  <c r="AB994" i="2"/>
  <c r="AA994" i="2"/>
  <c r="Y994" i="2"/>
  <c r="AB992" i="2"/>
  <c r="AA992" i="2"/>
  <c r="Y992" i="2"/>
  <c r="AB979" i="2"/>
  <c r="AA979" i="2"/>
  <c r="Y979" i="2"/>
  <c r="AB977" i="2"/>
  <c r="AA977" i="2"/>
  <c r="Y977" i="2"/>
  <c r="AB976" i="2"/>
  <c r="AA976" i="2"/>
  <c r="Y976" i="2"/>
  <c r="AB975" i="2"/>
  <c r="AA975" i="2"/>
  <c r="Y975" i="2"/>
  <c r="AB974" i="2"/>
  <c r="AA974" i="2"/>
  <c r="Y974" i="2"/>
  <c r="AA973" i="2"/>
  <c r="AB973" i="2"/>
  <c r="Y973" i="2"/>
  <c r="Z971" i="2"/>
  <c r="Z970" i="2"/>
  <c r="AB969" i="2"/>
  <c r="AA969" i="2"/>
  <c r="Y969" i="2"/>
  <c r="AB968" i="2"/>
  <c r="AA968" i="2"/>
  <c r="Y968" i="2"/>
  <c r="AB966" i="2"/>
  <c r="AA966" i="2"/>
  <c r="Y966" i="2"/>
  <c r="AB965" i="2"/>
  <c r="AA965" i="2"/>
  <c r="Y965" i="2"/>
  <c r="AB964" i="2"/>
  <c r="AA964" i="2"/>
  <c r="Y964" i="2"/>
  <c r="AB963" i="2"/>
  <c r="AA963" i="2"/>
  <c r="Y963" i="2"/>
  <c r="AB961" i="2"/>
  <c r="AA961" i="2"/>
  <c r="Y961" i="2"/>
  <c r="Z937" i="2"/>
  <c r="AA937" i="2" s="1"/>
  <c r="AB946" i="2"/>
  <c r="AA946" i="2"/>
  <c r="Y946" i="2"/>
  <c r="AB945" i="2"/>
  <c r="AA945" i="2"/>
  <c r="Y945" i="2"/>
  <c r="AB943" i="2"/>
  <c r="AA943" i="2"/>
  <c r="Y943" i="2"/>
  <c r="AB942" i="2"/>
  <c r="AA942" i="2"/>
  <c r="Y942" i="2"/>
  <c r="AA941" i="2"/>
  <c r="AB941" i="2"/>
  <c r="Y941" i="2"/>
  <c r="AB939" i="2"/>
  <c r="AA939" i="2"/>
  <c r="Y939" i="2"/>
  <c r="AB938" i="2"/>
  <c r="AA938" i="2"/>
  <c r="Y938" i="2"/>
  <c r="AB935" i="2"/>
  <c r="AA935" i="2"/>
  <c r="Y935" i="2"/>
  <c r="AB934" i="2"/>
  <c r="AA934" i="2"/>
  <c r="Y934" i="2"/>
  <c r="AB933" i="2"/>
  <c r="AA933" i="2"/>
  <c r="Y933" i="2"/>
  <c r="AA931" i="2"/>
  <c r="AB931" i="2"/>
  <c r="Y931" i="2"/>
  <c r="Z921" i="2"/>
  <c r="Y902" i="2"/>
  <c r="Y905" i="2"/>
  <c r="Y915" i="2"/>
  <c r="AB916" i="2"/>
  <c r="AA916" i="2"/>
  <c r="Y916" i="2"/>
  <c r="AB915" i="2"/>
  <c r="AA915" i="2"/>
  <c r="AB913" i="2"/>
  <c r="AA913" i="2"/>
  <c r="Y913" i="2"/>
  <c r="AA912" i="2"/>
  <c r="AB912" i="2"/>
  <c r="Y912" i="2"/>
  <c r="Z911" i="2"/>
  <c r="AB910" i="2"/>
  <c r="AA910" i="2"/>
  <c r="Y910" i="2"/>
  <c r="AB908" i="2"/>
  <c r="AA908" i="2"/>
  <c r="Y908" i="2"/>
  <c r="AB907" i="2"/>
  <c r="AA907" i="2"/>
  <c r="Y907" i="2"/>
  <c r="AB906" i="2"/>
  <c r="AA906" i="2"/>
  <c r="Y906" i="2"/>
  <c r="AA905" i="2"/>
  <c r="AB905" i="2"/>
  <c r="Z904" i="2"/>
  <c r="AB904" i="2" s="1"/>
  <c r="Z900" i="2"/>
  <c r="AB900" i="2" s="1"/>
  <c r="AB903" i="2"/>
  <c r="AA903" i="2"/>
  <c r="Y903" i="2"/>
  <c r="AA902" i="2"/>
  <c r="Z877" i="2"/>
  <c r="AB877" i="2" s="1"/>
  <c r="Z881" i="2"/>
  <c r="AB881" i="2" s="1"/>
  <c r="AB885" i="2"/>
  <c r="AA885" i="2"/>
  <c r="Y885" i="2"/>
  <c r="AB884" i="2"/>
  <c r="AA884" i="2"/>
  <c r="Y884" i="2"/>
  <c r="AB882" i="2"/>
  <c r="AA882" i="2"/>
  <c r="Y882" i="2"/>
  <c r="AB880" i="2"/>
  <c r="AA880" i="2"/>
  <c r="Y880" i="2"/>
  <c r="AA878" i="2"/>
  <c r="AB878" i="2"/>
  <c r="Y878" i="2"/>
  <c r="AB875" i="2"/>
  <c r="AA875" i="2"/>
  <c r="Y875" i="2"/>
  <c r="AB874" i="2"/>
  <c r="AA874" i="2"/>
  <c r="Y874" i="2"/>
  <c r="AB863" i="2"/>
  <c r="AA863" i="2"/>
  <c r="Y863" i="2"/>
  <c r="AB862" i="2"/>
  <c r="AA862" i="2"/>
  <c r="Y862" i="2"/>
  <c r="AA832" i="2"/>
  <c r="AB832" i="2"/>
  <c r="Y832" i="2"/>
  <c r="Z855" i="2"/>
  <c r="AB855" i="2" s="1"/>
  <c r="Z852" i="2"/>
  <c r="AB852" i="2" s="1"/>
  <c r="AB858" i="2"/>
  <c r="AA858" i="2"/>
  <c r="Y858" i="2"/>
  <c r="AB856" i="2"/>
  <c r="AA856" i="2"/>
  <c r="Y856" i="2"/>
  <c r="AB854" i="2"/>
  <c r="AA854" i="2"/>
  <c r="Y854" i="2"/>
  <c r="Z851" i="2"/>
  <c r="AB850" i="2"/>
  <c r="AA850" i="2"/>
  <c r="Y850" i="2"/>
  <c r="AB848" i="2"/>
  <c r="AA848" i="2"/>
  <c r="Y848" i="2"/>
  <c r="AA847" i="2"/>
  <c r="AB847" i="2"/>
  <c r="Y847" i="2"/>
  <c r="AB846" i="2"/>
  <c r="AA846" i="2"/>
  <c r="Y846" i="2"/>
  <c r="AB844" i="2"/>
  <c r="AA844" i="2"/>
  <c r="Y844" i="2"/>
  <c r="AB843" i="2"/>
  <c r="AA843" i="2"/>
  <c r="Y843" i="2"/>
  <c r="AB839" i="2"/>
  <c r="AA839" i="2"/>
  <c r="Y839" i="2"/>
  <c r="AA821" i="2"/>
  <c r="AB821" i="2"/>
  <c r="Y821" i="2"/>
  <c r="AA820" i="2"/>
  <c r="AB820" i="2"/>
  <c r="Y820" i="2"/>
  <c r="X823" i="2"/>
  <c r="Z823" i="2" s="1"/>
  <c r="X818" i="2"/>
  <c r="Y818" i="2" s="1"/>
  <c r="X817" i="2"/>
  <c r="Z817" i="2" s="1"/>
  <c r="X801" i="2"/>
  <c r="Z801" i="2" s="1"/>
  <c r="X815" i="2"/>
  <c r="Z815" i="2" s="1"/>
  <c r="X814" i="2"/>
  <c r="Z814" i="2" s="1"/>
  <c r="X812" i="2"/>
  <c r="Z812" i="2" s="1"/>
  <c r="X808" i="2"/>
  <c r="Z808" i="2" s="1"/>
  <c r="X800" i="2"/>
  <c r="Z800" i="2" s="1"/>
  <c r="X796" i="2"/>
  <c r="Y796" i="2" s="1"/>
  <c r="X794" i="2"/>
  <c r="Z794" i="2" s="1"/>
  <c r="X792" i="2"/>
  <c r="Z792" i="2" s="1"/>
  <c r="X791" i="2"/>
  <c r="Z791" i="2" s="1"/>
  <c r="X789" i="2"/>
  <c r="Z789" i="2" s="1"/>
  <c r="X788" i="2"/>
  <c r="Z788" i="2" s="1"/>
  <c r="X786" i="2"/>
  <c r="Z786" i="2" s="1"/>
  <c r="X773" i="2"/>
  <c r="Z773" i="2" s="1"/>
  <c r="X771" i="2"/>
  <c r="Z771" i="2" s="1"/>
  <c r="X762" i="2"/>
  <c r="Z762" i="2" s="1"/>
  <c r="X765" i="2"/>
  <c r="Z765" i="2" s="1"/>
  <c r="X764" i="2"/>
  <c r="Z764" i="2" s="1"/>
  <c r="X760" i="2"/>
  <c r="Z760" i="2" s="1"/>
  <c r="X757" i="2"/>
  <c r="Z757" i="2" s="1"/>
  <c r="X743" i="2"/>
  <c r="Z743" i="2" s="1"/>
  <c r="X739" i="2"/>
  <c r="Z739" i="2" s="1"/>
  <c r="X737" i="2"/>
  <c r="Z737" i="2" s="1"/>
  <c r="X735" i="2"/>
  <c r="Z735" i="2" s="1"/>
  <c r="AB735" i="2" s="1"/>
  <c r="X718" i="2"/>
  <c r="Z718" i="2" s="1"/>
  <c r="X716" i="2"/>
  <c r="Z716" i="2" s="1"/>
  <c r="X714" i="2"/>
  <c r="Z714" i="2" s="1"/>
  <c r="AA714" i="2" s="1"/>
  <c r="X706" i="2"/>
  <c r="Z706" i="2" s="1"/>
  <c r="X704" i="2"/>
  <c r="Z704" i="2" s="1"/>
  <c r="X703" i="2"/>
  <c r="Z703" i="2" s="1"/>
  <c r="X702" i="2"/>
  <c r="Z702" i="2" s="1"/>
  <c r="X700" i="2"/>
  <c r="Z700" i="2" s="1"/>
  <c r="X698" i="2"/>
  <c r="Y698" i="2" s="1"/>
  <c r="X685" i="2"/>
  <c r="Z685" i="2" s="1"/>
  <c r="X683" i="2"/>
  <c r="Z683" i="2" s="1"/>
  <c r="X673" i="2"/>
  <c r="Y673" i="2" s="1"/>
  <c r="X671" i="2"/>
  <c r="Y671" i="2" s="1"/>
  <c r="X669" i="2"/>
  <c r="Z669" i="2" s="1"/>
  <c r="X666" i="2"/>
  <c r="Z666" i="2" s="1"/>
  <c r="X659" i="2"/>
  <c r="Z659" i="2" s="1"/>
  <c r="X658" i="2"/>
  <c r="Z658" i="2" s="1"/>
  <c r="X653" i="2"/>
  <c r="Z653" i="2" s="1"/>
  <c r="X645" i="2"/>
  <c r="Z645" i="2" s="1"/>
  <c r="X644" i="2"/>
  <c r="Z644" i="2" s="1"/>
  <c r="X639" i="2"/>
  <c r="Z639" i="2" s="1"/>
  <c r="X634" i="2"/>
  <c r="Z634" i="2" s="1"/>
  <c r="X633" i="2"/>
  <c r="Z633" i="2" s="1"/>
  <c r="X631" i="2"/>
  <c r="Y631" i="2" s="1"/>
  <c r="X630" i="2"/>
  <c r="Z630" i="2" s="1"/>
  <c r="X629" i="2"/>
  <c r="Y629" i="2" s="1"/>
  <c r="X628" i="2"/>
  <c r="Z628" i="2" s="1"/>
  <c r="X627" i="2"/>
  <c r="Z627" i="2" s="1"/>
  <c r="X625" i="2"/>
  <c r="Z625" i="2" s="1"/>
  <c r="X621" i="2"/>
  <c r="Y621" i="2" s="1"/>
  <c r="X620" i="2"/>
  <c r="Y620" i="2" s="1"/>
  <c r="X618" i="2"/>
  <c r="Z618" i="2" s="1"/>
  <c r="X617" i="2"/>
  <c r="Z617" i="2" s="1"/>
  <c r="X615" i="2"/>
  <c r="Z615" i="2" s="1"/>
  <c r="X614" i="2"/>
  <c r="Y614" i="2" s="1"/>
  <c r="X612" i="2"/>
  <c r="Z612" i="2" s="1"/>
  <c r="X606" i="2"/>
  <c r="Z606" i="2" s="1"/>
  <c r="X599" i="2"/>
  <c r="Z599" i="2" s="1"/>
  <c r="X592" i="2"/>
  <c r="Z592" i="2" s="1"/>
  <c r="AB937" i="2" l="1"/>
  <c r="AA904" i="2"/>
  <c r="AA996" i="2"/>
  <c r="AA1057" i="2"/>
  <c r="AB1053" i="2"/>
  <c r="AA1053" i="2"/>
  <c r="AB1035" i="2"/>
  <c r="AA1035" i="2"/>
  <c r="AA1012" i="2"/>
  <c r="AB1011" i="2"/>
  <c r="AA1011" i="2"/>
  <c r="AA971" i="2"/>
  <c r="AB971" i="2"/>
  <c r="AB970" i="2"/>
  <c r="AA970" i="2"/>
  <c r="AB921" i="2"/>
  <c r="AA921" i="2"/>
  <c r="AA900" i="2"/>
  <c r="AB911" i="2"/>
  <c r="AA911" i="2"/>
  <c r="AA877" i="2"/>
  <c r="AA881" i="2"/>
  <c r="Y786" i="2"/>
  <c r="AA855" i="2"/>
  <c r="AA852" i="2"/>
  <c r="AB851" i="2"/>
  <c r="AA851" i="2"/>
  <c r="Z818" i="2"/>
  <c r="AB818" i="2" s="1"/>
  <c r="AB823" i="2"/>
  <c r="AA823" i="2"/>
  <c r="Y823" i="2"/>
  <c r="AA817" i="2"/>
  <c r="AB817" i="2"/>
  <c r="Y817" i="2"/>
  <c r="AB801" i="2"/>
  <c r="AA801" i="2"/>
  <c r="Y801" i="2"/>
  <c r="AB815" i="2"/>
  <c r="AA815" i="2"/>
  <c r="Y815" i="2"/>
  <c r="AA814" i="2"/>
  <c r="AB814" i="2"/>
  <c r="Y814" i="2"/>
  <c r="AA812" i="2"/>
  <c r="AB812" i="2"/>
  <c r="Y812" i="2"/>
  <c r="AB808" i="2"/>
  <c r="AA808" i="2"/>
  <c r="Y808" i="2"/>
  <c r="AB800" i="2"/>
  <c r="AA800" i="2"/>
  <c r="Y800" i="2"/>
  <c r="Z796" i="2"/>
  <c r="AB794" i="2"/>
  <c r="AA794" i="2"/>
  <c r="Y794" i="2"/>
  <c r="AB792" i="2"/>
  <c r="AA792" i="2"/>
  <c r="Y792" i="2"/>
  <c r="AA791" i="2"/>
  <c r="AB791" i="2"/>
  <c r="Y791" i="2"/>
  <c r="AB789" i="2"/>
  <c r="AA789" i="2"/>
  <c r="Y789" i="2"/>
  <c r="AB788" i="2"/>
  <c r="AA788" i="2"/>
  <c r="Y788" i="2"/>
  <c r="AB786" i="2"/>
  <c r="AA786" i="2"/>
  <c r="AB773" i="2"/>
  <c r="AA773" i="2"/>
  <c r="Y773" i="2"/>
  <c r="AA771" i="2"/>
  <c r="AB771" i="2"/>
  <c r="Y771" i="2"/>
  <c r="AA762" i="2"/>
  <c r="AB762" i="2"/>
  <c r="Y762" i="2"/>
  <c r="AA765" i="2"/>
  <c r="AB765" i="2"/>
  <c r="Y765" i="2"/>
  <c r="AB764" i="2"/>
  <c r="AA764" i="2"/>
  <c r="Y764" i="2"/>
  <c r="AB760" i="2"/>
  <c r="AA760" i="2"/>
  <c r="Y760" i="2"/>
  <c r="AB757" i="2"/>
  <c r="AA757" i="2"/>
  <c r="Y757" i="2"/>
  <c r="Y714" i="2"/>
  <c r="AA743" i="2"/>
  <c r="AB743" i="2"/>
  <c r="Y743" i="2"/>
  <c r="AB739" i="2"/>
  <c r="AA739" i="2"/>
  <c r="Y739" i="2"/>
  <c r="Y735" i="2"/>
  <c r="AB737" i="2"/>
  <c r="AA737" i="2"/>
  <c r="Y737" i="2"/>
  <c r="AA735" i="2"/>
  <c r="AB718" i="2"/>
  <c r="AA718" i="2"/>
  <c r="Y718" i="2"/>
  <c r="AB716" i="2"/>
  <c r="AA716" i="2"/>
  <c r="Y716" i="2"/>
  <c r="AB714" i="2"/>
  <c r="AB706" i="2"/>
  <c r="AA706" i="2"/>
  <c r="Y706" i="2"/>
  <c r="AB704" i="2"/>
  <c r="AA704" i="2"/>
  <c r="Y704" i="2"/>
  <c r="AB703" i="2"/>
  <c r="AA703" i="2"/>
  <c r="Y703" i="2"/>
  <c r="AA702" i="2"/>
  <c r="AB702" i="2"/>
  <c r="Y702" i="2"/>
  <c r="Z629" i="2"/>
  <c r="AA629" i="2" s="1"/>
  <c r="AB700" i="2"/>
  <c r="AA700" i="2"/>
  <c r="Y700" i="2"/>
  <c r="Z698" i="2"/>
  <c r="AA685" i="2"/>
  <c r="AB685" i="2"/>
  <c r="Y685" i="2"/>
  <c r="AB683" i="2"/>
  <c r="AA683" i="2"/>
  <c r="Y683" i="2"/>
  <c r="Z673" i="2"/>
  <c r="AA673" i="2" s="1"/>
  <c r="Z671" i="2"/>
  <c r="AA669" i="2"/>
  <c r="AB669" i="2"/>
  <c r="Y669" i="2"/>
  <c r="AB666" i="2"/>
  <c r="AA666" i="2"/>
  <c r="Y666" i="2"/>
  <c r="AA659" i="2"/>
  <c r="AB659" i="2"/>
  <c r="Y659" i="2"/>
  <c r="AB658" i="2"/>
  <c r="AA658" i="2"/>
  <c r="Y658" i="2"/>
  <c r="AA653" i="2"/>
  <c r="AB653" i="2"/>
  <c r="Y653" i="2"/>
  <c r="AA645" i="2"/>
  <c r="AB645" i="2"/>
  <c r="Y645" i="2"/>
  <c r="AB644" i="2"/>
  <c r="AA644" i="2"/>
  <c r="Y644" i="2"/>
  <c r="AB639" i="2"/>
  <c r="AA639" i="2"/>
  <c r="Y639" i="2"/>
  <c r="Y634" i="2"/>
  <c r="AB634" i="2"/>
  <c r="AA634" i="2"/>
  <c r="AB633" i="2"/>
  <c r="AA633" i="2"/>
  <c r="Y633" i="2"/>
  <c r="Z631" i="2"/>
  <c r="AB630" i="2"/>
  <c r="AA630" i="2"/>
  <c r="Y630" i="2"/>
  <c r="AB628" i="2"/>
  <c r="AA628" i="2"/>
  <c r="Y628" i="2"/>
  <c r="AB627" i="2"/>
  <c r="AA627" i="2"/>
  <c r="Y627" i="2"/>
  <c r="AA625" i="2"/>
  <c r="AB625" i="2"/>
  <c r="Y625" i="2"/>
  <c r="Z621" i="2"/>
  <c r="Z620" i="2"/>
  <c r="AB618" i="2"/>
  <c r="AA618" i="2"/>
  <c r="Y618" i="2"/>
  <c r="AB617" i="2"/>
  <c r="AA617" i="2"/>
  <c r="Y617" i="2"/>
  <c r="AB615" i="2"/>
  <c r="AA615" i="2"/>
  <c r="Y615" i="2"/>
  <c r="Z614" i="2"/>
  <c r="AB614" i="2" s="1"/>
  <c r="AB612" i="2"/>
  <c r="AA612" i="2"/>
  <c r="Y612" i="2"/>
  <c r="AB606" i="2"/>
  <c r="AA606" i="2"/>
  <c r="Y606" i="2"/>
  <c r="AB599" i="2"/>
  <c r="AA599" i="2"/>
  <c r="Y599" i="2"/>
  <c r="AA592" i="2"/>
  <c r="AB592" i="2"/>
  <c r="Y592" i="2"/>
  <c r="X585" i="2"/>
  <c r="Z585" i="2" s="1"/>
  <c r="AA818" i="2" l="1"/>
  <c r="AB796" i="2"/>
  <c r="AA796" i="2"/>
  <c r="AB629" i="2"/>
  <c r="AB673" i="2"/>
  <c r="AB698" i="2"/>
  <c r="AA698" i="2"/>
  <c r="AA671" i="2"/>
  <c r="AB671" i="2"/>
  <c r="AB631" i="2"/>
  <c r="AA631" i="2"/>
  <c r="AB621" i="2"/>
  <c r="AA621" i="2"/>
  <c r="AB620" i="2"/>
  <c r="AA620" i="2"/>
  <c r="AA614" i="2"/>
  <c r="AA585" i="2"/>
  <c r="AB585" i="2"/>
  <c r="Y585" i="2"/>
  <c r="X578" i="2"/>
  <c r="Y578" i="2" s="1"/>
  <c r="X571" i="2"/>
  <c r="Y571" i="2" s="1"/>
  <c r="X572" i="2"/>
  <c r="Y572" i="2" s="1"/>
  <c r="X573" i="2"/>
  <c r="Y573" i="2" s="1"/>
  <c r="X574" i="2"/>
  <c r="Y574" i="2" s="1"/>
  <c r="X575" i="2"/>
  <c r="Y575" i="2" s="1"/>
  <c r="X569" i="2"/>
  <c r="Y569" i="2" s="1"/>
  <c r="X568" i="2"/>
  <c r="Y568" i="2" s="1"/>
  <c r="X565" i="2"/>
  <c r="Y565" i="2" s="1"/>
  <c r="X559" i="2"/>
  <c r="Y559" i="2" s="1"/>
  <c r="X562" i="2"/>
  <c r="Y562" i="2" s="1"/>
  <c r="X563" i="2"/>
  <c r="Z563" i="2" s="1"/>
  <c r="Z574" i="2" l="1"/>
  <c r="Z559" i="2"/>
  <c r="AA559" i="2" s="1"/>
  <c r="Z575" i="2"/>
  <c r="AA575" i="2" s="1"/>
  <c r="Z572" i="2"/>
  <c r="Z573" i="2"/>
  <c r="AA573" i="2" s="1"/>
  <c r="AA563" i="2"/>
  <c r="AB563" i="2"/>
  <c r="Y563" i="2"/>
  <c r="Z569" i="2"/>
  <c r="Z568" i="2"/>
  <c r="Z578" i="2"/>
  <c r="Z571" i="2"/>
  <c r="Z565" i="2"/>
  <c r="Z562" i="2"/>
  <c r="AB562" i="2" s="1"/>
  <c r="X570" i="2"/>
  <c r="Y570" i="2" s="1"/>
  <c r="X564" i="2"/>
  <c r="Z564" i="2" s="1"/>
  <c r="AB564" i="2" s="1"/>
  <c r="AB559" i="2" l="1"/>
  <c r="AA574" i="2"/>
  <c r="AB574" i="2"/>
  <c r="AB572" i="2"/>
  <c r="AA572" i="2"/>
  <c r="AB575" i="2"/>
  <c r="AB573" i="2"/>
  <c r="AB569" i="2"/>
  <c r="AA569" i="2"/>
  <c r="AA568" i="2"/>
  <c r="AB568" i="2"/>
  <c r="AB578" i="2"/>
  <c r="AA578" i="2"/>
  <c r="AA565" i="2"/>
  <c r="AB565" i="2"/>
  <c r="AA571" i="2"/>
  <c r="AB571" i="2"/>
  <c r="AA562" i="2"/>
  <c r="Z570" i="2"/>
  <c r="AA564" i="2"/>
  <c r="Y564" i="2"/>
  <c r="Z458" i="2"/>
  <c r="AB458" i="2" s="1"/>
  <c r="X466" i="2"/>
  <c r="Z466" i="2" s="1"/>
  <c r="X462" i="2"/>
  <c r="Z462" i="2" s="1"/>
  <c r="AA570" i="2" l="1"/>
  <c r="AB570" i="2"/>
  <c r="AA466" i="2"/>
  <c r="AB466" i="2"/>
  <c r="Y466" i="2"/>
  <c r="AA462" i="2"/>
  <c r="AB462" i="2"/>
  <c r="Y462" i="2"/>
  <c r="Y458" i="2"/>
  <c r="AA458" i="2"/>
  <c r="X557" i="2"/>
  <c r="X556" i="2"/>
  <c r="X555" i="2"/>
  <c r="Z555" i="2" s="1"/>
  <c r="AA555" i="2" s="1"/>
  <c r="X554" i="2"/>
  <c r="Z554" i="2" s="1"/>
  <c r="AA554" i="2" s="1"/>
  <c r="X553" i="2"/>
  <c r="Y553" i="2" s="1"/>
  <c r="X552" i="2"/>
  <c r="X551" i="2"/>
  <c r="Y551" i="2" s="1"/>
  <c r="X550" i="2"/>
  <c r="Y550" i="2" s="1"/>
  <c r="X549" i="2"/>
  <c r="Z549" i="2" s="1"/>
  <c r="AB549" i="2" s="1"/>
  <c r="X548" i="2"/>
  <c r="X547" i="2"/>
  <c r="Z547" i="2" s="1"/>
  <c r="AB547" i="2" s="1"/>
  <c r="X546" i="2"/>
  <c r="Z546" i="2" s="1"/>
  <c r="AB546" i="2" s="1"/>
  <c r="X545" i="2"/>
  <c r="Y545" i="2" s="1"/>
  <c r="X544" i="2"/>
  <c r="X543" i="2"/>
  <c r="Y543" i="2" s="1"/>
  <c r="X542" i="2"/>
  <c r="Y542" i="2" s="1"/>
  <c r="X541" i="2"/>
  <c r="Z541" i="2" s="1"/>
  <c r="AA541" i="2" s="1"/>
  <c r="X540" i="2"/>
  <c r="Z540" i="2" s="1"/>
  <c r="AB540" i="2" s="1"/>
  <c r="X539" i="2"/>
  <c r="Z539" i="2" s="1"/>
  <c r="AB539" i="2" s="1"/>
  <c r="X538" i="2"/>
  <c r="X537" i="2"/>
  <c r="Y537" i="2" s="1"/>
  <c r="X536" i="2"/>
  <c r="X535" i="2"/>
  <c r="Y535" i="2" s="1"/>
  <c r="X534" i="2"/>
  <c r="X533" i="2"/>
  <c r="Z533" i="2" s="1"/>
  <c r="X532" i="2"/>
  <c r="X531" i="2"/>
  <c r="Y531" i="2" s="1"/>
  <c r="X530" i="2"/>
  <c r="Z530" i="2" s="1"/>
  <c r="AB530" i="2" s="1"/>
  <c r="X529" i="2"/>
  <c r="Z529" i="2" s="1"/>
  <c r="AA529" i="2" s="1"/>
  <c r="X528" i="2"/>
  <c r="Y528" i="2" s="1"/>
  <c r="X527" i="2"/>
  <c r="Z527" i="2" s="1"/>
  <c r="AB527" i="2" s="1"/>
  <c r="X526" i="2"/>
  <c r="Z526" i="2" s="1"/>
  <c r="AA526" i="2" s="1"/>
  <c r="X525" i="2"/>
  <c r="X524" i="2"/>
  <c r="Y524" i="2" s="1"/>
  <c r="X523" i="2"/>
  <c r="Z523" i="2" s="1"/>
  <c r="AB523" i="2" s="1"/>
  <c r="X522" i="2"/>
  <c r="X521" i="2"/>
  <c r="Z521" i="2" s="1"/>
  <c r="AA521" i="2" s="1"/>
  <c r="X520" i="2"/>
  <c r="Z520" i="2" s="1"/>
  <c r="AB520" i="2" s="1"/>
  <c r="X519" i="2"/>
  <c r="Z519" i="2" s="1"/>
  <c r="X518" i="2"/>
  <c r="Z518" i="2" s="1"/>
  <c r="AB518" i="2" s="1"/>
  <c r="X517" i="2"/>
  <c r="Z517" i="2" s="1"/>
  <c r="AB517" i="2" s="1"/>
  <c r="X516" i="2"/>
  <c r="Z516" i="2" s="1"/>
  <c r="X515" i="2"/>
  <c r="Z515" i="2" s="1"/>
  <c r="X514" i="2"/>
  <c r="Z514" i="2" s="1"/>
  <c r="AB514" i="2" s="1"/>
  <c r="X513" i="2"/>
  <c r="Y513" i="2" s="1"/>
  <c r="X512" i="2"/>
  <c r="Z512" i="2" s="1"/>
  <c r="AA512" i="2" s="1"/>
  <c r="X511" i="2"/>
  <c r="Y511" i="2" s="1"/>
  <c r="X510" i="2"/>
  <c r="Y510" i="2" s="1"/>
  <c r="X509" i="2"/>
  <c r="Z509" i="2" s="1"/>
  <c r="AB509" i="2" s="1"/>
  <c r="X508" i="2"/>
  <c r="X507" i="2"/>
  <c r="Z507" i="2" s="1"/>
  <c r="AB507" i="2" s="1"/>
  <c r="X506" i="2"/>
  <c r="Y506" i="2" s="1"/>
  <c r="X505" i="2"/>
  <c r="Z505" i="2" s="1"/>
  <c r="X504" i="2"/>
  <c r="Y504" i="2" s="1"/>
  <c r="X503" i="2"/>
  <c r="X502" i="2"/>
  <c r="Z502" i="2" s="1"/>
  <c r="AB502" i="2" s="1"/>
  <c r="X501" i="2"/>
  <c r="Y501" i="2" s="1"/>
  <c r="X500" i="2"/>
  <c r="Y500" i="2" s="1"/>
  <c r="X499" i="2"/>
  <c r="Y499" i="2" s="1"/>
  <c r="X498" i="2"/>
  <c r="X497" i="2"/>
  <c r="Z497" i="2" s="1"/>
  <c r="AB497" i="2" s="1"/>
  <c r="X496" i="2"/>
  <c r="Y496" i="2" s="1"/>
  <c r="X495" i="2"/>
  <c r="Z495" i="2" s="1"/>
  <c r="X494" i="2"/>
  <c r="Z494" i="2" s="1"/>
  <c r="AB494" i="2" s="1"/>
  <c r="X493" i="2"/>
  <c r="Z493" i="2" s="1"/>
  <c r="AB493" i="2" s="1"/>
  <c r="X492" i="2"/>
  <c r="Y492" i="2" s="1"/>
  <c r="X491" i="2"/>
  <c r="Z491" i="2" s="1"/>
  <c r="X490" i="2"/>
  <c r="X489" i="2"/>
  <c r="Z489" i="2" s="1"/>
  <c r="AB489" i="2" s="1"/>
  <c r="X488" i="2"/>
  <c r="Y488" i="2" s="1"/>
  <c r="X487" i="2"/>
  <c r="Z487" i="2" s="1"/>
  <c r="X486" i="2"/>
  <c r="Z486" i="2" s="1"/>
  <c r="AB486" i="2" s="1"/>
  <c r="X485" i="2"/>
  <c r="Z485" i="2" s="1"/>
  <c r="AB485" i="2" s="1"/>
  <c r="X484" i="2"/>
  <c r="Y484" i="2" s="1"/>
  <c r="X483" i="2"/>
  <c r="Y483" i="2" s="1"/>
  <c r="X482" i="2"/>
  <c r="X481" i="2"/>
  <c r="Z481" i="2" s="1"/>
  <c r="AB481" i="2" s="1"/>
  <c r="X480" i="2"/>
  <c r="Y480" i="2" s="1"/>
  <c r="X479" i="2"/>
  <c r="Y479" i="2" s="1"/>
  <c r="X478" i="2"/>
  <c r="Z478" i="2" s="1"/>
  <c r="AB478" i="2" s="1"/>
  <c r="X477" i="2"/>
  <c r="Z477" i="2" s="1"/>
  <c r="AB477" i="2" s="1"/>
  <c r="X476" i="2"/>
  <c r="Y476" i="2" s="1"/>
  <c r="X475" i="2"/>
  <c r="Y475" i="2" s="1"/>
  <c r="X474" i="2"/>
  <c r="X473" i="2"/>
  <c r="Z473" i="2" s="1"/>
  <c r="AB473" i="2" s="1"/>
  <c r="X472" i="2"/>
  <c r="Y472" i="2" s="1"/>
  <c r="X471" i="2"/>
  <c r="Z471" i="2" s="1"/>
  <c r="X470" i="2"/>
  <c r="Z470" i="2" s="1"/>
  <c r="AB470" i="2" s="1"/>
  <c r="X469" i="2"/>
  <c r="Z469" i="2" s="1"/>
  <c r="AB469" i="2" s="1"/>
  <c r="X468" i="2"/>
  <c r="Y468" i="2" s="1"/>
  <c r="X467" i="2"/>
  <c r="Z467" i="2" s="1"/>
  <c r="AB467" i="2" s="1"/>
  <c r="X465" i="2"/>
  <c r="Y465" i="2" s="1"/>
  <c r="X464" i="2"/>
  <c r="Z464" i="2" s="1"/>
  <c r="X463" i="2"/>
  <c r="X461" i="2"/>
  <c r="Y461" i="2" s="1"/>
  <c r="X460" i="2"/>
  <c r="Y460" i="2" s="1"/>
  <c r="X459" i="2"/>
  <c r="Z459" i="2" s="1"/>
  <c r="AB459" i="2" s="1"/>
  <c r="Z511" i="2" l="1"/>
  <c r="AB511" i="2" s="1"/>
  <c r="Z488" i="2"/>
  <c r="AB488" i="2" s="1"/>
  <c r="Z484" i="2"/>
  <c r="AB484" i="2" s="1"/>
  <c r="Y539" i="2"/>
  <c r="AB541" i="2"/>
  <c r="Y469" i="2"/>
  <c r="Z479" i="2"/>
  <c r="AB479" i="2" s="1"/>
  <c r="Z550" i="2"/>
  <c r="AB550" i="2" s="1"/>
  <c r="Y541" i="2"/>
  <c r="Z499" i="2"/>
  <c r="AB499" i="2" s="1"/>
  <c r="Y533" i="2"/>
  <c r="Y512" i="2"/>
  <c r="AB555" i="2"/>
  <c r="Y495" i="2"/>
  <c r="Y549" i="2"/>
  <c r="AB533" i="2"/>
  <c r="AA533" i="2"/>
  <c r="Y517" i="2"/>
  <c r="Y540" i="2"/>
  <c r="Y505" i="2"/>
  <c r="Z500" i="2"/>
  <c r="AB500" i="2" s="1"/>
  <c r="Z506" i="2"/>
  <c r="AB506" i="2" s="1"/>
  <c r="Y514" i="2"/>
  <c r="Z535" i="2"/>
  <c r="AA535" i="2" s="1"/>
  <c r="Y547" i="2"/>
  <c r="Z465" i="2"/>
  <c r="AB465" i="2" s="1"/>
  <c r="Z480" i="2"/>
  <c r="AB480" i="2" s="1"/>
  <c r="Y502" i="2"/>
  <c r="Z468" i="2"/>
  <c r="AA468" i="2" s="1"/>
  <c r="Z492" i="2"/>
  <c r="AB492" i="2" s="1"/>
  <c r="Z510" i="2"/>
  <c r="AA510" i="2" s="1"/>
  <c r="Y515" i="2"/>
  <c r="Z483" i="2"/>
  <c r="AB483" i="2" s="1"/>
  <c r="Z504" i="2"/>
  <c r="AA504" i="2" s="1"/>
  <c r="Z524" i="2"/>
  <c r="Y471" i="2"/>
  <c r="Z531" i="2"/>
  <c r="Y518" i="2"/>
  <c r="Y554" i="2"/>
  <c r="Y526" i="2"/>
  <c r="Y520" i="2"/>
  <c r="AA540" i="2"/>
  <c r="Z542" i="2"/>
  <c r="AB542" i="2" s="1"/>
  <c r="Y546" i="2"/>
  <c r="AB487" i="2"/>
  <c r="AA487" i="2"/>
  <c r="AB516" i="2"/>
  <c r="AA516" i="2"/>
  <c r="AB464" i="2"/>
  <c r="AA464" i="2"/>
  <c r="AB495" i="2"/>
  <c r="AA495" i="2"/>
  <c r="AB491" i="2"/>
  <c r="AA491" i="2"/>
  <c r="Z548" i="2"/>
  <c r="Y548" i="2"/>
  <c r="Z461" i="2"/>
  <c r="AB461" i="2" s="1"/>
  <c r="Z475" i="2"/>
  <c r="Z501" i="2"/>
  <c r="AB529" i="2"/>
  <c r="AA527" i="2"/>
  <c r="Y530" i="2"/>
  <c r="AB505" i="2"/>
  <c r="AA505" i="2"/>
  <c r="Z525" i="2"/>
  <c r="AB525" i="2" s="1"/>
  <c r="Y525" i="2"/>
  <c r="AA519" i="2"/>
  <c r="AB519" i="2"/>
  <c r="Y464" i="2"/>
  <c r="Z476" i="2"/>
  <c r="AB476" i="2" s="1"/>
  <c r="Y487" i="2"/>
  <c r="Y491" i="2"/>
  <c r="Y516" i="2"/>
  <c r="Y519" i="2"/>
  <c r="Y508" i="2"/>
  <c r="Z508" i="2"/>
  <c r="AB508" i="2" s="1"/>
  <c r="AA515" i="2"/>
  <c r="AB515" i="2"/>
  <c r="AB512" i="2"/>
  <c r="Z513" i="2"/>
  <c r="Z538" i="2"/>
  <c r="AB538" i="2" s="1"/>
  <c r="Y538" i="2"/>
  <c r="Z496" i="2"/>
  <c r="AB496" i="2" s="1"/>
  <c r="Z553" i="2"/>
  <c r="AB553" i="2" s="1"/>
  <c r="AB526" i="2"/>
  <c r="AB521" i="2"/>
  <c r="Y555" i="2"/>
  <c r="Z528" i="2"/>
  <c r="AB554" i="2"/>
  <c r="AA471" i="2"/>
  <c r="AB471" i="2"/>
  <c r="Z472" i="2"/>
  <c r="AB472" i="2" s="1"/>
  <c r="AA478" i="2"/>
  <c r="AA467" i="2"/>
  <c r="AA485" i="2"/>
  <c r="Z503" i="2"/>
  <c r="AB503" i="2" s="1"/>
  <c r="Y503" i="2"/>
  <c r="AA507" i="2"/>
  <c r="AA509" i="2"/>
  <c r="Y522" i="2"/>
  <c r="Z522" i="2"/>
  <c r="AB522" i="2" s="1"/>
  <c r="AA530" i="2"/>
  <c r="AA489" i="2"/>
  <c r="Z498" i="2"/>
  <c r="AB498" i="2" s="1"/>
  <c r="Y498" i="2"/>
  <c r="Z534" i="2"/>
  <c r="AB534" i="2" s="1"/>
  <c r="Y534" i="2"/>
  <c r="AA493" i="2"/>
  <c r="Z482" i="2"/>
  <c r="AB482" i="2" s="1"/>
  <c r="Y482" i="2"/>
  <c r="AA477" i="2"/>
  <c r="AA470" i="2"/>
  <c r="AA486" i="2"/>
  <c r="AA494" i="2"/>
  <c r="Z474" i="2"/>
  <c r="AB474" i="2" s="1"/>
  <c r="Y474" i="2"/>
  <c r="Z490" i="2"/>
  <c r="AB490" i="2" s="1"/>
  <c r="Y490" i="2"/>
  <c r="Z463" i="2"/>
  <c r="AB463" i="2" s="1"/>
  <c r="Y463" i="2"/>
  <c r="AA523" i="2"/>
  <c r="AA473" i="2"/>
  <c r="AA459" i="2"/>
  <c r="AA481" i="2"/>
  <c r="AA497" i="2"/>
  <c r="AA517" i="2"/>
  <c r="Z545" i="2"/>
  <c r="AB545" i="2" s="1"/>
  <c r="AA539" i="2"/>
  <c r="Z532" i="2"/>
  <c r="AB532" i="2" s="1"/>
  <c r="Y532" i="2"/>
  <c r="Z556" i="2"/>
  <c r="AB556" i="2" s="1"/>
  <c r="Y556" i="2"/>
  <c r="AA469" i="2"/>
  <c r="Y493" i="2"/>
  <c r="AA514" i="2"/>
  <c r="Y521" i="2"/>
  <c r="Y523" i="2"/>
  <c r="Z537" i="2"/>
  <c r="AB537" i="2" s="1"/>
  <c r="AA546" i="2"/>
  <c r="AA549" i="2"/>
  <c r="Z460" i="2"/>
  <c r="AB460" i="2" s="1"/>
  <c r="Y467" i="2"/>
  <c r="Y477" i="2"/>
  <c r="Y485" i="2"/>
  <c r="AA518" i="2"/>
  <c r="Z543" i="2"/>
  <c r="AB543" i="2" s="1"/>
  <c r="Z551" i="2"/>
  <c r="AB551" i="2" s="1"/>
  <c r="Z557" i="2"/>
  <c r="AB557" i="2" s="1"/>
  <c r="Y557" i="2"/>
  <c r="Y470" i="2"/>
  <c r="Y478" i="2"/>
  <c r="Y486" i="2"/>
  <c r="Y494" i="2"/>
  <c r="Y509" i="2"/>
  <c r="AA547" i="2"/>
  <c r="AA520" i="2"/>
  <c r="Z544" i="2"/>
  <c r="AB544" i="2" s="1"/>
  <c r="Y544" i="2"/>
  <c r="AA502" i="2"/>
  <c r="Y507" i="2"/>
  <c r="Y529" i="2"/>
  <c r="Y459" i="2"/>
  <c r="Y473" i="2"/>
  <c r="Y481" i="2"/>
  <c r="Y489" i="2"/>
  <c r="Y497" i="2"/>
  <c r="Y527" i="2"/>
  <c r="Z536" i="2"/>
  <c r="AB536" i="2" s="1"/>
  <c r="Y536" i="2"/>
  <c r="Z552" i="2"/>
  <c r="AB552" i="2" s="1"/>
  <c r="Y552"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X383" i="2"/>
  <c r="X384" i="2"/>
  <c r="X385" i="2"/>
  <c r="X386" i="2"/>
  <c r="X387" i="2"/>
  <c r="X388" i="2"/>
  <c r="X389" i="2"/>
  <c r="X390" i="2"/>
  <c r="X391" i="2"/>
  <c r="X392" i="2"/>
  <c r="X393" i="2"/>
  <c r="X394" i="2"/>
  <c r="X395" i="2"/>
  <c r="X396" i="2"/>
  <c r="X397" i="2"/>
  <c r="X398" i="2"/>
  <c r="X399" i="2"/>
  <c r="X400" i="2"/>
  <c r="X317" i="2"/>
  <c r="X316" i="2"/>
  <c r="X310" i="2"/>
  <c r="X304" i="2"/>
  <c r="X298" i="2"/>
  <c r="X292" i="2"/>
  <c r="X286" i="2"/>
  <c r="X280" i="2"/>
  <c r="X274" i="2"/>
  <c r="X268" i="2"/>
  <c r="X262" i="2"/>
  <c r="X256" i="2"/>
  <c r="X250" i="2"/>
  <c r="X244" i="2"/>
  <c r="X238" i="2"/>
  <c r="X232" i="2"/>
  <c r="X227" i="2"/>
  <c r="X221" i="2"/>
  <c r="X315" i="2"/>
  <c r="X309" i="2"/>
  <c r="X303" i="2"/>
  <c r="X297" i="2"/>
  <c r="X291" i="2"/>
  <c r="X285" i="2"/>
  <c r="X279" i="2"/>
  <c r="X273" i="2"/>
  <c r="X267" i="2"/>
  <c r="X261" i="2"/>
  <c r="X255" i="2"/>
  <c r="X249" i="2"/>
  <c r="X243" i="2"/>
  <c r="X237" i="2"/>
  <c r="X226" i="2"/>
  <c r="X220" i="2"/>
  <c r="X314" i="2"/>
  <c r="X308" i="2"/>
  <c r="X302" i="2"/>
  <c r="X296" i="2"/>
  <c r="X290" i="2"/>
  <c r="X284" i="2"/>
  <c r="X278" i="2"/>
  <c r="X272" i="2"/>
  <c r="X266" i="2"/>
  <c r="X260" i="2"/>
  <c r="X254" i="2"/>
  <c r="X248" i="2"/>
  <c r="X242" i="2"/>
  <c r="X236" i="2"/>
  <c r="X231" i="2"/>
  <c r="X225" i="2"/>
  <c r="X219" i="2"/>
  <c r="X214" i="2"/>
  <c r="X313" i="2"/>
  <c r="X307" i="2"/>
  <c r="X301" i="2"/>
  <c r="X295" i="2"/>
  <c r="X289" i="2"/>
  <c r="X283" i="2"/>
  <c r="X277" i="2"/>
  <c r="X271" i="2"/>
  <c r="X265" i="2"/>
  <c r="X259" i="2"/>
  <c r="X253" i="2"/>
  <c r="X247" i="2"/>
  <c r="X241" i="2"/>
  <c r="X235" i="2"/>
  <c r="X230" i="2"/>
  <c r="X224" i="2"/>
  <c r="X218" i="2"/>
  <c r="X213" i="2"/>
  <c r="X312" i="2"/>
  <c r="X306" i="2"/>
  <c r="X300" i="2"/>
  <c r="X294" i="2"/>
  <c r="X288" i="2"/>
  <c r="X282" i="2"/>
  <c r="X276" i="2"/>
  <c r="X270" i="2"/>
  <c r="X264" i="2"/>
  <c r="X258" i="2"/>
  <c r="X252" i="2"/>
  <c r="X246" i="2"/>
  <c r="X240" i="2"/>
  <c r="X234" i="2"/>
  <c r="X229" i="2"/>
  <c r="X223" i="2"/>
  <c r="X217" i="2"/>
  <c r="X212" i="2"/>
  <c r="X311" i="2"/>
  <c r="X305" i="2"/>
  <c r="X299" i="2"/>
  <c r="X293" i="2"/>
  <c r="X287" i="2"/>
  <c r="X281" i="2"/>
  <c r="X275" i="2"/>
  <c r="X269" i="2"/>
  <c r="X263" i="2"/>
  <c r="X257" i="2"/>
  <c r="X251" i="2"/>
  <c r="X245" i="2"/>
  <c r="X239" i="2"/>
  <c r="X233" i="2"/>
  <c r="X228" i="2"/>
  <c r="X222" i="2"/>
  <c r="X216" i="2"/>
  <c r="X211" i="2"/>
  <c r="X97" i="2"/>
  <c r="X96" i="2"/>
  <c r="X95" i="2"/>
  <c r="Z211" i="2" l="1"/>
  <c r="Y211" i="2"/>
  <c r="Z213" i="2"/>
  <c r="Y213" i="2"/>
  <c r="Z216" i="2"/>
  <c r="Y216" i="2"/>
  <c r="Z287" i="2"/>
  <c r="Y287" i="2"/>
  <c r="Z252" i="2"/>
  <c r="Y252" i="2"/>
  <c r="Z218" i="2"/>
  <c r="Y218" i="2"/>
  <c r="Z246" i="2"/>
  <c r="Y246" i="2"/>
  <c r="Z293" i="2"/>
  <c r="Y293" i="2"/>
  <c r="Z224" i="2"/>
  <c r="Y224" i="2"/>
  <c r="Z281" i="2"/>
  <c r="Y281" i="2"/>
  <c r="Z222" i="2"/>
  <c r="Y222" i="2"/>
  <c r="Z258" i="2"/>
  <c r="Y258" i="2"/>
  <c r="Z228" i="2"/>
  <c r="Y228" i="2"/>
  <c r="Z299" i="2"/>
  <c r="Y299" i="2"/>
  <c r="Z264" i="2"/>
  <c r="Y264" i="2"/>
  <c r="Z230" i="2"/>
  <c r="Y230" i="2"/>
  <c r="Y233" i="2"/>
  <c r="Z233" i="2"/>
  <c r="Z276" i="2"/>
  <c r="Y276" i="2"/>
  <c r="Z311" i="2"/>
  <c r="Y311" i="2"/>
  <c r="Z212" i="2"/>
  <c r="Y212" i="2"/>
  <c r="Z270" i="2"/>
  <c r="Y270" i="2"/>
  <c r="Z239" i="2"/>
  <c r="Y239" i="2"/>
  <c r="Z245" i="2"/>
  <c r="Y245" i="2"/>
  <c r="Z282" i="2"/>
  <c r="Y282" i="2"/>
  <c r="Z251" i="2"/>
  <c r="Y251" i="2"/>
  <c r="Z217" i="2"/>
  <c r="Y217" i="2"/>
  <c r="Z288" i="2"/>
  <c r="Y288" i="2"/>
  <c r="Z229" i="2"/>
  <c r="Y229" i="2"/>
  <c r="Z257" i="2"/>
  <c r="Y257" i="2"/>
  <c r="Z294" i="2"/>
  <c r="Y294" i="2"/>
  <c r="Y263" i="2"/>
  <c r="Z263" i="2"/>
  <c r="Z300" i="2"/>
  <c r="Y300" i="2"/>
  <c r="Z269" i="2"/>
  <c r="Y269" i="2"/>
  <c r="Z234" i="2"/>
  <c r="Y234" i="2"/>
  <c r="Z306" i="2"/>
  <c r="Y306" i="2"/>
  <c r="Z305" i="2"/>
  <c r="Y305" i="2"/>
  <c r="Z223" i="2"/>
  <c r="Y223" i="2"/>
  <c r="Z275" i="2"/>
  <c r="Y275" i="2"/>
  <c r="Z240" i="2"/>
  <c r="Y240" i="2"/>
  <c r="Y312" i="2"/>
  <c r="Z312" i="2"/>
  <c r="Z96" i="2"/>
  <c r="Y96" i="2"/>
  <c r="Y283" i="2"/>
  <c r="Z283" i="2"/>
  <c r="Z386" i="2"/>
  <c r="Y386" i="2"/>
  <c r="Z254" i="2"/>
  <c r="Y254" i="2"/>
  <c r="Z385" i="2"/>
  <c r="Y385" i="2"/>
  <c r="Z361" i="2"/>
  <c r="Y361" i="2"/>
  <c r="Y295" i="2"/>
  <c r="Z295" i="2"/>
  <c r="Y260" i="2"/>
  <c r="Z260" i="2"/>
  <c r="Z237" i="2"/>
  <c r="Y237" i="2"/>
  <c r="Y309" i="2"/>
  <c r="Z309" i="2"/>
  <c r="Y280" i="2"/>
  <c r="Z280" i="2"/>
  <c r="Z396" i="2"/>
  <c r="Y396" i="2"/>
  <c r="Z384" i="2"/>
  <c r="Y384" i="2"/>
  <c r="Z372" i="2"/>
  <c r="Y372" i="2"/>
  <c r="Z360" i="2"/>
  <c r="Y360" i="2"/>
  <c r="Z348" i="2"/>
  <c r="Y348" i="2"/>
  <c r="Z336" i="2"/>
  <c r="Y336" i="2"/>
  <c r="Z324" i="2"/>
  <c r="Y324" i="2"/>
  <c r="Z268" i="2"/>
  <c r="Y268" i="2"/>
  <c r="Y350" i="2"/>
  <c r="Z350" i="2"/>
  <c r="Y226" i="2"/>
  <c r="Z226" i="2"/>
  <c r="Z373" i="2"/>
  <c r="Y373" i="2"/>
  <c r="Z325" i="2"/>
  <c r="Y325" i="2"/>
  <c r="Z301" i="2"/>
  <c r="Y301" i="2"/>
  <c r="Y266" i="2"/>
  <c r="Z266" i="2"/>
  <c r="Z243" i="2"/>
  <c r="Y243" i="2"/>
  <c r="Z315" i="2"/>
  <c r="Y315" i="2"/>
  <c r="Z286" i="2"/>
  <c r="Y286" i="2"/>
  <c r="Z395" i="2"/>
  <c r="Y395" i="2"/>
  <c r="Y383" i="2"/>
  <c r="Z383" i="2"/>
  <c r="Z371" i="2"/>
  <c r="Y371" i="2"/>
  <c r="Z359" i="2"/>
  <c r="Y359" i="2"/>
  <c r="Y347" i="2"/>
  <c r="Z347" i="2"/>
  <c r="Z335" i="2"/>
  <c r="Y335" i="2"/>
  <c r="Z323" i="2"/>
  <c r="Y323" i="2"/>
  <c r="Y220" i="2"/>
  <c r="Z220" i="2"/>
  <c r="Z338" i="2"/>
  <c r="Y338" i="2"/>
  <c r="Y303" i="2"/>
  <c r="Z303" i="2"/>
  <c r="Z337" i="2"/>
  <c r="Y337" i="2"/>
  <c r="Z235" i="2"/>
  <c r="Y235" i="2"/>
  <c r="Z307" i="2"/>
  <c r="Y307" i="2"/>
  <c r="Z272" i="2"/>
  <c r="Y272" i="2"/>
  <c r="Y249" i="2"/>
  <c r="Z249" i="2"/>
  <c r="Y221" i="2"/>
  <c r="Z221" i="2"/>
  <c r="Y292" i="2"/>
  <c r="Z292" i="2"/>
  <c r="Y394" i="2"/>
  <c r="Z394" i="2"/>
  <c r="Z382" i="2"/>
  <c r="Y382" i="2"/>
  <c r="Y370" i="2"/>
  <c r="Z370" i="2"/>
  <c r="Z358" i="2"/>
  <c r="Y358" i="2"/>
  <c r="Z346" i="2"/>
  <c r="Y346" i="2"/>
  <c r="Y334" i="2"/>
  <c r="Z334" i="2"/>
  <c r="Z322" i="2"/>
  <c r="Y322" i="2"/>
  <c r="Z362" i="2"/>
  <c r="Y362" i="2"/>
  <c r="Y274" i="2"/>
  <c r="Z274" i="2"/>
  <c r="Z349" i="2"/>
  <c r="Y349" i="2"/>
  <c r="Z313" i="2"/>
  <c r="Y313" i="2"/>
  <c r="Z298" i="2"/>
  <c r="Y298" i="2"/>
  <c r="Z393" i="2"/>
  <c r="Y393" i="2"/>
  <c r="Z381" i="2"/>
  <c r="Y381" i="2"/>
  <c r="Z369" i="2"/>
  <c r="Y369" i="2"/>
  <c r="Y357" i="2"/>
  <c r="Z357" i="2"/>
  <c r="Z345" i="2"/>
  <c r="Y345" i="2"/>
  <c r="Z333" i="2"/>
  <c r="Y333" i="2"/>
  <c r="Z321" i="2"/>
  <c r="Y321" i="2"/>
  <c r="Y232" i="2"/>
  <c r="Z232" i="2"/>
  <c r="Y304" i="2"/>
  <c r="Z304" i="2"/>
  <c r="Z392" i="2"/>
  <c r="Y392" i="2"/>
  <c r="Y380" i="2"/>
  <c r="Z380" i="2"/>
  <c r="Y368" i="2"/>
  <c r="Z368" i="2"/>
  <c r="Z356" i="2"/>
  <c r="Y356" i="2"/>
  <c r="Y344" i="2"/>
  <c r="Z344" i="2"/>
  <c r="Z332" i="2"/>
  <c r="Y332" i="2"/>
  <c r="Z320" i="2"/>
  <c r="Y320" i="2"/>
  <c r="Z398" i="2"/>
  <c r="Y398" i="2"/>
  <c r="Z397" i="2"/>
  <c r="Y397" i="2"/>
  <c r="Y255" i="2"/>
  <c r="Z255" i="2"/>
  <c r="Y261" i="2"/>
  <c r="Z261" i="2"/>
  <c r="Z253" i="2"/>
  <c r="Y253" i="2"/>
  <c r="Z219" i="2"/>
  <c r="Y219" i="2"/>
  <c r="Y290" i="2"/>
  <c r="Z290" i="2"/>
  <c r="Z267" i="2"/>
  <c r="Y267" i="2"/>
  <c r="Z238" i="2"/>
  <c r="Y238" i="2"/>
  <c r="Y310" i="2"/>
  <c r="Z310" i="2"/>
  <c r="Z391" i="2"/>
  <c r="Y391" i="2"/>
  <c r="Z379" i="2"/>
  <c r="Y379" i="2"/>
  <c r="Z367" i="2"/>
  <c r="Y367" i="2"/>
  <c r="Z355" i="2"/>
  <c r="Y355" i="2"/>
  <c r="Z343" i="2"/>
  <c r="Y343" i="2"/>
  <c r="Z331" i="2"/>
  <c r="Y331" i="2"/>
  <c r="Y319" i="2"/>
  <c r="Z319" i="2"/>
  <c r="Z297" i="2"/>
  <c r="Y297" i="2"/>
  <c r="Y326" i="2"/>
  <c r="Z326" i="2"/>
  <c r="Z289" i="2"/>
  <c r="Y289" i="2"/>
  <c r="Y241" i="2"/>
  <c r="Z241" i="2"/>
  <c r="Y227" i="2"/>
  <c r="Z227" i="2"/>
  <c r="Y247" i="2"/>
  <c r="Z247" i="2"/>
  <c r="Y214" i="2"/>
  <c r="Z214" i="2"/>
  <c r="Z259" i="2"/>
  <c r="Y259" i="2"/>
  <c r="Y225" i="2"/>
  <c r="Z225" i="2"/>
  <c r="Z296" i="2"/>
  <c r="Y296" i="2"/>
  <c r="Y273" i="2"/>
  <c r="Z273" i="2"/>
  <c r="Z244" i="2"/>
  <c r="Y244" i="2"/>
  <c r="Z316" i="2"/>
  <c r="Y316" i="2"/>
  <c r="Z390" i="2"/>
  <c r="Y390" i="2"/>
  <c r="Z378" i="2"/>
  <c r="Y378" i="2"/>
  <c r="Z366" i="2"/>
  <c r="Y366" i="2"/>
  <c r="Z354" i="2"/>
  <c r="Y354" i="2"/>
  <c r="Z342" i="2"/>
  <c r="Y342" i="2"/>
  <c r="Z330" i="2"/>
  <c r="Y330" i="2"/>
  <c r="Z318" i="2"/>
  <c r="Y318" i="2"/>
  <c r="Z248" i="2"/>
  <c r="Y248" i="2"/>
  <c r="Z374" i="2"/>
  <c r="Y374" i="2"/>
  <c r="Y278" i="2"/>
  <c r="Z278" i="2"/>
  <c r="Z284" i="2"/>
  <c r="Y284" i="2"/>
  <c r="Y95" i="2"/>
  <c r="Z95" i="2"/>
  <c r="Z265" i="2"/>
  <c r="Y265" i="2"/>
  <c r="Z231" i="2"/>
  <c r="Y231" i="2"/>
  <c r="Z302" i="2"/>
  <c r="Y302" i="2"/>
  <c r="Y279" i="2"/>
  <c r="Z279" i="2"/>
  <c r="Y250" i="2"/>
  <c r="Z250" i="2"/>
  <c r="Y317" i="2"/>
  <c r="Z317" i="2"/>
  <c r="Z389" i="2"/>
  <c r="Y389" i="2"/>
  <c r="Z377" i="2"/>
  <c r="Y377" i="2"/>
  <c r="Y365" i="2"/>
  <c r="Z365" i="2"/>
  <c r="Z353" i="2"/>
  <c r="Y353" i="2"/>
  <c r="Z341" i="2"/>
  <c r="Y341" i="2"/>
  <c r="Y329" i="2"/>
  <c r="Z329" i="2"/>
  <c r="Z271" i="2"/>
  <c r="Y271" i="2"/>
  <c r="Z236" i="2"/>
  <c r="Y236" i="2"/>
  <c r="Z308" i="2"/>
  <c r="Y308" i="2"/>
  <c r="Z285" i="2"/>
  <c r="Y285" i="2"/>
  <c r="Y256" i="2"/>
  <c r="Z256" i="2"/>
  <c r="Z400" i="2"/>
  <c r="Y400" i="2"/>
  <c r="Y388" i="2"/>
  <c r="Z388" i="2"/>
  <c r="Y376" i="2"/>
  <c r="Z376" i="2"/>
  <c r="Z364" i="2"/>
  <c r="Y364" i="2"/>
  <c r="Y352" i="2"/>
  <c r="Z352" i="2"/>
  <c r="Z340" i="2"/>
  <c r="Y340" i="2"/>
  <c r="Z328" i="2"/>
  <c r="Y328" i="2"/>
  <c r="Z97" i="2"/>
  <c r="Y97" i="2"/>
  <c r="Z277" i="2"/>
  <c r="Y277" i="2"/>
  <c r="Y242" i="2"/>
  <c r="Z242" i="2"/>
  <c r="Y314" i="2"/>
  <c r="Z314" i="2"/>
  <c r="Y291" i="2"/>
  <c r="Z291" i="2"/>
  <c r="Y262" i="2"/>
  <c r="Z262" i="2"/>
  <c r="Z399" i="2"/>
  <c r="Y399" i="2"/>
  <c r="Z387" i="2"/>
  <c r="Y387" i="2"/>
  <c r="Y375" i="2"/>
  <c r="Z375" i="2"/>
  <c r="Z363" i="2"/>
  <c r="Y363" i="2"/>
  <c r="Z351" i="2"/>
  <c r="Y351" i="2"/>
  <c r="Y339" i="2"/>
  <c r="Z339" i="2"/>
  <c r="Z327" i="2"/>
  <c r="Y327" i="2"/>
  <c r="AA525" i="2"/>
  <c r="AA511" i="2"/>
  <c r="AA484" i="2"/>
  <c r="AB504" i="2"/>
  <c r="AA550" i="2"/>
  <c r="AB510" i="2"/>
  <c r="AA480" i="2"/>
  <c r="AA506" i="2"/>
  <c r="AA461" i="2"/>
  <c r="AA488" i="2"/>
  <c r="AA500" i="2"/>
  <c r="AA542" i="2"/>
  <c r="AA465" i="2"/>
  <c r="AA499" i="2"/>
  <c r="AA479" i="2"/>
  <c r="AB535" i="2"/>
  <c r="AA508" i="2"/>
  <c r="AA524" i="2"/>
  <c r="AB524" i="2"/>
  <c r="AA538" i="2"/>
  <c r="AA492" i="2"/>
  <c r="AA483" i="2"/>
  <c r="AB468" i="2"/>
  <c r="AA553" i="2"/>
  <c r="AA531" i="2"/>
  <c r="AB531" i="2"/>
  <c r="AB501" i="2"/>
  <c r="AA501" i="2"/>
  <c r="AA548" i="2"/>
  <c r="AB548" i="2"/>
  <c r="AA472" i="2"/>
  <c r="AA513" i="2"/>
  <c r="AB513" i="2"/>
  <c r="AB475" i="2"/>
  <c r="AA475" i="2"/>
  <c r="AA496" i="2"/>
  <c r="AA476" i="2"/>
  <c r="AA528" i="2"/>
  <c r="AB528" i="2"/>
  <c r="AA536" i="2"/>
  <c r="AA474" i="2"/>
  <c r="AA463" i="2"/>
  <c r="AA552" i="2"/>
  <c r="AA543" i="2"/>
  <c r="AA557" i="2"/>
  <c r="AA532" i="2"/>
  <c r="AA482" i="2"/>
  <c r="AA498" i="2"/>
  <c r="AA556" i="2"/>
  <c r="AA460" i="2"/>
  <c r="AA534" i="2"/>
  <c r="AA503" i="2"/>
  <c r="AA544" i="2"/>
  <c r="AA537" i="2"/>
  <c r="AA551" i="2"/>
  <c r="AA545" i="2"/>
  <c r="AA522" i="2"/>
  <c r="AA490" i="2"/>
  <c r="X83" i="2"/>
  <c r="X84" i="2"/>
  <c r="X85" i="2"/>
  <c r="X86" i="2"/>
  <c r="X87" i="2"/>
  <c r="X88" i="2"/>
  <c r="X89" i="2"/>
  <c r="X90" i="2"/>
  <c r="X91" i="2"/>
  <c r="X92" i="2"/>
  <c r="X93" i="2"/>
  <c r="X94" i="2"/>
  <c r="X81" i="2"/>
  <c r="AB305" i="2" l="1"/>
  <c r="AA305" i="2"/>
  <c r="AB294" i="2"/>
  <c r="AA294" i="2"/>
  <c r="AB282" i="2"/>
  <c r="AA282" i="2"/>
  <c r="AB276" i="2"/>
  <c r="AA276" i="2"/>
  <c r="AB258" i="2"/>
  <c r="AA258" i="2"/>
  <c r="AB218" i="2"/>
  <c r="AA218" i="2"/>
  <c r="AB233" i="2"/>
  <c r="AA233" i="2"/>
  <c r="AB306" i="2"/>
  <c r="AA306" i="2"/>
  <c r="AB257" i="2"/>
  <c r="AA257" i="2"/>
  <c r="AB245" i="2"/>
  <c r="AA245" i="2"/>
  <c r="AB222" i="2"/>
  <c r="AA222" i="2"/>
  <c r="AB252" i="2"/>
  <c r="AA252" i="2"/>
  <c r="AB312" i="2"/>
  <c r="AA312" i="2"/>
  <c r="AB234" i="2"/>
  <c r="AA234" i="2"/>
  <c r="AB229" i="2"/>
  <c r="AA229" i="2"/>
  <c r="AB239" i="2"/>
  <c r="AA239" i="2"/>
  <c r="AB230" i="2"/>
  <c r="AA230" i="2"/>
  <c r="AB281" i="2"/>
  <c r="AA281" i="2"/>
  <c r="AB287" i="2"/>
  <c r="AA287" i="2"/>
  <c r="AB240" i="2"/>
  <c r="AA240" i="2"/>
  <c r="AB269" i="2"/>
  <c r="AA269" i="2"/>
  <c r="AB288" i="2"/>
  <c r="AA288" i="2"/>
  <c r="AB270" i="2"/>
  <c r="AA270" i="2"/>
  <c r="AB264" i="2"/>
  <c r="AA264" i="2"/>
  <c r="AB224" i="2"/>
  <c r="AA224" i="2"/>
  <c r="AB216" i="2"/>
  <c r="AA216" i="2"/>
  <c r="AB275" i="2"/>
  <c r="AA275" i="2"/>
  <c r="AB300" i="2"/>
  <c r="AA300" i="2"/>
  <c r="AB217" i="2"/>
  <c r="AA217" i="2"/>
  <c r="AB212" i="2"/>
  <c r="AA212" i="2"/>
  <c r="AB299" i="2"/>
  <c r="AA299" i="2"/>
  <c r="AB293" i="2"/>
  <c r="AA293" i="2"/>
  <c r="AB213" i="2"/>
  <c r="AA213" i="2"/>
  <c r="AB263" i="2"/>
  <c r="AA263" i="2"/>
  <c r="AB223" i="2"/>
  <c r="AA223" i="2"/>
  <c r="AB251" i="2"/>
  <c r="AA251" i="2"/>
  <c r="AB311" i="2"/>
  <c r="AA311" i="2"/>
  <c r="AB228" i="2"/>
  <c r="AA228" i="2"/>
  <c r="AB246" i="2"/>
  <c r="AA246" i="2"/>
  <c r="AB211" i="2"/>
  <c r="AA211" i="2"/>
  <c r="AB334" i="2"/>
  <c r="AA334" i="2"/>
  <c r="AB295" i="2"/>
  <c r="AA295" i="2"/>
  <c r="AB285" i="2"/>
  <c r="AA285" i="2"/>
  <c r="AB248" i="2"/>
  <c r="AA248" i="2"/>
  <c r="AB392" i="2"/>
  <c r="AA392" i="2"/>
  <c r="AB385" i="2"/>
  <c r="AA385" i="2"/>
  <c r="Z94" i="2"/>
  <c r="Y94" i="2"/>
  <c r="AB339" i="2"/>
  <c r="AA339" i="2"/>
  <c r="AB262" i="2"/>
  <c r="AA262" i="2"/>
  <c r="AB279" i="2"/>
  <c r="AA279" i="2"/>
  <c r="AA241" i="2"/>
  <c r="AB241" i="2"/>
  <c r="AB319" i="2"/>
  <c r="AA319" i="2"/>
  <c r="AB304" i="2"/>
  <c r="AA304" i="2"/>
  <c r="AA221" i="2"/>
  <c r="AB221" i="2"/>
  <c r="AB226" i="2"/>
  <c r="AA226" i="2"/>
  <c r="AB327" i="2"/>
  <c r="AA327" i="2"/>
  <c r="Z93" i="2"/>
  <c r="Y93" i="2"/>
  <c r="AB364" i="2"/>
  <c r="AA364" i="2"/>
  <c r="AB308" i="2"/>
  <c r="AA308" i="2"/>
  <c r="AB353" i="2"/>
  <c r="AA353" i="2"/>
  <c r="AA318" i="2"/>
  <c r="AB318" i="2"/>
  <c r="AB390" i="2"/>
  <c r="AA390" i="2"/>
  <c r="AB259" i="2"/>
  <c r="AA259" i="2"/>
  <c r="AB391" i="2"/>
  <c r="AA391" i="2"/>
  <c r="AB253" i="2"/>
  <c r="AA253" i="2"/>
  <c r="AB332" i="2"/>
  <c r="AA332" i="2"/>
  <c r="AB369" i="2"/>
  <c r="AA369" i="2"/>
  <c r="AB349" i="2"/>
  <c r="AA349" i="2"/>
  <c r="AB346" i="2"/>
  <c r="AA346" i="2"/>
  <c r="AB337" i="2"/>
  <c r="AA337" i="2"/>
  <c r="AB323" i="2"/>
  <c r="AA323" i="2"/>
  <c r="AB395" i="2"/>
  <c r="AA395" i="2"/>
  <c r="AA324" i="2"/>
  <c r="AB324" i="2"/>
  <c r="AB396" i="2"/>
  <c r="AA396" i="2"/>
  <c r="AB254" i="2"/>
  <c r="AA254" i="2"/>
  <c r="AB250" i="2"/>
  <c r="AA250" i="2"/>
  <c r="AB399" i="2"/>
  <c r="AA399" i="2"/>
  <c r="AB376" i="2"/>
  <c r="AA376" i="2"/>
  <c r="AB365" i="2"/>
  <c r="AA365" i="2"/>
  <c r="AB95" i="2"/>
  <c r="AA95" i="2"/>
  <c r="AA278" i="2"/>
  <c r="AB278" i="2"/>
  <c r="AB310" i="2"/>
  <c r="AA310" i="2"/>
  <c r="AB344" i="2"/>
  <c r="AA344" i="2"/>
  <c r="AB232" i="2"/>
  <c r="AA232" i="2"/>
  <c r="AA274" i="2"/>
  <c r="AB274" i="2"/>
  <c r="AB249" i="2"/>
  <c r="AA249" i="2"/>
  <c r="AB303" i="2"/>
  <c r="AA303" i="2"/>
  <c r="AB280" i="2"/>
  <c r="AA280" i="2"/>
  <c r="AB219" i="2"/>
  <c r="AA219" i="2"/>
  <c r="AB384" i="2"/>
  <c r="AA384" i="2"/>
  <c r="AB351" i="2"/>
  <c r="AA351" i="2"/>
  <c r="AB330" i="2"/>
  <c r="AA330" i="2"/>
  <c r="AB316" i="2"/>
  <c r="AA316" i="2"/>
  <c r="AB331" i="2"/>
  <c r="AA331" i="2"/>
  <c r="AB381" i="2"/>
  <c r="AA381" i="2"/>
  <c r="AB358" i="2"/>
  <c r="AA358" i="2"/>
  <c r="AB335" i="2"/>
  <c r="AA335" i="2"/>
  <c r="AB286" i="2"/>
  <c r="AA286" i="2"/>
  <c r="AB336" i="2"/>
  <c r="AA336" i="2"/>
  <c r="AB225" i="2"/>
  <c r="AA225" i="2"/>
  <c r="AB379" i="2"/>
  <c r="AA379" i="2"/>
  <c r="Y90" i="2"/>
  <c r="Z90" i="2"/>
  <c r="AB314" i="2"/>
  <c r="AA314" i="2"/>
  <c r="AB388" i="2"/>
  <c r="AA388" i="2"/>
  <c r="AB370" i="2"/>
  <c r="AA370" i="2"/>
  <c r="AB347" i="2"/>
  <c r="AA347" i="2"/>
  <c r="AB350" i="2"/>
  <c r="AA350" i="2"/>
  <c r="AB309" i="2"/>
  <c r="AA309" i="2"/>
  <c r="AB227" i="2"/>
  <c r="AA227" i="2"/>
  <c r="AB292" i="2"/>
  <c r="AA292" i="2"/>
  <c r="Z83" i="2"/>
  <c r="Y83" i="2"/>
  <c r="AB363" i="2"/>
  <c r="AA363" i="2"/>
  <c r="AA97" i="2"/>
  <c r="AB97" i="2"/>
  <c r="AB271" i="2"/>
  <c r="AA271" i="2"/>
  <c r="AB377" i="2"/>
  <c r="AA377" i="2"/>
  <c r="AB231" i="2"/>
  <c r="AA231" i="2"/>
  <c r="AB342" i="2"/>
  <c r="AA342" i="2"/>
  <c r="AA244" i="2"/>
  <c r="AB244" i="2"/>
  <c r="AA289" i="2"/>
  <c r="AB289" i="2"/>
  <c r="AB343" i="2"/>
  <c r="AA343" i="2"/>
  <c r="AA238" i="2"/>
  <c r="AB238" i="2"/>
  <c r="AB397" i="2"/>
  <c r="AA397" i="2"/>
  <c r="AB356" i="2"/>
  <c r="AA356" i="2"/>
  <c r="AA321" i="2"/>
  <c r="AB321" i="2"/>
  <c r="AB393" i="2"/>
  <c r="AA393" i="2"/>
  <c r="AB362" i="2"/>
  <c r="AA362" i="2"/>
  <c r="AB272" i="2"/>
  <c r="AA272" i="2"/>
  <c r="AB315" i="2"/>
  <c r="AA315" i="2"/>
  <c r="AB348" i="2"/>
  <c r="AA348" i="2"/>
  <c r="AB386" i="2"/>
  <c r="AA386" i="2"/>
  <c r="AB352" i="2"/>
  <c r="AA352" i="2"/>
  <c r="AB378" i="2"/>
  <c r="AA378" i="2"/>
  <c r="AB373" i="2"/>
  <c r="AA373" i="2"/>
  <c r="AB291" i="2"/>
  <c r="AA291" i="2"/>
  <c r="Z88" i="2"/>
  <c r="Y88" i="2"/>
  <c r="AB375" i="2"/>
  <c r="AA375" i="2"/>
  <c r="AB242" i="2"/>
  <c r="AA242" i="2"/>
  <c r="AA273" i="2"/>
  <c r="AB273" i="2"/>
  <c r="AB214" i="2"/>
  <c r="AA214" i="2"/>
  <c r="AB326" i="2"/>
  <c r="AA326" i="2"/>
  <c r="AB261" i="2"/>
  <c r="AA261" i="2"/>
  <c r="AB368" i="2"/>
  <c r="AA368" i="2"/>
  <c r="AB283" i="2"/>
  <c r="AA283" i="2"/>
  <c r="AB357" i="2"/>
  <c r="AA357" i="2"/>
  <c r="AB383" i="2"/>
  <c r="AA383" i="2"/>
  <c r="AB341" i="2"/>
  <c r="AA341" i="2"/>
  <c r="AB320" i="2"/>
  <c r="AA320" i="2"/>
  <c r="AA236" i="2"/>
  <c r="AB236" i="2"/>
  <c r="Z81" i="2"/>
  <c r="Y81" i="2"/>
  <c r="Z87" i="2"/>
  <c r="Y87" i="2"/>
  <c r="AB328" i="2"/>
  <c r="AA328" i="2"/>
  <c r="AB400" i="2"/>
  <c r="AA400" i="2"/>
  <c r="AB389" i="2"/>
  <c r="AA389" i="2"/>
  <c r="AB265" i="2"/>
  <c r="AA265" i="2"/>
  <c r="AB354" i="2"/>
  <c r="AA354" i="2"/>
  <c r="AB355" i="2"/>
  <c r="AA355" i="2"/>
  <c r="AB267" i="2"/>
  <c r="AA267" i="2"/>
  <c r="AB398" i="2"/>
  <c r="AA398" i="2"/>
  <c r="AB333" i="2"/>
  <c r="AA333" i="2"/>
  <c r="AA298" i="2"/>
  <c r="AB298" i="2"/>
  <c r="AB382" i="2"/>
  <c r="AA382" i="2"/>
  <c r="AB307" i="2"/>
  <c r="AA307" i="2"/>
  <c r="AB338" i="2"/>
  <c r="AA338" i="2"/>
  <c r="AB359" i="2"/>
  <c r="AA359" i="2"/>
  <c r="AA243" i="2"/>
  <c r="AB243" i="2"/>
  <c r="AB268" i="2"/>
  <c r="AA268" i="2"/>
  <c r="AB360" i="2"/>
  <c r="AA360" i="2"/>
  <c r="AA237" i="2"/>
  <c r="AB237" i="2"/>
  <c r="Z89" i="2"/>
  <c r="Y89" i="2"/>
  <c r="Z86" i="2"/>
  <c r="Y86" i="2"/>
  <c r="AB256" i="2"/>
  <c r="AA256" i="2"/>
  <c r="AB329" i="2"/>
  <c r="AA329" i="2"/>
  <c r="AB317" i="2"/>
  <c r="AA317" i="2"/>
  <c r="AB247" i="2"/>
  <c r="AA247" i="2"/>
  <c r="AB290" i="2"/>
  <c r="AA290" i="2"/>
  <c r="AB380" i="2"/>
  <c r="AA380" i="2"/>
  <c r="AB394" i="2"/>
  <c r="AA394" i="2"/>
  <c r="AA220" i="2"/>
  <c r="AB220" i="2"/>
  <c r="AB266" i="2"/>
  <c r="AA266" i="2"/>
  <c r="AA260" i="2"/>
  <c r="AB260" i="2"/>
  <c r="Z84" i="2"/>
  <c r="Y84" i="2"/>
  <c r="AB255" i="2"/>
  <c r="AA255" i="2"/>
  <c r="AB301" i="2"/>
  <c r="AA301" i="2"/>
  <c r="Z92" i="2"/>
  <c r="Y92" i="2"/>
  <c r="Z91" i="2"/>
  <c r="Y91" i="2"/>
  <c r="AB302" i="2"/>
  <c r="AA302" i="2"/>
  <c r="Z85" i="2"/>
  <c r="Y85" i="2"/>
  <c r="AB387" i="2"/>
  <c r="AA387" i="2"/>
  <c r="AA277" i="2"/>
  <c r="AB277" i="2"/>
  <c r="AB340" i="2"/>
  <c r="AA340" i="2"/>
  <c r="AA284" i="2"/>
  <c r="AB284" i="2"/>
  <c r="AB374" i="2"/>
  <c r="AA374" i="2"/>
  <c r="AB366" i="2"/>
  <c r="AA366" i="2"/>
  <c r="AA296" i="2"/>
  <c r="AB296" i="2"/>
  <c r="AA297" i="2"/>
  <c r="AB297" i="2"/>
  <c r="AB367" i="2"/>
  <c r="AA367" i="2"/>
  <c r="AB345" i="2"/>
  <c r="AA345" i="2"/>
  <c r="AB313" i="2"/>
  <c r="AA313" i="2"/>
  <c r="AA322" i="2"/>
  <c r="AB322" i="2"/>
  <c r="AB235" i="2"/>
  <c r="AA235" i="2"/>
  <c r="AB371" i="2"/>
  <c r="AA371" i="2"/>
  <c r="AB325" i="2"/>
  <c r="AA325" i="2"/>
  <c r="AB372" i="2"/>
  <c r="AA372" i="2"/>
  <c r="AB361" i="2"/>
  <c r="AA361" i="2"/>
  <c r="AA96" i="2"/>
  <c r="AB96" i="2"/>
  <c r="X445" i="2"/>
  <c r="X447" i="2"/>
  <c r="X401" i="2"/>
  <c r="X402"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828" i="2"/>
  <c r="Y443" i="2" l="1"/>
  <c r="Z443" i="2"/>
  <c r="AA85" i="2"/>
  <c r="AB85" i="2"/>
  <c r="AB86" i="2"/>
  <c r="AA86" i="2"/>
  <c r="AA87" i="2"/>
  <c r="AB87" i="2"/>
  <c r="AB83" i="2"/>
  <c r="AA83" i="2"/>
  <c r="Z432" i="2"/>
  <c r="Y432" i="2"/>
  <c r="AB93" i="2"/>
  <c r="AA93" i="2"/>
  <c r="Y407" i="2"/>
  <c r="Z407" i="2"/>
  <c r="Z421" i="2"/>
  <c r="Y421" i="2"/>
  <c r="Y431" i="2"/>
  <c r="Z431" i="2"/>
  <c r="Y418" i="2"/>
  <c r="Z418" i="2"/>
  <c r="Y440" i="2"/>
  <c r="Z440" i="2"/>
  <c r="Y428" i="2"/>
  <c r="Z428" i="2"/>
  <c r="Y416" i="2"/>
  <c r="Z416" i="2"/>
  <c r="Y404" i="2"/>
  <c r="Z404" i="2"/>
  <c r="AB91" i="2"/>
  <c r="AA91" i="2"/>
  <c r="AB89" i="2"/>
  <c r="AA89" i="2"/>
  <c r="AB81" i="2"/>
  <c r="AA81" i="2"/>
  <c r="Z409" i="2"/>
  <c r="Y409" i="2"/>
  <c r="Z420" i="2"/>
  <c r="Y420" i="2"/>
  <c r="Y430" i="2"/>
  <c r="Z430" i="2"/>
  <c r="Z441" i="2"/>
  <c r="Y441" i="2"/>
  <c r="Z444" i="2"/>
  <c r="Y444" i="2"/>
  <c r="Y417" i="2"/>
  <c r="Z417" i="2"/>
  <c r="Y401" i="2"/>
  <c r="Z401" i="2"/>
  <c r="AB92" i="2"/>
  <c r="AA92" i="2"/>
  <c r="AA94" i="2"/>
  <c r="AB94" i="2"/>
  <c r="Z408" i="2"/>
  <c r="Y408" i="2"/>
  <c r="Y419" i="2"/>
  <c r="Z419" i="2"/>
  <c r="Z427" i="2"/>
  <c r="Y427" i="2"/>
  <c r="AB84" i="2"/>
  <c r="AA84" i="2"/>
  <c r="Z402" i="2"/>
  <c r="Y402" i="2"/>
  <c r="Z438" i="2"/>
  <c r="Y438" i="2"/>
  <c r="Y437" i="2"/>
  <c r="Z437" i="2"/>
  <c r="Y447" i="2"/>
  <c r="Z447" i="2"/>
  <c r="Z445" i="2"/>
  <c r="Y445" i="2"/>
  <c r="Y442" i="2"/>
  <c r="Z442" i="2"/>
  <c r="Y429" i="2"/>
  <c r="Z429" i="2"/>
  <c r="Z439" i="2"/>
  <c r="Y439" i="2"/>
  <c r="Z426" i="2"/>
  <c r="Y426" i="2"/>
  <c r="Y413" i="2"/>
  <c r="Z413" i="2"/>
  <c r="Y436" i="2"/>
  <c r="Z436" i="2"/>
  <c r="Z412" i="2"/>
  <c r="Y412" i="2"/>
  <c r="AB90" i="2"/>
  <c r="AA90" i="2"/>
  <c r="Z433" i="2"/>
  <c r="Y433" i="2"/>
  <c r="Y406" i="2"/>
  <c r="Z406" i="2"/>
  <c r="Z405" i="2"/>
  <c r="Y405" i="2"/>
  <c r="Z415" i="2"/>
  <c r="Y415" i="2"/>
  <c r="Y414" i="2"/>
  <c r="Z414" i="2"/>
  <c r="Y425" i="2"/>
  <c r="Z425" i="2"/>
  <c r="Y424" i="2"/>
  <c r="Z424" i="2"/>
  <c r="Y435" i="2"/>
  <c r="Z435" i="2"/>
  <c r="Z423" i="2"/>
  <c r="Y423" i="2"/>
  <c r="Y411" i="2"/>
  <c r="Z411" i="2"/>
  <c r="Y434" i="2"/>
  <c r="Z434" i="2"/>
  <c r="Y422" i="2"/>
  <c r="Z422" i="2"/>
  <c r="Y410" i="2"/>
  <c r="Z410" i="2"/>
  <c r="AB88" i="2"/>
  <c r="AA88" i="2"/>
  <c r="X146" i="3"/>
  <c r="X145" i="3"/>
  <c r="X144" i="3"/>
  <c r="X143" i="3"/>
  <c r="X138" i="3"/>
  <c r="X137" i="3"/>
  <c r="W147" i="3"/>
  <c r="W138" i="3"/>
  <c r="W137" i="3"/>
  <c r="AB447" i="2" l="1"/>
  <c r="AA447" i="2"/>
  <c r="AB434" i="2"/>
  <c r="AA434" i="2"/>
  <c r="AA414" i="2"/>
  <c r="AB414" i="2"/>
  <c r="AB429" i="2"/>
  <c r="AA429" i="2"/>
  <c r="AB420" i="2"/>
  <c r="AA420" i="2"/>
  <c r="AB442" i="2"/>
  <c r="AA442" i="2"/>
  <c r="AB416" i="2"/>
  <c r="AA416" i="2"/>
  <c r="AB427" i="2"/>
  <c r="AA427" i="2"/>
  <c r="AB421" i="2"/>
  <c r="AA421" i="2"/>
  <c r="AB419" i="2"/>
  <c r="AA419" i="2"/>
  <c r="AB412" i="2"/>
  <c r="AA412" i="2"/>
  <c r="AB436" i="2"/>
  <c r="AA436" i="2"/>
  <c r="AB423" i="2"/>
  <c r="AA423" i="2"/>
  <c r="AB438" i="2"/>
  <c r="AA438" i="2"/>
  <c r="AB411" i="2"/>
  <c r="AA411" i="2"/>
  <c r="AA401" i="2"/>
  <c r="AB401" i="2"/>
  <c r="AB409" i="2"/>
  <c r="AA409" i="2"/>
  <c r="AB417" i="2"/>
  <c r="AA417" i="2"/>
  <c r="AA407" i="2"/>
  <c r="AB407" i="2"/>
  <c r="AB405" i="2"/>
  <c r="AA405" i="2"/>
  <c r="AA408" i="2"/>
  <c r="AB408" i="2"/>
  <c r="AB406" i="2"/>
  <c r="AA406" i="2"/>
  <c r="AB437" i="2"/>
  <c r="AA437" i="2"/>
  <c r="AB428" i="2"/>
  <c r="AA428" i="2"/>
  <c r="AB415" i="2"/>
  <c r="AA415" i="2"/>
  <c r="AB440" i="2"/>
  <c r="AA440" i="2"/>
  <c r="AB444" i="2"/>
  <c r="AA444" i="2"/>
  <c r="AB418" i="2"/>
  <c r="AA418" i="2"/>
  <c r="AB404" i="2"/>
  <c r="AA404" i="2"/>
  <c r="AA435" i="2"/>
  <c r="AB435" i="2"/>
  <c r="AB413" i="2"/>
  <c r="AA413" i="2"/>
  <c r="AB402" i="2"/>
  <c r="AA402" i="2"/>
  <c r="AB410" i="2"/>
  <c r="AA410" i="2"/>
  <c r="AB424" i="2"/>
  <c r="AA424" i="2"/>
  <c r="AA443" i="2"/>
  <c r="AB443" i="2"/>
  <c r="AB426" i="2"/>
  <c r="AA426" i="2"/>
  <c r="AB441" i="2"/>
  <c r="AA441" i="2"/>
  <c r="AB422" i="2"/>
  <c r="AA422" i="2"/>
  <c r="AA425" i="2"/>
  <c r="AB425" i="2"/>
  <c r="AB430" i="2"/>
  <c r="AA430" i="2"/>
  <c r="AB431" i="2"/>
  <c r="AA431" i="2"/>
  <c r="AB433" i="2"/>
  <c r="AA433" i="2"/>
  <c r="AB439" i="2"/>
  <c r="AA439" i="2"/>
  <c r="AB445" i="2"/>
  <c r="AA445" i="2"/>
  <c r="AA432" i="2"/>
  <c r="AB432" i="2"/>
  <c r="J91" i="3"/>
  <c r="J110" i="3"/>
  <c r="K48" i="3"/>
  <c r="K47" i="3"/>
  <c r="K45" i="3"/>
  <c r="K77" i="3"/>
  <c r="K68" i="3"/>
  <c r="K67" i="3"/>
  <c r="K65" i="3"/>
  <c r="M31" i="3"/>
  <c r="K36" i="3"/>
  <c r="K29" i="3"/>
  <c r="K27" i="3"/>
  <c r="K25" i="3"/>
  <c r="L23" i="3" l="1"/>
  <c r="L22" i="3"/>
  <c r="L21" i="3"/>
  <c r="L18" i="3"/>
  <c r="L15" i="3"/>
  <c r="L14" i="3"/>
  <c r="L13" i="3"/>
  <c r="L11" i="3"/>
  <c r="L9" i="3"/>
  <c r="L7" i="3"/>
  <c r="K23" i="3"/>
  <c r="K22" i="3"/>
  <c r="K21" i="3"/>
  <c r="K18" i="3"/>
  <c r="K15" i="3"/>
  <c r="K9" i="3"/>
  <c r="K8" i="3"/>
  <c r="K7" i="3"/>
  <c r="K14" i="3"/>
  <c r="K13" i="3"/>
  <c r="K12" i="3"/>
  <c r="K5" i="3"/>
  <c r="O135" i="2" l="1"/>
  <c r="O136" i="2"/>
  <c r="O137" i="2"/>
  <c r="O138" i="2"/>
  <c r="O139" i="2"/>
  <c r="O140" i="2"/>
  <c r="O142" i="2"/>
  <c r="O143" i="2"/>
  <c r="O144" i="2"/>
  <c r="O145" i="2"/>
  <c r="O146" i="2"/>
  <c r="O147" i="2"/>
  <c r="O148" i="2"/>
  <c r="O149" i="2"/>
  <c r="O150" i="2"/>
  <c r="O151" i="2"/>
  <c r="O152" i="2"/>
  <c r="O153" i="2"/>
  <c r="O154" i="2"/>
  <c r="O155" i="2"/>
  <c r="O156" i="2"/>
  <c r="O157" i="2"/>
  <c r="AD316" i="2" l="1"/>
  <c r="AE316" i="2" s="1"/>
  <c r="AF316" i="2" s="1"/>
  <c r="AD310" i="2"/>
  <c r="AE310" i="2" s="1"/>
  <c r="AF310" i="2" s="1"/>
  <c r="AD304" i="2"/>
  <c r="AE304" i="2" s="1"/>
  <c r="AF304" i="2" s="1"/>
  <c r="AD298" i="2"/>
  <c r="AE298" i="2" s="1"/>
  <c r="AF298" i="2" s="1"/>
  <c r="AD292" i="2"/>
  <c r="AE292" i="2" s="1"/>
  <c r="AF292" i="2" s="1"/>
  <c r="AD286" i="2"/>
  <c r="AE286" i="2" s="1"/>
  <c r="AF286" i="2" s="1"/>
  <c r="AD280" i="2"/>
  <c r="AE280" i="2" s="1"/>
  <c r="AF280" i="2" s="1"/>
  <c r="AD274" i="2"/>
  <c r="AE274" i="2" s="1"/>
  <c r="AF274" i="2" s="1"/>
  <c r="AD268" i="2"/>
  <c r="AE268" i="2" s="1"/>
  <c r="AF268" i="2" s="1"/>
  <c r="AD262" i="2"/>
  <c r="AE262" i="2" s="1"/>
  <c r="AF262" i="2" s="1"/>
  <c r="AD256" i="2"/>
  <c r="AE256" i="2" s="1"/>
  <c r="AF256" i="2" s="1"/>
  <c r="AD250" i="2"/>
  <c r="AE250" i="2" s="1"/>
  <c r="AF250" i="2" s="1"/>
  <c r="AD244" i="2"/>
  <c r="AE244" i="2" s="1"/>
  <c r="AF244" i="2" s="1"/>
  <c r="AD238" i="2"/>
  <c r="AE238" i="2" s="1"/>
  <c r="AF238" i="2" s="1"/>
  <c r="AD232" i="2"/>
  <c r="AE232" i="2" s="1"/>
  <c r="AF232" i="2" s="1"/>
  <c r="AD227" i="2"/>
  <c r="AE227" i="2" s="1"/>
  <c r="AF227" i="2" s="1"/>
  <c r="AD221" i="2"/>
  <c r="AE221" i="2" s="1"/>
  <c r="AF221" i="2" s="1"/>
  <c r="AD215" i="2"/>
  <c r="AE215" i="2" s="1"/>
  <c r="AF215" i="2" s="1"/>
  <c r="AD315" i="2"/>
  <c r="AE315" i="2" s="1"/>
  <c r="AF315" i="2" s="1"/>
  <c r="AD309" i="2"/>
  <c r="AE309" i="2" s="1"/>
  <c r="AF309" i="2" s="1"/>
  <c r="AD303" i="2"/>
  <c r="AE303" i="2" s="1"/>
  <c r="AF303" i="2" s="1"/>
  <c r="AD297" i="2"/>
  <c r="AE297" i="2" s="1"/>
  <c r="AF297" i="2" s="1"/>
  <c r="AD291" i="2"/>
  <c r="AE291" i="2" s="1"/>
  <c r="AF291" i="2" s="1"/>
  <c r="AD285" i="2"/>
  <c r="AE285" i="2" s="1"/>
  <c r="AF285" i="2" s="1"/>
  <c r="AD279" i="2"/>
  <c r="AE279" i="2" s="1"/>
  <c r="AF279" i="2" s="1"/>
  <c r="AD273" i="2"/>
  <c r="AE273" i="2" s="1"/>
  <c r="AF273" i="2" s="1"/>
  <c r="AD267" i="2"/>
  <c r="AE267" i="2" s="1"/>
  <c r="AF267" i="2" s="1"/>
  <c r="AD261" i="2"/>
  <c r="AE261" i="2" s="1"/>
  <c r="AF261" i="2" s="1"/>
  <c r="AD255" i="2"/>
  <c r="AE255" i="2" s="1"/>
  <c r="AF255" i="2" s="1"/>
  <c r="AD249" i="2"/>
  <c r="AE249" i="2" s="1"/>
  <c r="AF249" i="2" s="1"/>
  <c r="AD243" i="2"/>
  <c r="AE243" i="2" s="1"/>
  <c r="AF243" i="2" s="1"/>
  <c r="AD237" i="2"/>
  <c r="AE237" i="2" s="1"/>
  <c r="AF237" i="2" s="1"/>
  <c r="AD226" i="2"/>
  <c r="AE226" i="2" s="1"/>
  <c r="AF226" i="2" s="1"/>
  <c r="AD220" i="2"/>
  <c r="AE220" i="2" s="1"/>
  <c r="AF220" i="2" s="1"/>
  <c r="AD314" i="2"/>
  <c r="AE314" i="2" s="1"/>
  <c r="AF314" i="2" s="1"/>
  <c r="AD308" i="2"/>
  <c r="AE308" i="2" s="1"/>
  <c r="AF308" i="2" s="1"/>
  <c r="AD302" i="2"/>
  <c r="AE302" i="2" s="1"/>
  <c r="AF302" i="2" s="1"/>
  <c r="AD296" i="2"/>
  <c r="AE296" i="2" s="1"/>
  <c r="AF296" i="2" s="1"/>
  <c r="AD290" i="2"/>
  <c r="AE290" i="2" s="1"/>
  <c r="AF290" i="2" s="1"/>
  <c r="AD284" i="2"/>
  <c r="AE284" i="2" s="1"/>
  <c r="AF284" i="2" s="1"/>
  <c r="AD278" i="2"/>
  <c r="AE278" i="2" s="1"/>
  <c r="AF278" i="2" s="1"/>
  <c r="AD272" i="2"/>
  <c r="AE272" i="2" s="1"/>
  <c r="AF272" i="2" s="1"/>
  <c r="AD266" i="2"/>
  <c r="AE266" i="2" s="1"/>
  <c r="AF266" i="2" s="1"/>
  <c r="AD260" i="2"/>
  <c r="AE260" i="2" s="1"/>
  <c r="AF260" i="2" s="1"/>
  <c r="AD254" i="2"/>
  <c r="AE254" i="2" s="1"/>
  <c r="AF254" i="2" s="1"/>
  <c r="AD248" i="2"/>
  <c r="AE248" i="2" s="1"/>
  <c r="AF248" i="2" s="1"/>
  <c r="AD242" i="2"/>
  <c r="AE242" i="2" s="1"/>
  <c r="AF242" i="2" s="1"/>
  <c r="AD236" i="2"/>
  <c r="AE236" i="2" s="1"/>
  <c r="AF236" i="2" s="1"/>
  <c r="AD231" i="2"/>
  <c r="AE231" i="2" s="1"/>
  <c r="AF231" i="2" s="1"/>
  <c r="AD225" i="2"/>
  <c r="AE225" i="2" s="1"/>
  <c r="AF225" i="2" s="1"/>
  <c r="AD219" i="2"/>
  <c r="AE219" i="2" s="1"/>
  <c r="AF219" i="2" s="1"/>
  <c r="AD214" i="2"/>
  <c r="AE214" i="2" s="1"/>
  <c r="AF214" i="2" s="1"/>
  <c r="AD313" i="2"/>
  <c r="AE313" i="2" s="1"/>
  <c r="AF313" i="2" s="1"/>
  <c r="AD307" i="2"/>
  <c r="AE307" i="2" s="1"/>
  <c r="AF307" i="2" s="1"/>
  <c r="AD301" i="2"/>
  <c r="AE301" i="2" s="1"/>
  <c r="AF301" i="2" s="1"/>
  <c r="AD295" i="2"/>
  <c r="AE295" i="2" s="1"/>
  <c r="AF295" i="2" s="1"/>
  <c r="AD289" i="2"/>
  <c r="AE289" i="2" s="1"/>
  <c r="AF289" i="2" s="1"/>
  <c r="AD283" i="2"/>
  <c r="AE283" i="2" s="1"/>
  <c r="AF283" i="2" s="1"/>
  <c r="AD277" i="2"/>
  <c r="AE277" i="2" s="1"/>
  <c r="AF277" i="2" s="1"/>
  <c r="AD271" i="2"/>
  <c r="AE271" i="2" s="1"/>
  <c r="AF271" i="2" s="1"/>
  <c r="AD265" i="2"/>
  <c r="AE265" i="2" s="1"/>
  <c r="AF265" i="2" s="1"/>
  <c r="AD259" i="2"/>
  <c r="AE259" i="2" s="1"/>
  <c r="AF259" i="2" s="1"/>
  <c r="AD253" i="2"/>
  <c r="AE253" i="2" s="1"/>
  <c r="AF253" i="2" s="1"/>
  <c r="AD247" i="2"/>
  <c r="AE247" i="2" s="1"/>
  <c r="AF247" i="2" s="1"/>
  <c r="AD241" i="2"/>
  <c r="AE241" i="2" s="1"/>
  <c r="AF241" i="2" s="1"/>
  <c r="AD235" i="2"/>
  <c r="AE235" i="2" s="1"/>
  <c r="AF235" i="2" s="1"/>
  <c r="AD230" i="2"/>
  <c r="AE230" i="2" s="1"/>
  <c r="AF230" i="2" s="1"/>
  <c r="AD224" i="2"/>
  <c r="AE224" i="2" s="1"/>
  <c r="AF224" i="2" s="1"/>
  <c r="AD218" i="2"/>
  <c r="AE218" i="2" s="1"/>
  <c r="AF218" i="2" s="1"/>
  <c r="AD213" i="2"/>
  <c r="AE213" i="2" s="1"/>
  <c r="AF213" i="2" s="1"/>
  <c r="AD312" i="2"/>
  <c r="AE312" i="2" s="1"/>
  <c r="AF312" i="2" s="1"/>
  <c r="AD306" i="2"/>
  <c r="AE306" i="2" s="1"/>
  <c r="AF306" i="2" s="1"/>
  <c r="AD300" i="2"/>
  <c r="AE300" i="2" s="1"/>
  <c r="AF300" i="2" s="1"/>
  <c r="AD294" i="2"/>
  <c r="AE294" i="2" s="1"/>
  <c r="AF294" i="2" s="1"/>
  <c r="AD288" i="2"/>
  <c r="AE288" i="2" s="1"/>
  <c r="AF288" i="2" s="1"/>
  <c r="AD282" i="2"/>
  <c r="AE282" i="2" s="1"/>
  <c r="AF282" i="2" s="1"/>
  <c r="AD276" i="2"/>
  <c r="AE276" i="2" s="1"/>
  <c r="AF276" i="2" s="1"/>
  <c r="AD270" i="2"/>
  <c r="AE270" i="2" s="1"/>
  <c r="AF270" i="2" s="1"/>
  <c r="AD264" i="2"/>
  <c r="AE264" i="2" s="1"/>
  <c r="AF264" i="2" s="1"/>
  <c r="AD258" i="2"/>
  <c r="AE258" i="2" s="1"/>
  <c r="AF258" i="2" s="1"/>
  <c r="AD252" i="2"/>
  <c r="AE252" i="2" s="1"/>
  <c r="AF252" i="2" s="1"/>
  <c r="AD246" i="2"/>
  <c r="AE246" i="2" s="1"/>
  <c r="AF246" i="2" s="1"/>
  <c r="AD240" i="2"/>
  <c r="AE240" i="2" s="1"/>
  <c r="AF240" i="2" s="1"/>
  <c r="AD234" i="2"/>
  <c r="AE234" i="2" s="1"/>
  <c r="AF234" i="2" s="1"/>
  <c r="AD229" i="2"/>
  <c r="AE229" i="2" s="1"/>
  <c r="AF229" i="2" s="1"/>
  <c r="AD223" i="2"/>
  <c r="AE223" i="2" s="1"/>
  <c r="AF223" i="2" s="1"/>
  <c r="AD217" i="2"/>
  <c r="AE217" i="2" s="1"/>
  <c r="AF217" i="2" s="1"/>
  <c r="AD212" i="2"/>
  <c r="AE212" i="2" s="1"/>
  <c r="AF212" i="2" s="1"/>
  <c r="AD311" i="2" l="1"/>
  <c r="AE311" i="2" s="1"/>
  <c r="AF311" i="2" s="1"/>
  <c r="AD305" i="2"/>
  <c r="AE305" i="2" s="1"/>
  <c r="AF305" i="2" s="1"/>
  <c r="AD299" i="2"/>
  <c r="AE299" i="2" s="1"/>
  <c r="AF299" i="2" s="1"/>
  <c r="AD293" i="2"/>
  <c r="AE293" i="2" s="1"/>
  <c r="AF293" i="2" s="1"/>
  <c r="AD287" i="2"/>
  <c r="AE287" i="2" s="1"/>
  <c r="AF287" i="2" s="1"/>
  <c r="AD281" i="2"/>
  <c r="AE281" i="2" s="1"/>
  <c r="AF281" i="2" s="1"/>
  <c r="AD275" i="2"/>
  <c r="AE275" i="2" s="1"/>
  <c r="AF275" i="2" s="1"/>
  <c r="AD269" i="2"/>
  <c r="AE269" i="2" s="1"/>
  <c r="AF269" i="2" s="1"/>
  <c r="AD263" i="2"/>
  <c r="AE263" i="2" s="1"/>
  <c r="AF263" i="2" s="1"/>
  <c r="AD257" i="2"/>
  <c r="AE257" i="2" s="1"/>
  <c r="AF257" i="2" s="1"/>
  <c r="AD251" i="2"/>
  <c r="AE251" i="2" s="1"/>
  <c r="AF251" i="2" s="1"/>
  <c r="AD245" i="2"/>
  <c r="AE245" i="2" s="1"/>
  <c r="AF245" i="2" s="1"/>
  <c r="AD239" i="2"/>
  <c r="AE239" i="2" s="1"/>
  <c r="AF239" i="2" s="1"/>
  <c r="AD233" i="2"/>
  <c r="AE233" i="2" s="1"/>
  <c r="AF233" i="2" s="1"/>
  <c r="AD228" i="2"/>
  <c r="AE228" i="2" s="1"/>
  <c r="AF228" i="2" s="1"/>
  <c r="AD222" i="2"/>
  <c r="AE222" i="2" s="1"/>
  <c r="AF222" i="2" s="1"/>
  <c r="AD216" i="2"/>
  <c r="AE216" i="2" s="1"/>
  <c r="AF216" i="2" s="1"/>
  <c r="AD211" i="2"/>
  <c r="AE211" i="2" s="1"/>
  <c r="AF211" i="2" s="1"/>
  <c r="AD95" i="2"/>
  <c r="AE95" i="2" s="1"/>
  <c r="AF95" i="2" s="1"/>
  <c r="AD96" i="2"/>
  <c r="AE96" i="2" s="1"/>
  <c r="AF96" i="2" s="1"/>
  <c r="AD97" i="2"/>
  <c r="AE97" i="2" s="1"/>
  <c r="AF97" i="2" s="1"/>
  <c r="X560" i="2" l="1"/>
  <c r="Y560" i="2" s="1"/>
  <c r="X561" i="2"/>
  <c r="Y561" i="2" s="1"/>
  <c r="X566" i="2"/>
  <c r="Y566" i="2" s="1"/>
  <c r="X567" i="2"/>
  <c r="Z567" i="2" s="1"/>
  <c r="AB567" i="2" s="1"/>
  <c r="X577" i="2"/>
  <c r="Y577" i="2" s="1"/>
  <c r="X579" i="2"/>
  <c r="X580" i="2"/>
  <c r="X581" i="2"/>
  <c r="Y581" i="2" s="1"/>
  <c r="X582" i="2"/>
  <c r="Y582" i="2" s="1"/>
  <c r="X583" i="2"/>
  <c r="Y583" i="2" s="1"/>
  <c r="X584" i="2"/>
  <c r="Y584" i="2" s="1"/>
  <c r="X586" i="2"/>
  <c r="Y586" i="2" s="1"/>
  <c r="X587" i="2"/>
  <c r="Y587" i="2" s="1"/>
  <c r="X588" i="2"/>
  <c r="Z588" i="2" s="1"/>
  <c r="AB588" i="2" s="1"/>
  <c r="X589" i="2"/>
  <c r="Z589" i="2" s="1"/>
  <c r="AB589" i="2" s="1"/>
  <c r="X590" i="2"/>
  <c r="Z590" i="2" s="1"/>
  <c r="AB590" i="2" s="1"/>
  <c r="X591" i="2"/>
  <c r="Z591" i="2" s="1"/>
  <c r="X593" i="2"/>
  <c r="X594" i="2"/>
  <c r="X595" i="2"/>
  <c r="Y595" i="2" s="1"/>
  <c r="X596" i="2"/>
  <c r="Y596" i="2" s="1"/>
  <c r="X597" i="2"/>
  <c r="Y597" i="2" s="1"/>
  <c r="X598" i="2"/>
  <c r="Y598" i="2" s="1"/>
  <c r="X600" i="2"/>
  <c r="Z600" i="2" s="1"/>
  <c r="AB600" i="2" s="1"/>
  <c r="X601" i="2"/>
  <c r="Z601" i="2" s="1"/>
  <c r="AB601" i="2" s="1"/>
  <c r="X602" i="2"/>
  <c r="Y602" i="2" s="1"/>
  <c r="X603" i="2"/>
  <c r="Y603" i="2" s="1"/>
  <c r="X604" i="2"/>
  <c r="Y604" i="2" s="1"/>
  <c r="X605" i="2"/>
  <c r="Y605" i="2" s="1"/>
  <c r="X607" i="2"/>
  <c r="Y607" i="2" s="1"/>
  <c r="X608" i="2"/>
  <c r="Y608" i="2" s="1"/>
  <c r="X609" i="2"/>
  <c r="Y609" i="2" s="1"/>
  <c r="X610" i="2"/>
  <c r="Y610" i="2" s="1"/>
  <c r="X611" i="2"/>
  <c r="Y611" i="2" s="1"/>
  <c r="X613" i="2"/>
  <c r="Y613" i="2" s="1"/>
  <c r="X616" i="2"/>
  <c r="Y616" i="2" s="1"/>
  <c r="X619" i="2"/>
  <c r="Y619" i="2" s="1"/>
  <c r="X622" i="2"/>
  <c r="Y622" i="2" s="1"/>
  <c r="X623" i="2"/>
  <c r="Y623" i="2" s="1"/>
  <c r="X624" i="2"/>
  <c r="Y624" i="2" s="1"/>
  <c r="X626" i="2"/>
  <c r="Y626" i="2" s="1"/>
  <c r="X632" i="2"/>
  <c r="Y632" i="2" s="1"/>
  <c r="X635" i="2"/>
  <c r="Y635" i="2" s="1"/>
  <c r="X636" i="2"/>
  <c r="Y636" i="2" s="1"/>
  <c r="X637" i="2"/>
  <c r="Y637" i="2" s="1"/>
  <c r="X638" i="2"/>
  <c r="Y638" i="2" s="1"/>
  <c r="X640" i="2"/>
  <c r="Y640" i="2" s="1"/>
  <c r="X641" i="2"/>
  <c r="Z641" i="2" s="1"/>
  <c r="AB641" i="2" s="1"/>
  <c r="Z642" i="2"/>
  <c r="AB642" i="2" s="1"/>
  <c r="X643" i="2"/>
  <c r="Y643" i="2" s="1"/>
  <c r="X646" i="2"/>
  <c r="Y646" i="2" s="1"/>
  <c r="X647" i="2"/>
  <c r="Y647" i="2" s="1"/>
  <c r="X648" i="2"/>
  <c r="Y648" i="2" s="1"/>
  <c r="X649" i="2"/>
  <c r="Y649" i="2" s="1"/>
  <c r="X650" i="2"/>
  <c r="Y650" i="2" s="1"/>
  <c r="X651" i="2"/>
  <c r="Y651" i="2" s="1"/>
  <c r="X652" i="2"/>
  <c r="Y652" i="2" s="1"/>
  <c r="X654" i="2"/>
  <c r="Y654" i="2" s="1"/>
  <c r="X655" i="2"/>
  <c r="Y655" i="2" s="1"/>
  <c r="X656" i="2"/>
  <c r="Y656" i="2" s="1"/>
  <c r="X657" i="2"/>
  <c r="Y657" i="2" s="1"/>
  <c r="X660" i="2"/>
  <c r="Y660" i="2" s="1"/>
  <c r="X661" i="2"/>
  <c r="Y661" i="2" s="1"/>
  <c r="X662" i="2"/>
  <c r="Y662" i="2" s="1"/>
  <c r="X663" i="2"/>
  <c r="Y663" i="2" s="1"/>
  <c r="X665" i="2"/>
  <c r="Y665" i="2" s="1"/>
  <c r="X667" i="2"/>
  <c r="Y667" i="2" s="1"/>
  <c r="X668" i="2"/>
  <c r="Y668" i="2" s="1"/>
  <c r="X670" i="2"/>
  <c r="Y670" i="2" s="1"/>
  <c r="X672" i="2"/>
  <c r="Y672" i="2" s="1"/>
  <c r="X674" i="2"/>
  <c r="Y674" i="2" s="1"/>
  <c r="X675" i="2"/>
  <c r="Z675" i="2" s="1"/>
  <c r="AB675" i="2" s="1"/>
  <c r="X676" i="2"/>
  <c r="Z676" i="2" s="1"/>
  <c r="AB676" i="2" s="1"/>
  <c r="X677" i="2"/>
  <c r="Y677" i="2" s="1"/>
  <c r="X678" i="2"/>
  <c r="Y678" i="2" s="1"/>
  <c r="X679" i="2"/>
  <c r="Y679" i="2" s="1"/>
  <c r="X680" i="2"/>
  <c r="Y680" i="2" s="1"/>
  <c r="X681" i="2"/>
  <c r="Y681" i="2" s="1"/>
  <c r="X682" i="2"/>
  <c r="Y682" i="2" s="1"/>
  <c r="X684" i="2"/>
  <c r="Y684" i="2" s="1"/>
  <c r="X686" i="2"/>
  <c r="Y686" i="2" s="1"/>
  <c r="X687" i="2"/>
  <c r="Y687" i="2" s="1"/>
  <c r="X688" i="2"/>
  <c r="Y688" i="2" s="1"/>
  <c r="X689" i="2"/>
  <c r="Y689" i="2" s="1"/>
  <c r="X690" i="2"/>
  <c r="Y690" i="2" s="1"/>
  <c r="X691" i="2"/>
  <c r="Y691" i="2" s="1"/>
  <c r="X692" i="2"/>
  <c r="Y692" i="2" s="1"/>
  <c r="X693" i="2"/>
  <c r="Y693" i="2" s="1"/>
  <c r="X694" i="2"/>
  <c r="Y694" i="2" s="1"/>
  <c r="X695" i="2"/>
  <c r="Y695" i="2" s="1"/>
  <c r="X696" i="2"/>
  <c r="Y696" i="2" s="1"/>
  <c r="X697" i="2"/>
  <c r="Y697" i="2" s="1"/>
  <c r="X699" i="2"/>
  <c r="Y699" i="2" s="1"/>
  <c r="X701" i="2"/>
  <c r="Y701" i="2" s="1"/>
  <c r="X705" i="2"/>
  <c r="Y705" i="2" s="1"/>
  <c r="X707" i="2"/>
  <c r="Z707" i="2" s="1"/>
  <c r="AB707" i="2" s="1"/>
  <c r="X708" i="2"/>
  <c r="Z708" i="2" s="1"/>
  <c r="AB708" i="2" s="1"/>
  <c r="X709" i="2"/>
  <c r="Y709" i="2" s="1"/>
  <c r="X710" i="2"/>
  <c r="Y710" i="2" s="1"/>
  <c r="X711" i="2"/>
  <c r="Y711" i="2" s="1"/>
  <c r="X712" i="2"/>
  <c r="Y712" i="2" s="1"/>
  <c r="X713" i="2"/>
  <c r="Y713" i="2" s="1"/>
  <c r="X715" i="2"/>
  <c r="Y715" i="2" s="1"/>
  <c r="X717" i="2"/>
  <c r="Y717" i="2" s="1"/>
  <c r="X719" i="2"/>
  <c r="Y719" i="2" s="1"/>
  <c r="X721" i="2"/>
  <c r="Y721" i="2" s="1"/>
  <c r="X722" i="2"/>
  <c r="Y722" i="2" s="1"/>
  <c r="X723" i="2"/>
  <c r="Y723" i="2" s="1"/>
  <c r="X724" i="2"/>
  <c r="Y724" i="2" s="1"/>
  <c r="X725" i="2"/>
  <c r="Z725" i="2" s="1"/>
  <c r="AB725" i="2" s="1"/>
  <c r="X726" i="2"/>
  <c r="Z726" i="2" s="1"/>
  <c r="X727" i="2"/>
  <c r="Y727" i="2" s="1"/>
  <c r="X729" i="2"/>
  <c r="Y729" i="2" s="1"/>
  <c r="X730" i="2"/>
  <c r="Y730" i="2" s="1"/>
  <c r="X731" i="2"/>
  <c r="X732" i="2"/>
  <c r="Y732" i="2" s="1"/>
  <c r="X733" i="2"/>
  <c r="Y733" i="2" s="1"/>
  <c r="X736" i="2"/>
  <c r="Z736" i="2" s="1"/>
  <c r="AB736" i="2" s="1"/>
  <c r="X738" i="2"/>
  <c r="Z738" i="2" s="1"/>
  <c r="AB738" i="2" s="1"/>
  <c r="X740" i="2"/>
  <c r="Y740" i="2" s="1"/>
  <c r="X741" i="2"/>
  <c r="Y741" i="2" s="1"/>
  <c r="X742" i="2"/>
  <c r="Y742" i="2" s="1"/>
  <c r="X744" i="2"/>
  <c r="Y744" i="2" s="1"/>
  <c r="X746" i="2"/>
  <c r="Y746" i="2" s="1"/>
  <c r="X747" i="2"/>
  <c r="Y747" i="2" s="1"/>
  <c r="X748" i="2"/>
  <c r="Y748" i="2" s="1"/>
  <c r="X749" i="2"/>
  <c r="Y749" i="2" s="1"/>
  <c r="X750" i="2"/>
  <c r="Y750" i="2" s="1"/>
  <c r="X751" i="2"/>
  <c r="Y751" i="2" s="1"/>
  <c r="X752" i="2"/>
  <c r="Y752" i="2" s="1"/>
  <c r="X753" i="2"/>
  <c r="Y753" i="2" s="1"/>
  <c r="X755" i="2"/>
  <c r="Y755" i="2" s="1"/>
  <c r="X756" i="2"/>
  <c r="Y756" i="2" s="1"/>
  <c r="X758" i="2"/>
  <c r="Y758" i="2" s="1"/>
  <c r="X761" i="2"/>
  <c r="Y761" i="2" s="1"/>
  <c r="X763" i="2"/>
  <c r="Y763" i="2" s="1"/>
  <c r="X766" i="2"/>
  <c r="Y766" i="2" s="1"/>
  <c r="X767" i="2"/>
  <c r="Y767" i="2" s="1"/>
  <c r="X770" i="2"/>
  <c r="Y770" i="2" s="1"/>
  <c r="X772" i="2"/>
  <c r="Z772" i="2" s="1"/>
  <c r="AB772" i="2" s="1"/>
  <c r="X774" i="2"/>
  <c r="Z774" i="2" s="1"/>
  <c r="AB774" i="2" s="1"/>
  <c r="X775" i="2"/>
  <c r="Y775" i="2" s="1"/>
  <c r="X776" i="2"/>
  <c r="Y776" i="2" s="1"/>
  <c r="X777" i="2"/>
  <c r="Y777" i="2" s="1"/>
  <c r="X778" i="2"/>
  <c r="Y778" i="2" s="1"/>
  <c r="X779" i="2"/>
  <c r="Y779" i="2" s="1"/>
  <c r="X780" i="2"/>
  <c r="Y780" i="2" s="1"/>
  <c r="X781" i="2"/>
  <c r="Y781" i="2" s="1"/>
  <c r="X782" i="2"/>
  <c r="Y782" i="2" s="1"/>
  <c r="X783" i="2"/>
  <c r="Y783" i="2" s="1"/>
  <c r="X784" i="2"/>
  <c r="Y784" i="2" s="1"/>
  <c r="X785" i="2"/>
  <c r="Y785" i="2" s="1"/>
  <c r="X787" i="2"/>
  <c r="Y787" i="2" s="1"/>
  <c r="X790" i="2"/>
  <c r="Z790" i="2" s="1"/>
  <c r="AB790" i="2" s="1"/>
  <c r="X793" i="2"/>
  <c r="Z793" i="2" s="1"/>
  <c r="X795" i="2"/>
  <c r="Y795" i="2" s="1"/>
  <c r="X797" i="2"/>
  <c r="Y797" i="2" s="1"/>
  <c r="X798" i="2"/>
  <c r="Y798" i="2" s="1"/>
  <c r="X799" i="2"/>
  <c r="Y799" i="2" s="1"/>
  <c r="X802" i="2"/>
  <c r="Y802" i="2" s="1"/>
  <c r="X803" i="2"/>
  <c r="Z803" i="2" s="1"/>
  <c r="AB803" i="2" s="1"/>
  <c r="X804" i="2"/>
  <c r="Z804" i="2" s="1"/>
  <c r="AB804" i="2" s="1"/>
  <c r="X805" i="2"/>
  <c r="Y805" i="2" s="1"/>
  <c r="X806" i="2"/>
  <c r="Y806" i="2" s="1"/>
  <c r="X807" i="2"/>
  <c r="Y807" i="2" s="1"/>
  <c r="X809" i="2"/>
  <c r="Y809" i="2" s="1"/>
  <c r="X810" i="2"/>
  <c r="Y810" i="2" s="1"/>
  <c r="X811" i="2"/>
  <c r="Y811" i="2" s="1"/>
  <c r="X813" i="2"/>
  <c r="Y813" i="2" s="1"/>
  <c r="X816" i="2"/>
  <c r="Y816" i="2" s="1"/>
  <c r="X819" i="2"/>
  <c r="Y819" i="2" s="1"/>
  <c r="X822" i="2"/>
  <c r="Y822" i="2" s="1"/>
  <c r="X824" i="2"/>
  <c r="Y824" i="2" s="1"/>
  <c r="X825" i="2"/>
  <c r="Y825" i="2" s="1"/>
  <c r="X826" i="2"/>
  <c r="Y826" i="2" s="1"/>
  <c r="X827" i="2"/>
  <c r="Y827" i="2" s="1"/>
  <c r="Z828" i="2"/>
  <c r="AB828" i="2" s="1"/>
  <c r="X829" i="2"/>
  <c r="Z829" i="2" s="1"/>
  <c r="X830" i="2"/>
  <c r="Y830" i="2" s="1"/>
  <c r="X833" i="2"/>
  <c r="Y833" i="2" s="1"/>
  <c r="X834" i="2"/>
  <c r="Y834" i="2" s="1"/>
  <c r="X835" i="2"/>
  <c r="Y835" i="2" s="1"/>
  <c r="X836" i="2"/>
  <c r="Y836" i="2" s="1"/>
  <c r="X837" i="2"/>
  <c r="Z837" i="2" s="1"/>
  <c r="AB837" i="2" s="1"/>
  <c r="X838" i="2"/>
  <c r="Z838" i="2" s="1"/>
  <c r="AB838" i="2" s="1"/>
  <c r="X840" i="2"/>
  <c r="Y840" i="2" s="1"/>
  <c r="X841" i="2"/>
  <c r="Y841" i="2" s="1"/>
  <c r="X842" i="2"/>
  <c r="Y842" i="2" s="1"/>
  <c r="X845" i="2"/>
  <c r="Y845" i="2" s="1"/>
  <c r="X849" i="2"/>
  <c r="Y849" i="2" s="1"/>
  <c r="X853" i="2"/>
  <c r="Y853" i="2" s="1"/>
  <c r="X857" i="2"/>
  <c r="Y857" i="2" s="1"/>
  <c r="X859" i="2"/>
  <c r="Y859" i="2" s="1"/>
  <c r="X860" i="2"/>
  <c r="Y860" i="2" s="1"/>
  <c r="X861" i="2"/>
  <c r="Y861" i="2" s="1"/>
  <c r="X864" i="2"/>
  <c r="Y864" i="2" s="1"/>
  <c r="X865" i="2"/>
  <c r="Y865" i="2" s="1"/>
  <c r="X866" i="2"/>
  <c r="Y866" i="2" s="1"/>
  <c r="X867" i="2"/>
  <c r="Y867" i="2" s="1"/>
  <c r="X868" i="2"/>
  <c r="Z868" i="2" s="1"/>
  <c r="X869" i="2"/>
  <c r="Y869" i="2" s="1"/>
  <c r="X870" i="2"/>
  <c r="Y870" i="2" s="1"/>
  <c r="X871" i="2"/>
  <c r="Y871" i="2" s="1"/>
  <c r="X872" i="2"/>
  <c r="Y872" i="2" s="1"/>
  <c r="X873" i="2"/>
  <c r="Y873" i="2" s="1"/>
  <c r="X876" i="2"/>
  <c r="Y876" i="2" s="1"/>
  <c r="X879" i="2"/>
  <c r="Z879" i="2" s="1"/>
  <c r="AB879" i="2" s="1"/>
  <c r="X883" i="2"/>
  <c r="Z883" i="2" s="1"/>
  <c r="AB883" i="2" s="1"/>
  <c r="X886" i="2"/>
  <c r="Y886" i="2" s="1"/>
  <c r="X887" i="2"/>
  <c r="Y887" i="2" s="1"/>
  <c r="X888" i="2"/>
  <c r="Y888" i="2" s="1"/>
  <c r="X889" i="2"/>
  <c r="Y889" i="2" s="1"/>
  <c r="X891" i="2"/>
  <c r="Y891" i="2" s="1"/>
  <c r="X892" i="2"/>
  <c r="Y892" i="2" s="1"/>
  <c r="X893" i="2"/>
  <c r="Y893" i="2" s="1"/>
  <c r="X894" i="2"/>
  <c r="Y894" i="2" s="1"/>
  <c r="X895" i="2"/>
  <c r="Y895" i="2" s="1"/>
  <c r="X896" i="2"/>
  <c r="Y896" i="2" s="1"/>
  <c r="X897" i="2"/>
  <c r="Y897" i="2" s="1"/>
  <c r="X898" i="2"/>
  <c r="Y898" i="2" s="1"/>
  <c r="X899" i="2"/>
  <c r="Y899" i="2" s="1"/>
  <c r="X901" i="2"/>
  <c r="Z901" i="2" s="1"/>
  <c r="AB901" i="2" s="1"/>
  <c r="X909" i="2"/>
  <c r="Y909" i="2" s="1"/>
  <c r="X914" i="2"/>
  <c r="Y914" i="2" s="1"/>
  <c r="X917" i="2"/>
  <c r="Y917" i="2" s="1"/>
  <c r="X918" i="2"/>
  <c r="Y918" i="2" s="1"/>
  <c r="X919" i="2"/>
  <c r="Y919" i="2" s="1"/>
  <c r="X920" i="2"/>
  <c r="Y920" i="2" s="1"/>
  <c r="X922" i="2"/>
  <c r="Z922" i="2" s="1"/>
  <c r="AB922" i="2" s="1"/>
  <c r="X923" i="2"/>
  <c r="Y923" i="2" s="1"/>
  <c r="X924" i="2"/>
  <c r="Y924" i="2" s="1"/>
  <c r="X925" i="2"/>
  <c r="Y925" i="2" s="1"/>
  <c r="X926" i="2"/>
  <c r="Y926" i="2" s="1"/>
  <c r="X927" i="2"/>
  <c r="Y927" i="2" s="1"/>
  <c r="X928" i="2"/>
  <c r="Y928" i="2" s="1"/>
  <c r="X929" i="2"/>
  <c r="Y929" i="2" s="1"/>
  <c r="X930" i="2"/>
  <c r="Y930" i="2" s="1"/>
  <c r="X932" i="2"/>
  <c r="Y932" i="2" s="1"/>
  <c r="X936" i="2"/>
  <c r="Y936" i="2" s="1"/>
  <c r="X940" i="2"/>
  <c r="Y940" i="2" s="1"/>
  <c r="X944" i="2"/>
  <c r="Y944" i="2" s="1"/>
  <c r="X947" i="2"/>
  <c r="Y947" i="2" s="1"/>
  <c r="X948" i="2"/>
  <c r="Y948" i="2" s="1"/>
  <c r="X949" i="2"/>
  <c r="Y949" i="2" s="1"/>
  <c r="X950" i="2"/>
  <c r="Y950" i="2" s="1"/>
  <c r="X951" i="2"/>
  <c r="Y951" i="2" s="1"/>
  <c r="X952" i="2"/>
  <c r="Y952" i="2" s="1"/>
  <c r="X953" i="2"/>
  <c r="Y953" i="2" s="1"/>
  <c r="X954" i="2"/>
  <c r="Z954" i="2" s="1"/>
  <c r="AB954" i="2" s="1"/>
  <c r="X955" i="2"/>
  <c r="Y955" i="2" s="1"/>
  <c r="X956" i="2"/>
  <c r="Y956" i="2" s="1"/>
  <c r="X957" i="2"/>
  <c r="Z957" i="2" s="1"/>
  <c r="AB957" i="2" s="1"/>
  <c r="X958" i="2"/>
  <c r="Y958" i="2" s="1"/>
  <c r="X959" i="2"/>
  <c r="Y959" i="2" s="1"/>
  <c r="X960" i="2"/>
  <c r="Y960" i="2" s="1"/>
  <c r="X962" i="2"/>
  <c r="Y962" i="2" s="1"/>
  <c r="X967" i="2"/>
  <c r="Y967" i="2" s="1"/>
  <c r="X972" i="2"/>
  <c r="Y972" i="2" s="1"/>
  <c r="X978" i="2"/>
  <c r="Y978" i="2" s="1"/>
  <c r="X980" i="2"/>
  <c r="Y980" i="2" s="1"/>
  <c r="X981" i="2"/>
  <c r="Z981" i="2" s="1"/>
  <c r="AB981" i="2" s="1"/>
  <c r="X982" i="2"/>
  <c r="Y982" i="2" s="1"/>
  <c r="X983" i="2"/>
  <c r="Y983" i="2" s="1"/>
  <c r="X984" i="2"/>
  <c r="Z984" i="2" s="1"/>
  <c r="AB984" i="2" s="1"/>
  <c r="X985" i="2"/>
  <c r="Z985" i="2" s="1"/>
  <c r="AB985" i="2" s="1"/>
  <c r="X986" i="2"/>
  <c r="Z986" i="2" s="1"/>
  <c r="AB986" i="2" s="1"/>
  <c r="X987" i="2"/>
  <c r="Z987" i="2" s="1"/>
  <c r="AB987" i="2" s="1"/>
  <c r="X988" i="2"/>
  <c r="Y988" i="2" s="1"/>
  <c r="X989" i="2"/>
  <c r="Y989" i="2" s="1"/>
  <c r="X990" i="2"/>
  <c r="Y990" i="2" s="1"/>
  <c r="X991" i="2"/>
  <c r="Y991" i="2" s="1"/>
  <c r="X993" i="2"/>
  <c r="Y993" i="2" s="1"/>
  <c r="X1000" i="2"/>
  <c r="Y1000" i="2" s="1"/>
  <c r="X1001" i="2"/>
  <c r="Y1001" i="2" s="1"/>
  <c r="X1002" i="2"/>
  <c r="Y1002" i="2" s="1"/>
  <c r="X1003" i="2"/>
  <c r="Y1003" i="2" s="1"/>
  <c r="X1004" i="2"/>
  <c r="Y1004" i="2" s="1"/>
  <c r="X1005" i="2"/>
  <c r="Y1005" i="2" s="1"/>
  <c r="X1006" i="2"/>
  <c r="Y1006" i="2" s="1"/>
  <c r="X1007" i="2"/>
  <c r="Y1007" i="2" s="1"/>
  <c r="X1008" i="2"/>
  <c r="Y1008" i="2" s="1"/>
  <c r="X1010" i="2"/>
  <c r="Y1010" i="2" s="1"/>
  <c r="X1017" i="2"/>
  <c r="Y1017" i="2" s="1"/>
  <c r="X1018" i="2"/>
  <c r="Y1018" i="2" s="1"/>
  <c r="X1019" i="2"/>
  <c r="Z1019" i="2" s="1"/>
  <c r="AB1019" i="2" s="1"/>
  <c r="X1020" i="2"/>
  <c r="Y1020" i="2" s="1"/>
  <c r="X1021" i="2"/>
  <c r="Y1021" i="2" s="1"/>
  <c r="X1022" i="2"/>
  <c r="Z1022" i="2" s="1"/>
  <c r="AB1022" i="2" s="1"/>
  <c r="X1023" i="2"/>
  <c r="Z1023" i="2" s="1"/>
  <c r="AB1023" i="2" s="1"/>
  <c r="X1024" i="2"/>
  <c r="Z1024" i="2" s="1"/>
  <c r="AB1024" i="2" s="1"/>
  <c r="X1025" i="2"/>
  <c r="Z1025" i="2" s="1"/>
  <c r="AB1025" i="2" s="1"/>
  <c r="X1027" i="2"/>
  <c r="Y1027" i="2" s="1"/>
  <c r="X1038" i="2"/>
  <c r="Y1038" i="2" s="1"/>
  <c r="X1039" i="2"/>
  <c r="Y1039" i="2" s="1"/>
  <c r="X1040" i="2"/>
  <c r="Y1040" i="2" s="1"/>
  <c r="X1041" i="2"/>
  <c r="Y1041" i="2" s="1"/>
  <c r="X1042" i="2"/>
  <c r="Z1042" i="2" s="1"/>
  <c r="AB1042" i="2" s="1"/>
  <c r="X1043" i="2"/>
  <c r="Y1043" i="2" s="1"/>
  <c r="X1044" i="2"/>
  <c r="Y1044" i="2" s="1"/>
  <c r="X1045" i="2"/>
  <c r="Y1045" i="2" s="1"/>
  <c r="X1046" i="2"/>
  <c r="Z1046" i="2" s="1"/>
  <c r="AB1046" i="2" s="1"/>
  <c r="X1048" i="2"/>
  <c r="Y1048" i="2" s="1"/>
  <c r="X1049" i="2"/>
  <c r="Y1049" i="2" s="1"/>
  <c r="X1059" i="2"/>
  <c r="Y1059" i="2" s="1"/>
  <c r="X1060" i="2"/>
  <c r="Z1060" i="2" s="1"/>
  <c r="X1061" i="2"/>
  <c r="Y1061" i="2" s="1"/>
  <c r="X1062" i="2"/>
  <c r="Y1062" i="2" s="1"/>
  <c r="X1063" i="2"/>
  <c r="Z1063" i="2" s="1"/>
  <c r="AB1063" i="2" s="1"/>
  <c r="X1064" i="2"/>
  <c r="Z1064" i="2" s="1"/>
  <c r="X1065" i="2"/>
  <c r="Z1065" i="2" s="1"/>
  <c r="X1066" i="2"/>
  <c r="X1067" i="2"/>
  <c r="Y1067" i="2" s="1"/>
  <c r="X1069" i="2"/>
  <c r="Y1069" i="2" s="1"/>
  <c r="X1070" i="2"/>
  <c r="Y1070" i="2" s="1"/>
  <c r="X1080" i="2"/>
  <c r="Y1080" i="2" s="1"/>
  <c r="X1081" i="2"/>
  <c r="Y1081" i="2" s="1"/>
  <c r="X1082" i="2"/>
  <c r="Z1082" i="2" s="1"/>
  <c r="X1083" i="2"/>
  <c r="Y1083" i="2" s="1"/>
  <c r="X1084" i="2"/>
  <c r="Y1084" i="2" s="1"/>
  <c r="X1085" i="2"/>
  <c r="X1086" i="2"/>
  <c r="Z1086" i="2" s="1"/>
  <c r="X1087" i="2"/>
  <c r="Z1087" i="2" s="1"/>
  <c r="X1088" i="2"/>
  <c r="X1089" i="2"/>
  <c r="Y1089" i="2" s="1"/>
  <c r="X1090" i="2"/>
  <c r="Y1090" i="2" s="1"/>
  <c r="X1092" i="2"/>
  <c r="Y1092" i="2" s="1"/>
  <c r="X558" i="2"/>
  <c r="Z558" i="2" s="1"/>
  <c r="AB558" i="2" s="1"/>
  <c r="Y731" i="2" l="1"/>
  <c r="Z731" i="2"/>
  <c r="AB731" i="2" s="1"/>
  <c r="AA1087" i="2"/>
  <c r="AB1087" i="2"/>
  <c r="AA1082" i="2"/>
  <c r="AB1082" i="2"/>
  <c r="AA1060" i="2"/>
  <c r="AB1060" i="2"/>
  <c r="AA868" i="2"/>
  <c r="AB868" i="2"/>
  <c r="AA829" i="2"/>
  <c r="AB829" i="2"/>
  <c r="AA793" i="2"/>
  <c r="AB793" i="2"/>
  <c r="AA726" i="2"/>
  <c r="AB726" i="2"/>
  <c r="AA591" i="2"/>
  <c r="AB591" i="2"/>
  <c r="AA1065" i="2"/>
  <c r="AB1065" i="2"/>
  <c r="AA1086" i="2"/>
  <c r="AB1086" i="2"/>
  <c r="AA1064" i="2"/>
  <c r="AB1064" i="2"/>
  <c r="Z682" i="2"/>
  <c r="Z635" i="2"/>
  <c r="Y590" i="2"/>
  <c r="Z1007" i="2"/>
  <c r="AB1007" i="2" s="1"/>
  <c r="Z680" i="2"/>
  <c r="Z650" i="2"/>
  <c r="Y725" i="2"/>
  <c r="Z778" i="2"/>
  <c r="Z626" i="2"/>
  <c r="Z777" i="2"/>
  <c r="AB777" i="2" s="1"/>
  <c r="Z624" i="2"/>
  <c r="Z608" i="2"/>
  <c r="Z756" i="2"/>
  <c r="AB756" i="2" s="1"/>
  <c r="Z605" i="2"/>
  <c r="Z889" i="2"/>
  <c r="Z867" i="2"/>
  <c r="Z715" i="2"/>
  <c r="Y868" i="2"/>
  <c r="Z696" i="2"/>
  <c r="Z694" i="2"/>
  <c r="Y829" i="2"/>
  <c r="Z1008" i="2"/>
  <c r="Z693" i="2"/>
  <c r="Y726" i="2"/>
  <c r="Z888" i="2"/>
  <c r="Y591" i="2"/>
  <c r="Z988" i="2"/>
  <c r="AB988" i="2" s="1"/>
  <c r="Z967" i="2"/>
  <c r="Z845" i="2"/>
  <c r="Z744" i="2"/>
  <c r="Z679" i="2"/>
  <c r="Z604" i="2"/>
  <c r="AB604" i="2" s="1"/>
  <c r="Y986" i="2"/>
  <c r="Y828" i="2"/>
  <c r="Y1022" i="2"/>
  <c r="Y987" i="2"/>
  <c r="Z962" i="2"/>
  <c r="Z842" i="2"/>
  <c r="AB842" i="2" s="1"/>
  <c r="Z742" i="2"/>
  <c r="AB742" i="2" s="1"/>
  <c r="Z667" i="2"/>
  <c r="Y804" i="2"/>
  <c r="Y676" i="2"/>
  <c r="Z1090" i="2"/>
  <c r="Z950" i="2"/>
  <c r="Z663" i="2"/>
  <c r="Z587" i="2"/>
  <c r="AB587" i="2" s="1"/>
  <c r="Y793" i="2"/>
  <c r="Z1069" i="2"/>
  <c r="AB1069" i="2" s="1"/>
  <c r="Z949" i="2"/>
  <c r="Z662" i="2"/>
  <c r="AB662" i="2" s="1"/>
  <c r="Z586" i="2"/>
  <c r="Y790" i="2"/>
  <c r="Y1023" i="2"/>
  <c r="Z1062" i="2"/>
  <c r="Z926" i="2"/>
  <c r="Z809" i="2"/>
  <c r="Z584" i="2"/>
  <c r="AB584" i="2" s="1"/>
  <c r="Y922" i="2"/>
  <c r="Y774" i="2"/>
  <c r="Y642" i="2"/>
  <c r="Z1061" i="2"/>
  <c r="Z925" i="2"/>
  <c r="Z807" i="2"/>
  <c r="AB807" i="2" s="1"/>
  <c r="Z712" i="2"/>
  <c r="Z648" i="2"/>
  <c r="Z577" i="2"/>
  <c r="Z1038" i="2"/>
  <c r="Z711" i="2"/>
  <c r="Z647" i="2"/>
  <c r="AB647" i="2" s="1"/>
  <c r="Y1046" i="2"/>
  <c r="Y901" i="2"/>
  <c r="Z1027" i="2"/>
  <c r="AB1027" i="2" s="1"/>
  <c r="Y1025" i="2"/>
  <c r="Y883" i="2"/>
  <c r="Y738" i="2"/>
  <c r="Y601" i="2"/>
  <c r="Z989" i="2"/>
  <c r="Y838" i="2"/>
  <c r="Y708" i="2"/>
  <c r="AA1042" i="2"/>
  <c r="AA1019" i="2"/>
  <c r="AA981" i="2"/>
  <c r="AA954" i="2"/>
  <c r="AA558" i="2"/>
  <c r="AA1024" i="2"/>
  <c r="AA1025" i="2"/>
  <c r="AA1046" i="2"/>
  <c r="AA1023" i="2"/>
  <c r="AA985" i="2"/>
  <c r="AA922" i="2"/>
  <c r="AA883" i="2"/>
  <c r="AA838" i="2"/>
  <c r="AA804" i="2"/>
  <c r="AA774" i="2"/>
  <c r="AA738" i="2"/>
  <c r="AA708" i="2"/>
  <c r="AA676" i="2"/>
  <c r="AA642" i="2"/>
  <c r="AA601" i="2"/>
  <c r="AA987" i="2"/>
  <c r="AA986" i="2"/>
  <c r="AA1022" i="2"/>
  <c r="AA984" i="2"/>
  <c r="AA957" i="2"/>
  <c r="AA879" i="2"/>
  <c r="AA837" i="2"/>
  <c r="AA803" i="2"/>
  <c r="AA772" i="2"/>
  <c r="AA736" i="2"/>
  <c r="AA707" i="2"/>
  <c r="AA675" i="2"/>
  <c r="AA641" i="2"/>
  <c r="AA600" i="2"/>
  <c r="AA567" i="2"/>
  <c r="Z1040" i="2"/>
  <c r="AB1040" i="2" s="1"/>
  <c r="Z1017" i="2"/>
  <c r="AB1017" i="2" s="1"/>
  <c r="Z991" i="2"/>
  <c r="AB991" i="2" s="1"/>
  <c r="Z978" i="2"/>
  <c r="AB978" i="2" s="1"/>
  <c r="Z952" i="2"/>
  <c r="AB952" i="2" s="1"/>
  <c r="Z928" i="2"/>
  <c r="AB928" i="2" s="1"/>
  <c r="Z914" i="2"/>
  <c r="AB914" i="2" s="1"/>
  <c r="Z891" i="2"/>
  <c r="AB891" i="2" s="1"/>
  <c r="Z870" i="2"/>
  <c r="AB870" i="2" s="1"/>
  <c r="Z853" i="2"/>
  <c r="AB853" i="2" s="1"/>
  <c r="Z811" i="2"/>
  <c r="AB811" i="2" s="1"/>
  <c r="Z797" i="2"/>
  <c r="AB797" i="2" s="1"/>
  <c r="Z780" i="2"/>
  <c r="AB780" i="2" s="1"/>
  <c r="Z761" i="2"/>
  <c r="AB761" i="2" s="1"/>
  <c r="Z746" i="2"/>
  <c r="AB746" i="2" s="1"/>
  <c r="Z729" i="2"/>
  <c r="AB729" i="2" s="1"/>
  <c r="Z561" i="2"/>
  <c r="AB561" i="2" s="1"/>
  <c r="Y957" i="2"/>
  <c r="Z1088" i="2"/>
  <c r="AB1088" i="2" s="1"/>
  <c r="Y1088" i="2"/>
  <c r="Z1066" i="2"/>
  <c r="AB1066" i="2" s="1"/>
  <c r="Y1066" i="2"/>
  <c r="Z1067" i="2"/>
  <c r="AB1067" i="2" s="1"/>
  <c r="Z1039" i="2"/>
  <c r="AB1039" i="2" s="1"/>
  <c r="Z1010" i="2"/>
  <c r="AB1010" i="2" s="1"/>
  <c r="Z990" i="2"/>
  <c r="AB990" i="2" s="1"/>
  <c r="Z972" i="2"/>
  <c r="AB972" i="2" s="1"/>
  <c r="Z951" i="2"/>
  <c r="AB951" i="2" s="1"/>
  <c r="Z927" i="2"/>
  <c r="AB927" i="2" s="1"/>
  <c r="Z909" i="2"/>
  <c r="AB909" i="2" s="1"/>
  <c r="Z869" i="2"/>
  <c r="AB869" i="2" s="1"/>
  <c r="Z849" i="2"/>
  <c r="AB849" i="2" s="1"/>
  <c r="Z830" i="2"/>
  <c r="AB830" i="2" s="1"/>
  <c r="Z810" i="2"/>
  <c r="AB810" i="2" s="1"/>
  <c r="Z795" i="2"/>
  <c r="AB795" i="2" s="1"/>
  <c r="Z779" i="2"/>
  <c r="AB779" i="2" s="1"/>
  <c r="Z758" i="2"/>
  <c r="AB758" i="2" s="1"/>
  <c r="Z727" i="2"/>
  <c r="AB727" i="2" s="1"/>
  <c r="Z713" i="2"/>
  <c r="AB713" i="2" s="1"/>
  <c r="Z695" i="2"/>
  <c r="AB695" i="2" s="1"/>
  <c r="Z681" i="2"/>
  <c r="AB681" i="2" s="1"/>
  <c r="Z665" i="2"/>
  <c r="AB665" i="2" s="1"/>
  <c r="Z649" i="2"/>
  <c r="AB649" i="2" s="1"/>
  <c r="Z632" i="2"/>
  <c r="AB632" i="2" s="1"/>
  <c r="Z607" i="2"/>
  <c r="AB607" i="2" s="1"/>
  <c r="Z560" i="2"/>
  <c r="AB560" i="2" s="1"/>
  <c r="Y1024" i="2"/>
  <c r="Y954" i="2"/>
  <c r="Y879" i="2"/>
  <c r="Y837" i="2"/>
  <c r="Y803" i="2"/>
  <c r="Y772" i="2"/>
  <c r="Y736" i="2"/>
  <c r="Y707" i="2"/>
  <c r="Y675" i="2"/>
  <c r="Y641" i="2"/>
  <c r="Y600" i="2"/>
  <c r="Y567" i="2"/>
  <c r="Y594" i="2"/>
  <c r="Z594" i="2"/>
  <c r="AB594" i="2" s="1"/>
  <c r="Y580" i="2"/>
  <c r="Z580" i="2"/>
  <c r="AB580" i="2" s="1"/>
  <c r="Y558" i="2"/>
  <c r="Z1049" i="2"/>
  <c r="AB1049" i="2" s="1"/>
  <c r="Z1006" i="2"/>
  <c r="AB1006" i="2" s="1"/>
  <c r="Z960" i="2"/>
  <c r="AB960" i="2" s="1"/>
  <c r="Z948" i="2"/>
  <c r="AB948" i="2" s="1"/>
  <c r="Z924" i="2"/>
  <c r="AB924" i="2" s="1"/>
  <c r="Z899" i="2"/>
  <c r="AB899" i="2" s="1"/>
  <c r="Z887" i="2"/>
  <c r="AB887" i="2" s="1"/>
  <c r="Z866" i="2"/>
  <c r="AB866" i="2" s="1"/>
  <c r="Z841" i="2"/>
  <c r="AB841" i="2" s="1"/>
  <c r="Z827" i="2"/>
  <c r="AB827" i="2" s="1"/>
  <c r="Z806" i="2"/>
  <c r="AB806" i="2" s="1"/>
  <c r="Z787" i="2"/>
  <c r="AB787" i="2" s="1"/>
  <c r="Z776" i="2"/>
  <c r="AB776" i="2" s="1"/>
  <c r="Z755" i="2"/>
  <c r="AB755" i="2" s="1"/>
  <c r="Z741" i="2"/>
  <c r="AB741" i="2" s="1"/>
  <c r="Z724" i="2"/>
  <c r="AB724" i="2" s="1"/>
  <c r="Z710" i="2"/>
  <c r="AB710" i="2" s="1"/>
  <c r="Z692" i="2"/>
  <c r="AB692" i="2" s="1"/>
  <c r="Z678" i="2"/>
  <c r="AB678" i="2" s="1"/>
  <c r="Z661" i="2"/>
  <c r="AB661" i="2" s="1"/>
  <c r="Z646" i="2"/>
  <c r="AB646" i="2" s="1"/>
  <c r="Z623" i="2"/>
  <c r="AB623" i="2" s="1"/>
  <c r="Z603" i="2"/>
  <c r="AB603" i="2" s="1"/>
  <c r="Z583" i="2"/>
  <c r="AB583" i="2" s="1"/>
  <c r="Y1063" i="2"/>
  <c r="Y1019" i="2"/>
  <c r="Y985" i="2"/>
  <c r="Y589" i="2"/>
  <c r="AA588" i="2"/>
  <c r="Y579" i="2"/>
  <c r="Z579" i="2"/>
  <c r="AB579" i="2" s="1"/>
  <c r="Z1048" i="2"/>
  <c r="AB1048" i="2" s="1"/>
  <c r="Z959" i="2"/>
  <c r="AB959" i="2" s="1"/>
  <c r="Z947" i="2"/>
  <c r="AB947" i="2" s="1"/>
  <c r="Z923" i="2"/>
  <c r="AB923" i="2" s="1"/>
  <c r="Z898" i="2"/>
  <c r="AB898" i="2" s="1"/>
  <c r="Z886" i="2"/>
  <c r="AB886" i="2" s="1"/>
  <c r="Z865" i="2"/>
  <c r="AB865" i="2" s="1"/>
  <c r="Z840" i="2"/>
  <c r="AB840" i="2" s="1"/>
  <c r="Z826" i="2"/>
  <c r="AB826" i="2" s="1"/>
  <c r="Z805" i="2"/>
  <c r="AB805" i="2" s="1"/>
  <c r="Z785" i="2"/>
  <c r="AB785" i="2" s="1"/>
  <c r="Z775" i="2"/>
  <c r="AB775" i="2" s="1"/>
  <c r="Z753" i="2"/>
  <c r="AB753" i="2" s="1"/>
  <c r="Z740" i="2"/>
  <c r="AB740" i="2" s="1"/>
  <c r="Z723" i="2"/>
  <c r="AB723" i="2" s="1"/>
  <c r="Z709" i="2"/>
  <c r="AB709" i="2" s="1"/>
  <c r="Z691" i="2"/>
  <c r="AB691" i="2" s="1"/>
  <c r="Z677" i="2"/>
  <c r="AB677" i="2" s="1"/>
  <c r="Z660" i="2"/>
  <c r="AB660" i="2" s="1"/>
  <c r="Z643" i="2"/>
  <c r="AB643" i="2" s="1"/>
  <c r="Z622" i="2"/>
  <c r="AB622" i="2" s="1"/>
  <c r="Z602" i="2"/>
  <c r="AB602" i="2" s="1"/>
  <c r="Z582" i="2"/>
  <c r="AB582" i="2" s="1"/>
  <c r="Y984" i="2"/>
  <c r="Y588" i="2"/>
  <c r="Z1085" i="2"/>
  <c r="AB1085" i="2" s="1"/>
  <c r="Y1085" i="2"/>
  <c r="AA790" i="2"/>
  <c r="AA725" i="2"/>
  <c r="Y593" i="2"/>
  <c r="Z593" i="2"/>
  <c r="AB593" i="2" s="1"/>
  <c r="Z1005" i="2"/>
  <c r="AB1005" i="2" s="1"/>
  <c r="Z1092" i="2"/>
  <c r="AB1092" i="2" s="1"/>
  <c r="Z1004" i="2"/>
  <c r="AB1004" i="2" s="1"/>
  <c r="Z958" i="2"/>
  <c r="AB958" i="2" s="1"/>
  <c r="Z944" i="2"/>
  <c r="AB944" i="2" s="1"/>
  <c r="Z897" i="2"/>
  <c r="AB897" i="2" s="1"/>
  <c r="Z864" i="2"/>
  <c r="AB864" i="2" s="1"/>
  <c r="Z825" i="2"/>
  <c r="AB825" i="2" s="1"/>
  <c r="Z752" i="2"/>
  <c r="AB752" i="2" s="1"/>
  <c r="Z722" i="2"/>
  <c r="AB722" i="2" s="1"/>
  <c r="Z690" i="2"/>
  <c r="AB690" i="2" s="1"/>
  <c r="Z657" i="2"/>
  <c r="AB657" i="2" s="1"/>
  <c r="Z619" i="2"/>
  <c r="AB619" i="2" s="1"/>
  <c r="Z581" i="2"/>
  <c r="AB581" i="2" s="1"/>
  <c r="Y981" i="2"/>
  <c r="AA901" i="2"/>
  <c r="Y1064" i="2"/>
  <c r="AA590" i="2"/>
  <c r="Z1045" i="2"/>
  <c r="AB1045" i="2" s="1"/>
  <c r="Z940" i="2"/>
  <c r="AB940" i="2" s="1"/>
  <c r="Z896" i="2"/>
  <c r="AB896" i="2" s="1"/>
  <c r="Z824" i="2"/>
  <c r="AB824" i="2" s="1"/>
  <c r="Z784" i="2"/>
  <c r="AB784" i="2" s="1"/>
  <c r="Z751" i="2"/>
  <c r="AB751" i="2" s="1"/>
  <c r="Z721" i="2"/>
  <c r="AB721" i="2" s="1"/>
  <c r="Z689" i="2"/>
  <c r="AB689" i="2" s="1"/>
  <c r="Z656" i="2"/>
  <c r="AB656" i="2" s="1"/>
  <c r="Z616" i="2"/>
  <c r="AB616" i="2" s="1"/>
  <c r="AA589" i="2"/>
  <c r="Z1089" i="2"/>
  <c r="AB1089" i="2" s="1"/>
  <c r="Z1044" i="2"/>
  <c r="AB1044" i="2" s="1"/>
  <c r="Z1021" i="2"/>
  <c r="AB1021" i="2" s="1"/>
  <c r="Z1002" i="2"/>
  <c r="AB1002" i="2" s="1"/>
  <c r="Z983" i="2"/>
  <c r="AB983" i="2" s="1"/>
  <c r="Z956" i="2"/>
  <c r="AB956" i="2" s="1"/>
  <c r="Z936" i="2"/>
  <c r="AB936" i="2" s="1"/>
  <c r="Z920" i="2"/>
  <c r="AB920" i="2" s="1"/>
  <c r="Z895" i="2"/>
  <c r="AB895" i="2" s="1"/>
  <c r="Z876" i="2"/>
  <c r="AB876" i="2" s="1"/>
  <c r="Z861" i="2"/>
  <c r="AB861" i="2" s="1"/>
  <c r="Z836" i="2"/>
  <c r="AB836" i="2" s="1"/>
  <c r="Z822" i="2"/>
  <c r="AB822" i="2" s="1"/>
  <c r="Z802" i="2"/>
  <c r="AB802" i="2" s="1"/>
  <c r="Z783" i="2"/>
  <c r="AB783" i="2" s="1"/>
  <c r="Z770" i="2"/>
  <c r="AB770" i="2" s="1"/>
  <c r="Z750" i="2"/>
  <c r="AB750" i="2" s="1"/>
  <c r="Z733" i="2"/>
  <c r="AB733" i="2" s="1"/>
  <c r="Z705" i="2"/>
  <c r="AB705" i="2" s="1"/>
  <c r="Z688" i="2"/>
  <c r="AB688" i="2" s="1"/>
  <c r="Z674" i="2"/>
  <c r="AB674" i="2" s="1"/>
  <c r="Z655" i="2"/>
  <c r="AB655" i="2" s="1"/>
  <c r="Z640" i="2"/>
  <c r="AB640" i="2" s="1"/>
  <c r="Z613" i="2"/>
  <c r="AB613" i="2" s="1"/>
  <c r="Z598" i="2"/>
  <c r="AB598" i="2" s="1"/>
  <c r="Z1084" i="2"/>
  <c r="AB1084" i="2" s="1"/>
  <c r="Z1043" i="2"/>
  <c r="AB1043" i="2" s="1"/>
  <c r="Z1020" i="2"/>
  <c r="AB1020" i="2" s="1"/>
  <c r="Z1001" i="2"/>
  <c r="AB1001" i="2" s="1"/>
  <c r="Z982" i="2"/>
  <c r="AB982" i="2" s="1"/>
  <c r="Z955" i="2"/>
  <c r="AB955" i="2" s="1"/>
  <c r="Z932" i="2"/>
  <c r="AB932" i="2" s="1"/>
  <c r="Z919" i="2"/>
  <c r="AB919" i="2" s="1"/>
  <c r="Z894" i="2"/>
  <c r="AB894" i="2" s="1"/>
  <c r="Z873" i="2"/>
  <c r="AB873" i="2" s="1"/>
  <c r="Z860" i="2"/>
  <c r="AB860" i="2" s="1"/>
  <c r="Z835" i="2"/>
  <c r="AB835" i="2" s="1"/>
  <c r="Z819" i="2"/>
  <c r="AB819" i="2" s="1"/>
  <c r="Z782" i="2"/>
  <c r="AB782" i="2" s="1"/>
  <c r="Z767" i="2"/>
  <c r="AB767" i="2" s="1"/>
  <c r="Z749" i="2"/>
  <c r="AB749" i="2" s="1"/>
  <c r="Z732" i="2"/>
  <c r="AB732" i="2" s="1"/>
  <c r="Z701" i="2"/>
  <c r="AB701" i="2" s="1"/>
  <c r="Z687" i="2"/>
  <c r="AB687" i="2" s="1"/>
  <c r="Z672" i="2"/>
  <c r="AB672" i="2" s="1"/>
  <c r="Z654" i="2"/>
  <c r="AB654" i="2" s="1"/>
  <c r="Z638" i="2"/>
  <c r="AB638" i="2" s="1"/>
  <c r="Z611" i="2"/>
  <c r="AB611" i="2" s="1"/>
  <c r="Z597" i="2"/>
  <c r="AB597" i="2" s="1"/>
  <c r="Y1042" i="2"/>
  <c r="Y1086" i="2"/>
  <c r="AA1063" i="2"/>
  <c r="AA828" i="2"/>
  <c r="Z1003" i="2"/>
  <c r="AB1003" i="2" s="1"/>
  <c r="Z1083" i="2"/>
  <c r="AB1083" i="2" s="1"/>
  <c r="Z1000" i="2"/>
  <c r="AB1000" i="2" s="1"/>
  <c r="Z930" i="2"/>
  <c r="AB930" i="2" s="1"/>
  <c r="Z918" i="2"/>
  <c r="AB918" i="2" s="1"/>
  <c r="Z893" i="2"/>
  <c r="AB893" i="2" s="1"/>
  <c r="Z872" i="2"/>
  <c r="AB872" i="2" s="1"/>
  <c r="Z859" i="2"/>
  <c r="AB859" i="2" s="1"/>
  <c r="Z834" i="2"/>
  <c r="AB834" i="2" s="1"/>
  <c r="Z816" i="2"/>
  <c r="AB816" i="2" s="1"/>
  <c r="Z799" i="2"/>
  <c r="AB799" i="2" s="1"/>
  <c r="Z766" i="2"/>
  <c r="AB766" i="2" s="1"/>
  <c r="Z748" i="2"/>
  <c r="AB748" i="2" s="1"/>
  <c r="Z719" i="2"/>
  <c r="AB719" i="2" s="1"/>
  <c r="Z699" i="2"/>
  <c r="AB699" i="2" s="1"/>
  <c r="Z686" i="2"/>
  <c r="AB686" i="2" s="1"/>
  <c r="Z670" i="2"/>
  <c r="AB670" i="2" s="1"/>
  <c r="Z652" i="2"/>
  <c r="AB652" i="2" s="1"/>
  <c r="Z637" i="2"/>
  <c r="AB637" i="2" s="1"/>
  <c r="Z610" i="2"/>
  <c r="AB610" i="2" s="1"/>
  <c r="Z596" i="2"/>
  <c r="AB596" i="2" s="1"/>
  <c r="Z566" i="2"/>
  <c r="AB566" i="2" s="1"/>
  <c r="Z1070" i="2"/>
  <c r="AB1070" i="2" s="1"/>
  <c r="Z1041" i="2"/>
  <c r="AB1041" i="2" s="1"/>
  <c r="Z1018" i="2"/>
  <c r="AB1018" i="2" s="1"/>
  <c r="Z993" i="2"/>
  <c r="AB993" i="2" s="1"/>
  <c r="Z980" i="2"/>
  <c r="AB980" i="2" s="1"/>
  <c r="Z953" i="2"/>
  <c r="AB953" i="2" s="1"/>
  <c r="Z929" i="2"/>
  <c r="AB929" i="2" s="1"/>
  <c r="Z917" i="2"/>
  <c r="AB917" i="2" s="1"/>
  <c r="Z892" i="2"/>
  <c r="AB892" i="2" s="1"/>
  <c r="Z871" i="2"/>
  <c r="AB871" i="2" s="1"/>
  <c r="Z857" i="2"/>
  <c r="AB857" i="2" s="1"/>
  <c r="Z833" i="2"/>
  <c r="AB833" i="2" s="1"/>
  <c r="Z813" i="2"/>
  <c r="AB813" i="2" s="1"/>
  <c r="Z798" i="2"/>
  <c r="AB798" i="2" s="1"/>
  <c r="Z781" i="2"/>
  <c r="AB781" i="2" s="1"/>
  <c r="Z763" i="2"/>
  <c r="AB763" i="2" s="1"/>
  <c r="Z747" i="2"/>
  <c r="AB747" i="2" s="1"/>
  <c r="Z730" i="2"/>
  <c r="AB730" i="2" s="1"/>
  <c r="Z717" i="2"/>
  <c r="AB717" i="2" s="1"/>
  <c r="Z697" i="2"/>
  <c r="AB697" i="2" s="1"/>
  <c r="Z684" i="2"/>
  <c r="AB684" i="2" s="1"/>
  <c r="Z668" i="2"/>
  <c r="AB668" i="2" s="1"/>
  <c r="Z651" i="2"/>
  <c r="AB651" i="2" s="1"/>
  <c r="Z636" i="2"/>
  <c r="AB636" i="2" s="1"/>
  <c r="Z609" i="2"/>
  <c r="AB609" i="2" s="1"/>
  <c r="Z595" i="2"/>
  <c r="AB595" i="2" s="1"/>
  <c r="Z1081" i="2"/>
  <c r="AB1081" i="2" s="1"/>
  <c r="Z1059" i="2"/>
  <c r="AB1059" i="2" s="1"/>
  <c r="Z1080" i="2"/>
  <c r="AB1080" i="2" s="1"/>
  <c r="Y1087" i="2"/>
  <c r="Y1065" i="2"/>
  <c r="Y1082" i="2"/>
  <c r="Y1060" i="2"/>
  <c r="AA1069" i="2" l="1"/>
  <c r="AA693" i="2"/>
  <c r="AB693" i="2"/>
  <c r="AA1008" i="2"/>
  <c r="AB1008" i="2"/>
  <c r="AA624" i="2"/>
  <c r="AB624" i="2"/>
  <c r="AA711" i="2"/>
  <c r="AB711" i="2"/>
  <c r="AA663" i="2"/>
  <c r="AB663" i="2"/>
  <c r="AA809" i="2"/>
  <c r="AB809" i="2"/>
  <c r="AA950" i="2"/>
  <c r="AB950" i="2"/>
  <c r="AA694" i="2"/>
  <c r="AB694" i="2"/>
  <c r="AA926" i="2"/>
  <c r="AB926" i="2"/>
  <c r="AA1090" i="2"/>
  <c r="AB1090" i="2"/>
  <c r="AA679" i="2"/>
  <c r="AB679" i="2"/>
  <c r="AA696" i="2"/>
  <c r="AB696" i="2"/>
  <c r="AA778" i="2"/>
  <c r="AB778" i="2"/>
  <c r="AA1038" i="2"/>
  <c r="AB1038" i="2"/>
  <c r="AA989" i="2"/>
  <c r="AB989" i="2"/>
  <c r="AA1062" i="2"/>
  <c r="AB1062" i="2"/>
  <c r="AA744" i="2"/>
  <c r="AB744" i="2"/>
  <c r="AA626" i="2"/>
  <c r="AB626" i="2"/>
  <c r="AA648" i="2"/>
  <c r="AB648" i="2"/>
  <c r="AA845" i="2"/>
  <c r="AB845" i="2"/>
  <c r="AA715" i="2"/>
  <c r="AB715" i="2"/>
  <c r="AA650" i="2"/>
  <c r="AB650" i="2"/>
  <c r="AA712" i="2"/>
  <c r="AB712" i="2"/>
  <c r="AA667" i="2"/>
  <c r="AB667" i="2"/>
  <c r="AA967" i="2"/>
  <c r="AB967" i="2"/>
  <c r="AA867" i="2"/>
  <c r="AB867" i="2"/>
  <c r="AA680" i="2"/>
  <c r="AB680" i="2"/>
  <c r="AA586" i="2"/>
  <c r="AB586" i="2"/>
  <c r="AA889" i="2"/>
  <c r="AB889" i="2"/>
  <c r="AA925" i="2"/>
  <c r="AB925" i="2"/>
  <c r="AA605" i="2"/>
  <c r="AB605" i="2"/>
  <c r="AA1061" i="2"/>
  <c r="AB1061" i="2"/>
  <c r="AA949" i="2"/>
  <c r="AB949" i="2"/>
  <c r="AA962" i="2"/>
  <c r="AB962" i="2"/>
  <c r="AA888" i="2"/>
  <c r="AB888" i="2"/>
  <c r="AA635" i="2"/>
  <c r="AB635" i="2"/>
  <c r="AA608" i="2"/>
  <c r="AB608" i="2"/>
  <c r="AA682" i="2"/>
  <c r="AB682" i="2"/>
  <c r="AA577" i="2"/>
  <c r="AB577" i="2"/>
  <c r="AA777" i="2"/>
  <c r="AA1007" i="2"/>
  <c r="AA842" i="2"/>
  <c r="AA988" i="2"/>
  <c r="AA662" i="2"/>
  <c r="AA756" i="2"/>
  <c r="AA807" i="2"/>
  <c r="AA1027" i="2"/>
  <c r="AA604" i="2"/>
  <c r="AA647" i="2"/>
  <c r="AA742" i="2"/>
  <c r="AA587" i="2"/>
  <c r="AA584" i="2"/>
  <c r="AA597" i="2"/>
  <c r="AA730" i="2"/>
  <c r="AA953" i="2"/>
  <c r="AA699" i="2"/>
  <c r="AA918" i="2"/>
  <c r="AA767" i="2"/>
  <c r="AA1001" i="2"/>
  <c r="AA936" i="2"/>
  <c r="AA824" i="2"/>
  <c r="AA690" i="2"/>
  <c r="AA593" i="2"/>
  <c r="AA709" i="2"/>
  <c r="AA923" i="2"/>
  <c r="AA623" i="2"/>
  <c r="AA827" i="2"/>
  <c r="AA607" i="2"/>
  <c r="AA810" i="2"/>
  <c r="AA1067" i="2"/>
  <c r="AA891" i="2"/>
  <c r="AA747" i="2"/>
  <c r="AA980" i="2"/>
  <c r="AA719" i="2"/>
  <c r="AA930" i="2"/>
  <c r="AA782" i="2"/>
  <c r="AA1020" i="2"/>
  <c r="AA733" i="2"/>
  <c r="AA956" i="2"/>
  <c r="AA722" i="2"/>
  <c r="AA1085" i="2"/>
  <c r="AA723" i="2"/>
  <c r="AA947" i="2"/>
  <c r="AA646" i="2"/>
  <c r="AA841" i="2"/>
  <c r="AA594" i="2"/>
  <c r="AA632" i="2"/>
  <c r="AA830" i="2"/>
  <c r="AA914" i="2"/>
  <c r="AA1000" i="2"/>
  <c r="AA983" i="2"/>
  <c r="AA866" i="2"/>
  <c r="AA849" i="2"/>
  <c r="AA748" i="2"/>
  <c r="AA1084" i="2"/>
  <c r="AA940" i="2"/>
  <c r="AA1048" i="2"/>
  <c r="AA665" i="2"/>
  <c r="AA869" i="2"/>
  <c r="AA729" i="2"/>
  <c r="AA952" i="2"/>
  <c r="AA595" i="2"/>
  <c r="AA798" i="2"/>
  <c r="AA1041" i="2"/>
  <c r="AA766" i="2"/>
  <c r="AA1003" i="2"/>
  <c r="AA638" i="2"/>
  <c r="AA835" i="2"/>
  <c r="AA783" i="2"/>
  <c r="AA1021" i="2"/>
  <c r="AA1045" i="2"/>
  <c r="AA825" i="2"/>
  <c r="AA775" i="2"/>
  <c r="AA579" i="2"/>
  <c r="AA692" i="2"/>
  <c r="AA899" i="2"/>
  <c r="AA681" i="2"/>
  <c r="AA1088" i="2"/>
  <c r="AA746" i="2"/>
  <c r="AA978" i="2"/>
  <c r="AA959" i="2"/>
  <c r="AA611" i="2"/>
  <c r="AA654" i="2"/>
  <c r="AA909" i="2"/>
  <c r="AA991" i="2"/>
  <c r="AA781" i="2"/>
  <c r="AA1070" i="2"/>
  <c r="AA860" i="2"/>
  <c r="AA761" i="2"/>
  <c r="AA672" i="2"/>
  <c r="AA602" i="2"/>
  <c r="AA805" i="2"/>
  <c r="AA724" i="2"/>
  <c r="AA948" i="2"/>
  <c r="AA713" i="2"/>
  <c r="AA927" i="2"/>
  <c r="AA780" i="2"/>
  <c r="AA1017" i="2"/>
  <c r="AA763" i="2"/>
  <c r="AA896" i="2"/>
  <c r="AA661" i="2"/>
  <c r="AA649" i="2"/>
  <c r="AA1083" i="2"/>
  <c r="AA1002" i="2"/>
  <c r="AA678" i="2"/>
  <c r="AA609" i="2"/>
  <c r="AA598" i="2"/>
  <c r="AA582" i="2"/>
  <c r="AA924" i="2"/>
  <c r="AA695" i="2"/>
  <c r="AA799" i="2"/>
  <c r="AA873" i="2"/>
  <c r="AA822" i="2"/>
  <c r="AA616" i="2"/>
  <c r="AA687" i="2"/>
  <c r="AA656" i="2"/>
  <c r="AA944" i="2"/>
  <c r="AA622" i="2"/>
  <c r="AA826" i="2"/>
  <c r="AA741" i="2"/>
  <c r="AA960" i="2"/>
  <c r="AA727" i="2"/>
  <c r="AA951" i="2"/>
  <c r="AA797" i="2"/>
  <c r="AA1040" i="2"/>
  <c r="AA750" i="2"/>
  <c r="AA1018" i="2"/>
  <c r="AA770" i="2"/>
  <c r="AA813" i="2"/>
  <c r="AA802" i="2"/>
  <c r="AA864" i="2"/>
  <c r="AA710" i="2"/>
  <c r="AA857" i="2"/>
  <c r="AA610" i="2"/>
  <c r="AA894" i="2"/>
  <c r="AA871" i="2"/>
  <c r="AA637" i="2"/>
  <c r="AA834" i="2"/>
  <c r="AA701" i="2"/>
  <c r="AA919" i="2"/>
  <c r="AA655" i="2"/>
  <c r="AA861" i="2"/>
  <c r="AA689" i="2"/>
  <c r="AA958" i="2"/>
  <c r="AA643" i="2"/>
  <c r="AA840" i="2"/>
  <c r="AA755" i="2"/>
  <c r="AA1006" i="2"/>
  <c r="AA972" i="2"/>
  <c r="AA811" i="2"/>
  <c r="AA752" i="2"/>
  <c r="AA928" i="2"/>
  <c r="AA753" i="2"/>
  <c r="AA566" i="2"/>
  <c r="AA1044" i="2"/>
  <c r="AA785" i="2"/>
  <c r="AA833" i="2"/>
  <c r="AA816" i="2"/>
  <c r="AA836" i="2"/>
  <c r="AA674" i="2"/>
  <c r="AA876" i="2"/>
  <c r="AA721" i="2"/>
  <c r="AA581" i="2"/>
  <c r="AA1004" i="2"/>
  <c r="AA660" i="2"/>
  <c r="AA865" i="2"/>
  <c r="AA776" i="2"/>
  <c r="AA1049" i="2"/>
  <c r="AA758" i="2"/>
  <c r="AA990" i="2"/>
  <c r="AA993" i="2"/>
  <c r="AA1043" i="2"/>
  <c r="AA740" i="2"/>
  <c r="AA1066" i="2"/>
  <c r="AA819" i="2"/>
  <c r="AA887" i="2"/>
  <c r="AA636" i="2"/>
  <c r="AA596" i="2"/>
  <c r="AA613" i="2"/>
  <c r="AA1089" i="2"/>
  <c r="AA897" i="2"/>
  <c r="AA651" i="2"/>
  <c r="AA640" i="2"/>
  <c r="AA668" i="2"/>
  <c r="AA1080" i="2"/>
  <c r="AA684" i="2"/>
  <c r="AA892" i="2"/>
  <c r="AA652" i="2"/>
  <c r="AA859" i="2"/>
  <c r="AA932" i="2"/>
  <c r="AA1059" i="2"/>
  <c r="AA697" i="2"/>
  <c r="AA917" i="2"/>
  <c r="AA670" i="2"/>
  <c r="AA872" i="2"/>
  <c r="AA732" i="2"/>
  <c r="AA955" i="2"/>
  <c r="AA688" i="2"/>
  <c r="AA895" i="2"/>
  <c r="AA751" i="2"/>
  <c r="AA619" i="2"/>
  <c r="AA1092" i="2"/>
  <c r="AA677" i="2"/>
  <c r="AA886" i="2"/>
  <c r="AA583" i="2"/>
  <c r="AA787" i="2"/>
  <c r="AA779" i="2"/>
  <c r="AA1010" i="2"/>
  <c r="AA853" i="2"/>
  <c r="AA731" i="2"/>
  <c r="AA561" i="2"/>
  <c r="AA1081" i="2"/>
  <c r="AA717" i="2"/>
  <c r="AA929" i="2"/>
  <c r="AA686" i="2"/>
  <c r="AA893" i="2"/>
  <c r="AA749" i="2"/>
  <c r="AA982" i="2"/>
  <c r="AA705" i="2"/>
  <c r="AA920" i="2"/>
  <c r="AA784" i="2"/>
  <c r="AA657" i="2"/>
  <c r="AA1005" i="2"/>
  <c r="AA691" i="2"/>
  <c r="AA898" i="2"/>
  <c r="AA603" i="2"/>
  <c r="AA806" i="2"/>
  <c r="AA580" i="2"/>
  <c r="AA560" i="2"/>
  <c r="AA795" i="2"/>
  <c r="AA1039" i="2"/>
  <c r="AA870" i="2"/>
  <c r="O134" i="2" l="1"/>
</calcChain>
</file>

<file path=xl/sharedStrings.xml><?xml version="1.0" encoding="utf-8"?>
<sst xmlns="http://schemas.openxmlformats.org/spreadsheetml/2006/main" count="11680" uniqueCount="283">
  <si>
    <t>HI Databook Review</t>
  </si>
  <si>
    <t>Section IV - Piping Materials</t>
  </si>
  <si>
    <t>Sub-Section Number</t>
  </si>
  <si>
    <t>Title</t>
  </si>
  <si>
    <t>Keep</t>
  </si>
  <si>
    <t>Delete</t>
  </si>
  <si>
    <t>Modify</t>
  </si>
  <si>
    <t>Add</t>
  </si>
  <si>
    <t>Comments 1</t>
  </si>
  <si>
    <t>Comments 2</t>
  </si>
  <si>
    <t>IV A</t>
  </si>
  <si>
    <t>Steel Pipe</t>
  </si>
  <si>
    <t>Pipe dimensions: wrought steel &amp; stainless steel</t>
  </si>
  <si>
    <t>x</t>
  </si>
  <si>
    <t>Verify with current ANSI/ASTM/ASME standard</t>
  </si>
  <si>
    <t>Update standards referenced.  ASME/ANSI B36.10M-2015 for welded &amp; seamless wrought steel pipe and B36.19M for  welded &amp; seamless wrought stainless steel pipe.
We should explain the relative roughness values/column or replace with the Moody chart.  I remember as a new engineer first learning to apply friction loss his took me some time to figure out how to use.  New engineers may not even know what this is.  
Add weight per linear foot.
Add water weight per linear foot.</t>
  </si>
  <si>
    <t>Specifications for wrought steel and stainless steel pipe</t>
  </si>
  <si>
    <t>?</t>
  </si>
  <si>
    <t>Verify with current ASME standards. Do we want to include any standards other than ASTM and API?</t>
  </si>
  <si>
    <t>Update standards referenced.  I'm not sure what the purpose is for this table.  Would it be helpful to list common uses?  (e.g.  wrought pipe is suitable for both high and low temperature/pressure applications, ductile iron is suitable for Gravity sewer applications, etc.)</t>
  </si>
  <si>
    <t>API casting list</t>
  </si>
  <si>
    <t>See API note</t>
  </si>
  <si>
    <t xml:space="preserve">I had to recruit colleagues who work with API and high pressure pumpsfor help with these tables.  I'll have feedback by next Wed. 4/26.  </t>
  </si>
  <si>
    <t>API plain-end liner list</t>
  </si>
  <si>
    <t>API tubing list</t>
  </si>
  <si>
    <t>API drill pipe list</t>
  </si>
  <si>
    <t>IV B</t>
  </si>
  <si>
    <t>Iron Pipe</t>
  </si>
  <si>
    <t>Cast iron pipe dimensions</t>
  </si>
  <si>
    <t>Verify &amp; update with current ANSI/ASTM/ASME standards. Recommend keeping even though it is probably not used frequently. Most users do not realize cast iron and ductile iron pipe have different dimensions than steel pipe.</t>
  </si>
  <si>
    <t>Is this still relevant or is ductile iron now the predominant choice?   ASTM A74-16?</t>
  </si>
  <si>
    <t>Ductile iron pipe dimensions</t>
  </si>
  <si>
    <t>Update standard to ASTM A746 - 09(2014)?</t>
  </si>
  <si>
    <t>IV C</t>
  </si>
  <si>
    <t>Non-Ferrous Pipe and Tubing</t>
  </si>
  <si>
    <t>Aluminum alloy seamless pipe and extruded tube</t>
  </si>
  <si>
    <t>Recruited help from another department.  Will get feedback by Wed. 4/26.</t>
  </si>
  <si>
    <t>Aluminum alloy pipe - oil and gas transmission and distribution systems</t>
  </si>
  <si>
    <t>Aluminum coiled tubing - instrument and oil lines, refrigeration services</t>
  </si>
  <si>
    <t>Seamless copper and seamless red brass pipe</t>
  </si>
  <si>
    <t>Threadless copper pipe</t>
  </si>
  <si>
    <t>Seamless copper water tube</t>
  </si>
  <si>
    <t>Wrought seamless copper and copper alloy tube</t>
  </si>
  <si>
    <t>Copper capillary tube, hard-drawn</t>
  </si>
  <si>
    <t>Seamless copper - nickel pipe and tube</t>
  </si>
  <si>
    <t>IV D</t>
  </si>
  <si>
    <t>Plastic Line Pipe</t>
  </si>
  <si>
    <t>Thermosetting resin line pipe, glass fiber reinforced</t>
  </si>
  <si>
    <t xml:space="preserve">replace with ASTM D3517 - 14 reference?  Note, commonly referred to as "Fiberglass" </t>
  </si>
  <si>
    <t>Thermoplastic line pipe (PVC)</t>
  </si>
  <si>
    <t>replace with ASTM D2665 - 14 reference?</t>
  </si>
  <si>
    <t>IV E</t>
  </si>
  <si>
    <t>Flanges</t>
  </si>
  <si>
    <t>Steel pipe flanges and flanged fittings - 150 to 2500 lb</t>
  </si>
  <si>
    <t>Update reference.  Prior to dimensional tables, add a note of about selecting appropriate flange type, face, and material (cast iron vs. steel &amp; SS).  I found a good article online that addresses some basic questions.  http://www.whatispiping.com/selection-of-various-types-of-flanges
I'd also like to see something that describes the flange type with a picture.  Here's an example.  http://www.coastalflange.com/pipe-flanges.html
ASME B16.5 for steel flanges NPS 1/2 to NPS 24.  What about sizes over 24"?  I have used AWWA C207, but there is ASME B16.47 for size NPS 26 to NPS 60.</t>
  </si>
  <si>
    <t>Steel flange facings, lapped joints</t>
  </si>
  <si>
    <t xml:space="preserve">I find this section very confusing.  I think it would be helpful to first show the pictures with explainations of the different face types prior to dimensioning.  For example  http://www.sunnysteel.com/blog/index.php/flange-face/ 
Also the formating requires a lot of flipping back and forth.  I'd prefer to have in flange face and dimensions on the same page even if that means more pages. </t>
  </si>
  <si>
    <t>Dimensions of facings - other than ring joints</t>
  </si>
  <si>
    <t xml:space="preserve">See comment above. </t>
  </si>
  <si>
    <t>Dimensions of ring joint facings</t>
  </si>
  <si>
    <t>This is much easier to read.</t>
  </si>
  <si>
    <t>API type 6B flanges</t>
  </si>
  <si>
    <t>API type 6BX integral flanges</t>
  </si>
  <si>
    <t>API type 6BX welding neck flanges</t>
  </si>
  <si>
    <t>Welding ends for welding neck flanges</t>
  </si>
  <si>
    <t>See API note. Need to improve drawing. Add reference to applicable ASME/ANSI standards (B16.5?)</t>
  </si>
  <si>
    <t>I really don't like this drawing.  It takes me too long to figure out what I am looking at.  I'd much rather see both sides of the flange like shown to the right.  (www.coastalflange.com/pdf/welding_ends.pdf)</t>
  </si>
  <si>
    <t>API type 6BX blind and test flanges</t>
  </si>
  <si>
    <t>Test and gage connections for  15,000 LB Christmas trees</t>
  </si>
  <si>
    <t>Does this really belong here?  Anyone messing with a 15,000 lb  connection, probably won't be looking at a general engineering handbook.</t>
  </si>
  <si>
    <t>API type 6B thread flange, counterbore dimensions</t>
  </si>
  <si>
    <t>Cast iron flange dimensions and drilling templates</t>
  </si>
  <si>
    <t>ASME B16.1-2015 update reference.  Should we add a note about pressure ratings based on pipe size and temperature?    I don't understand the last column, length of machine bolts 25 lb to 125 lb flg.  
Delete 800 lb cast iron flange page.  I don't this is applicable any more. 
Add AWWA C110-12 ?</t>
  </si>
  <si>
    <t>Assembly of steel RF flanges to cast iron, brass, bronze or stainless steel</t>
  </si>
  <si>
    <t>API Note - There are many API references. At a minimum they need to be verified and updated. Need to evaluate usefulness (would users seeking API data look at the HI reference or use API references?)</t>
  </si>
  <si>
    <t xml:space="preserve">
</t>
  </si>
  <si>
    <t>Define NPS (Nominal Pipe Size) inches and DN (Nominal Diameter) mm</t>
  </si>
  <si>
    <t>Add dimensional comparison table of cast iron Class 125 B16.1 to EN 1092-2, PN10.</t>
  </si>
  <si>
    <t>Pipe thread standard ANSI/ASME B1.20.1 (NPT).  I believe that this standard does not permit sch 5 and 10 to have pipe thread.</t>
  </si>
  <si>
    <t>Hydraulics</t>
  </si>
  <si>
    <t>Add basic information on pump hydraulics - pump head, suction head/lift, head vs pressure, NPSH</t>
  </si>
  <si>
    <t>Add info on specific speed and suction specific speed</t>
  </si>
  <si>
    <t>Add info on operating pumps in series and in parallel</t>
  </si>
  <si>
    <t>Add info on pump efficiency and wire-to-water efficiency</t>
  </si>
  <si>
    <t>Add info on affinity laws</t>
  </si>
  <si>
    <t>Regulation</t>
  </si>
  <si>
    <t>Add info on DOE regulations</t>
  </si>
  <si>
    <t>General</t>
  </si>
  <si>
    <t>Add info on pump classification</t>
  </si>
  <si>
    <t>Add tables for flange pressure-temperature ratings such as one from ANSI B16.5.</t>
  </si>
  <si>
    <t>Add charts for other flange designations? (DIN, JIS, etc.)</t>
  </si>
  <si>
    <t>Fittings</t>
  </si>
  <si>
    <t>Add dimension data of cast iron pipe fittings? (elbows, tees, crosses, etc.)</t>
  </si>
  <si>
    <t>Add dimension data of weld neck pipe fittings? (elbows, tees, etc.)</t>
  </si>
  <si>
    <t>All Sections</t>
  </si>
  <si>
    <t>Add references to HI standards where more information can be obtained on data provided in the data book</t>
  </si>
  <si>
    <t>IIID-1 Nozzles</t>
  </si>
  <si>
    <t>Add data on calculating flow through orifices and nozzles (see Camerons)</t>
  </si>
  <si>
    <t>Date last modified: 31-OCT-2023 (J. DAWLEY)</t>
  </si>
  <si>
    <t>ADDED LINE</t>
  </si>
  <si>
    <t>Size and Type Removed/Deleted</t>
  </si>
  <si>
    <t>Corrections/Changes Highlighted</t>
  </si>
  <si>
    <t>Type Of Thread</t>
  </si>
  <si>
    <t>EDB Section</t>
  </si>
  <si>
    <t>Section Name</t>
  </si>
  <si>
    <t>Group</t>
  </si>
  <si>
    <t>Group Name</t>
  </si>
  <si>
    <t>Sub-Division</t>
  </si>
  <si>
    <t>Sub-Division Name</t>
  </si>
  <si>
    <t>Outside Diameter (Min)</t>
  </si>
  <si>
    <t>Outside Diameter (Max)</t>
  </si>
  <si>
    <t>Average Outside Diameter Tolerance in.</t>
  </si>
  <si>
    <t>Identification</t>
  </si>
  <si>
    <t>Preferred Size</t>
  </si>
  <si>
    <t>Wall Thickness, in. Min</t>
  </si>
  <si>
    <r>
      <t>Wall Thickness, in. Max</t>
    </r>
    <r>
      <rPr>
        <vertAlign val="superscript"/>
        <sz val="11"/>
        <color theme="1"/>
        <rFont val="Calibri"/>
        <family val="2"/>
        <scheme val="minor"/>
      </rPr>
      <t>c</t>
    </r>
  </si>
  <si>
    <t>Min Reinforced Wall Thickness, in.</t>
  </si>
  <si>
    <t>Wall Thickness Tolerance +/-</t>
  </si>
  <si>
    <t>Wall Thickness Tolerance, in, all plus</t>
  </si>
  <si>
    <t>Wall Thickness Tolerance, Average Outside Diameter, all minus</t>
  </si>
  <si>
    <t>Internal Area Square Inches</t>
  </si>
  <si>
    <t>t/D, Ratio of Nominal Wall Thickness to Nominal Outside Diameter</t>
  </si>
  <si>
    <t>Diameter Roundness Tolerances, percent of outside diameter (Expressed to the nearest 0.001 in. Nearest 0.01 mm.</t>
  </si>
  <si>
    <t>Diameter Roundness Tolerances, (Expressed to the nearest 0.001 in. Nearest 0.01 mm.)</t>
  </si>
  <si>
    <t>Out of Roundness Max. &amp; Min. In. (+/-)</t>
  </si>
  <si>
    <t>Nominal Weight, Threads and Coupling, lb. per ft.</t>
  </si>
  <si>
    <t>Plain-End Weight
lb/ft Nom</t>
  </si>
  <si>
    <t>Plain-End Weight
lb/ft Max</t>
  </si>
  <si>
    <t>Plain-End Weight lb/100 ft</t>
  </si>
  <si>
    <t>Types of Ends</t>
  </si>
  <si>
    <t>Grade</t>
  </si>
  <si>
    <t>Short</t>
  </si>
  <si>
    <t>Long</t>
  </si>
  <si>
    <t>Buttress</t>
  </si>
  <si>
    <t>Extreme Line</t>
  </si>
  <si>
    <t>Form</t>
  </si>
  <si>
    <t>Type</t>
  </si>
  <si>
    <t>Maximum Allowable Residue, grams per linear foot</t>
  </si>
  <si>
    <t>ALLOY</t>
  </si>
  <si>
    <t>Nominal Composition, Copper, percent</t>
  </si>
  <si>
    <t>Nominal Composition, Nickel, percent</t>
  </si>
  <si>
    <t>Reference Page number(s)</t>
  </si>
  <si>
    <t>Reference Table/figure number</t>
  </si>
  <si>
    <t>STANDARD 1</t>
  </si>
  <si>
    <t>STANDARD 2</t>
  </si>
  <si>
    <t>ANSI</t>
  </si>
  <si>
    <t>ANSI-Sub</t>
  </si>
  <si>
    <t>ASTM</t>
  </si>
  <si>
    <t>ASTM-Sub</t>
  </si>
  <si>
    <t>API</t>
  </si>
  <si>
    <t>OTHER</t>
  </si>
  <si>
    <t>TITLE</t>
  </si>
  <si>
    <t>Footnote 1</t>
  </si>
  <si>
    <t>Footnote 2</t>
  </si>
  <si>
    <t>Footnote 3</t>
  </si>
  <si>
    <t>Note a</t>
  </si>
  <si>
    <t>Note b</t>
  </si>
  <si>
    <t>Note c</t>
  </si>
  <si>
    <t>Note d</t>
  </si>
  <si>
    <t>IV</t>
  </si>
  <si>
    <t>Characteristics of Piping Materials</t>
  </si>
  <si>
    <t>A</t>
  </si>
  <si>
    <t>Pages 3 - 16</t>
  </si>
  <si>
    <t>Table 2-1</t>
  </si>
  <si>
    <t>ANSI/ASME B36.10M-2018</t>
  </si>
  <si>
    <t>STD</t>
  </si>
  <si>
    <t>XS</t>
  </si>
  <si>
    <t>XXS</t>
  </si>
  <si>
    <t>80S</t>
  </si>
  <si>
    <t>Stainless Steel Pipe</t>
  </si>
  <si>
    <t>1A</t>
  </si>
  <si>
    <t>5S</t>
  </si>
  <si>
    <t>--</t>
  </si>
  <si>
    <t>Pages 3 - 5</t>
  </si>
  <si>
    <t>ANSI/ASME B36.19M-2018</t>
  </si>
  <si>
    <t>10S</t>
  </si>
  <si>
    <t>40S</t>
  </si>
  <si>
    <t>B</t>
  </si>
  <si>
    <t>Pages 12-13</t>
  </si>
  <si>
    <t>Table 1</t>
  </si>
  <si>
    <t>AWWA C151/A21.51-17</t>
  </si>
  <si>
    <t>Handbook of Cast Iron Pipe</t>
  </si>
  <si>
    <t>C</t>
  </si>
  <si>
    <t>Page 45-46</t>
  </si>
  <si>
    <t>TABLE 12.55</t>
  </si>
  <si>
    <t>ANSI H35.2-2017</t>
  </si>
  <si>
    <t>ANSI H35.2M-2017</t>
  </si>
  <si>
    <t>ANSI H35.2</t>
  </si>
  <si>
    <t>Schedule 40 is also designated "standard" pipe and schedule 80 is also designated as "extra heavy" pipe.</t>
  </si>
  <si>
    <t>For schedules 5 and 10 these values apply to mean outside diameter.</t>
  </si>
  <si>
    <t>For schedules other than 5 and 10, maximum wall thickness is controlled by weight tolerance.</t>
  </si>
  <si>
    <t>Based on a density of 0.098 lb per cu in. the density of 6061 and 6063 alloys, and on nominal dimensions and plain ends. For 3003 alloy multiply b 1.01 for 5083, 5086, and 5456 alloys multiply by 0.098; for 5454 alloy multiply by 0.099.</t>
  </si>
  <si>
    <t>Page 4</t>
  </si>
  <si>
    <t>Table 3</t>
  </si>
  <si>
    <t>ASTM B42-20</t>
  </si>
  <si>
    <t>-</t>
  </si>
  <si>
    <t>Not available in this size</t>
  </si>
  <si>
    <t>Page 2</t>
  </si>
  <si>
    <t>ASTM B43-20</t>
  </si>
  <si>
    <t>ASTM B302-2017</t>
  </si>
  <si>
    <t>The Average outside diameter of a tube is the average of the maximum and minimum outside diameters, as determined at any one cross-section of the tube.</t>
  </si>
  <si>
    <t>Not an available size</t>
  </si>
  <si>
    <t>Annealed</t>
  </si>
  <si>
    <t>K</t>
  </si>
  <si>
    <t>ASTM B88-22</t>
  </si>
  <si>
    <t>ASTM A88-20</t>
  </si>
  <si>
    <t>The average outside diameter of the tube is the average of the maximum and minimum outside diameter, as determined at any one cross section of the tube.</t>
  </si>
  <si>
    <t>Maximum deviation at any one point</t>
  </si>
  <si>
    <t>Indicates that the material is not generally available or that no tolerance has been established.</t>
  </si>
  <si>
    <t>Drawn</t>
  </si>
  <si>
    <t>+0.002 / -0.004</t>
  </si>
  <si>
    <t>+0.002 / -0.005</t>
  </si>
  <si>
    <t>+0.002 / -0.006</t>
  </si>
  <si>
    <t>L</t>
  </si>
  <si>
    <t>M</t>
  </si>
  <si>
    <t>c</t>
  </si>
  <si>
    <t>Table 2</t>
  </si>
  <si>
    <t>ASTM B360-20</t>
  </si>
  <si>
    <t>ASTM B360</t>
  </si>
  <si>
    <t>STANDARD DIMENSIONS AND RESIDUE LIMITS OF INTERIOR SURFACE FOR CAPILLARY TUBES</t>
  </si>
  <si>
    <t>Special 1</t>
  </si>
  <si>
    <t>Table X1.1</t>
  </si>
  <si>
    <t>ASTM B466-18</t>
  </si>
  <si>
    <t>ASTM B466-86 &amp; B466M-86</t>
  </si>
  <si>
    <t>PREFERRED WALL THICKNESSES OF DRAWN SEAMLESS PIPE, BASED ON SPS DIAMETERS</t>
  </si>
  <si>
    <t>Note - The values stated in U.S. customary units are intended to be regarded as the standard. The metric equivalents of the U.S. customary units may be appropriate.</t>
  </si>
  <si>
    <t>Regular</t>
  </si>
  <si>
    <t>Extra Strong</t>
  </si>
  <si>
    <t>Special 2</t>
  </si>
  <si>
    <t>Special 3</t>
  </si>
  <si>
    <t>Special 4</t>
  </si>
  <si>
    <t>Special 5</t>
  </si>
  <si>
    <t>Date last modified: 11-June-2019 (J.DAWLEY)</t>
  </si>
  <si>
    <t>Flange Class</t>
  </si>
  <si>
    <t>Nominal Pipe Size</t>
  </si>
  <si>
    <t>Outside Diameter of Flange D</t>
  </si>
  <si>
    <t>Flange Thickness (Min) - Flange C</t>
  </si>
  <si>
    <t>Flange Thickness (Min) - Fitting C</t>
  </si>
  <si>
    <t>Drilling - Diameter of Bolt Circle</t>
  </si>
  <si>
    <t>Drilling - Diameter of Bolt Holes</t>
  </si>
  <si>
    <t>Drilling - Number of Bolts</t>
  </si>
  <si>
    <t xml:space="preserve"> Drilling - Diameter of Bolts</t>
  </si>
  <si>
    <t>Length of Bolts L - Stud Bolts - 0.006 In. Raised Face</t>
  </si>
  <si>
    <t>Length of Bolts L - Stud Bolts - RIng Joint</t>
  </si>
  <si>
    <t>Length of Bolts L - Machine Bolts - 0.006 In. Raised Face</t>
  </si>
  <si>
    <t>Length of Bolts L - Stud Bolts - 1/4 In. Raised Face</t>
  </si>
  <si>
    <t>Length of Stud Bolts L - Male and Female also Tongue &amp; Groove</t>
  </si>
  <si>
    <t>Length of Stud Bolts L - RIng Joint</t>
  </si>
  <si>
    <t>E</t>
  </si>
  <si>
    <t>150-LB STEEL PIPE FLANGES AND FLANGED FITTINGS</t>
  </si>
  <si>
    <t>300-LB STEEL PIPE FLANGES AND FLANGED FITTINGS</t>
  </si>
  <si>
    <t>400-LB STEEL PIPE FLANGES AND FLANGED FITTINGS</t>
  </si>
  <si>
    <t>600-LB STEEL PIPE FLANGES AND FLANGED FITTINGS</t>
  </si>
  <si>
    <t>900-LB STEEL PIPE FLANGES AND FLANGED FITTINGS</t>
  </si>
  <si>
    <t>1500-LB STEEL PIPE FLANGES AND FLANGED FITTINGS</t>
  </si>
  <si>
    <t>2500-LB STEEL PIPE FLANGES AND FLANGED FITTINGS</t>
  </si>
  <si>
    <t>Pipe Roughness Factor</t>
  </si>
  <si>
    <t>Material</t>
  </si>
  <si>
    <t>e (feet)</t>
  </si>
  <si>
    <t>Souce</t>
  </si>
  <si>
    <t>Copper pipe - seamless</t>
  </si>
  <si>
    <t xml:space="preserve">Brass (red brass) pipe - seamless </t>
  </si>
  <si>
    <t xml:space="preserve">Aluminum alloy pipe - extruded </t>
  </si>
  <si>
    <t>Copper capillary tube - hard drawn</t>
  </si>
  <si>
    <t>Copper-Nickel pipe and tube - seamless</t>
  </si>
  <si>
    <t>Stainless steel pipe - welded and seamless</t>
  </si>
  <si>
    <t>Iron (Ductile) pipe</t>
  </si>
  <si>
    <t>Steel pipe - welded and seamless wrought</t>
  </si>
  <si>
    <t>Nominal Size</t>
  </si>
  <si>
    <t>Nominal Size (DN)</t>
  </si>
  <si>
    <t>Outside Diameter, inches</t>
  </si>
  <si>
    <t>Pipe Schedule</t>
  </si>
  <si>
    <t>Wall Thickness, inches</t>
  </si>
  <si>
    <t>Pressure Class</t>
  </si>
  <si>
    <t>Internal Diameter, inches</t>
  </si>
  <si>
    <t>Internal Diameter, feet</t>
  </si>
  <si>
    <t>Internal Area, square feet</t>
  </si>
  <si>
    <t>e/D, Relative Roughness</t>
  </si>
  <si>
    <t>e, Absolute Roughness, feet</t>
  </si>
  <si>
    <t>Upset Ends, Foe Weld-on Tool Joints</t>
  </si>
  <si>
    <t>STANDARD 3</t>
  </si>
  <si>
    <t>Copper pipe - threadless - seamless - deoxidized for brazed joint assembly</t>
  </si>
  <si>
    <t>Copper water tube - seamless - plumbing and fluid conveyance tubing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</si>
</sst>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000"/>
    <numFmt numFmtId="167" formatCode="0.000000"/>
    <numFmt numFmtId="168" formatCode="0.0000000"/>
  </numFmts>
  <fonts count="10" x14ac:knownFonts="1">
    <font>
      <sz val="11"/>
      <color theme="1"/>
      <name val="Calibri"/>
      <family val="2"/>
      <scheme val="minor"/>
    </font>
    <font>
      <b/>
      <sz val="11"/>
      <color theme="1"/>
      <name val="Calibri"/>
      <family val="2"/>
      <scheme val="minor"/>
    </font>
    <font>
      <sz val="11"/>
      <name val="Calibri"/>
      <family val="2"/>
      <scheme val="minor"/>
    </font>
    <font>
      <vertAlign val="superscript"/>
      <sz val="11"/>
      <color theme="1"/>
      <name val="Calibri"/>
      <family val="2"/>
      <scheme val="minor"/>
    </font>
    <font>
      <sz val="11"/>
      <color rgb="FF9C6500"/>
      <name val="Calibri"/>
      <family val="2"/>
      <scheme val="minor"/>
    </font>
    <font>
      <sz val="11"/>
      <color rgb="FF9C0006"/>
      <name val="Calibri"/>
      <family val="2"/>
      <scheme val="minor"/>
    </font>
    <font>
      <strike/>
      <sz val="11"/>
      <color rgb="FF9C0006"/>
      <name val="Calibri"/>
      <family val="2"/>
      <scheme val="minor"/>
    </font>
    <font>
      <sz val="8"/>
      <name val="Calibri"/>
      <family val="2"/>
      <scheme val="minor"/>
    </font>
    <font>
      <sz val="11"/>
      <color rgb="FF3F3F76"/>
      <name val="Calibri"/>
      <family val="2"/>
      <scheme val="minor"/>
    </font>
    <font>
      <sz val="11"/>
      <color theme="1"/>
      <name val="Calibri"/>
      <family val="2"/>
      <scheme val="minor"/>
    </font>
  </fonts>
  <fills count="11">
    <fill>
      <patternFill patternType="none"/>
    </fill>
    <fill>
      <patternFill patternType="gray125"/>
    </fill>
    <fill>
      <patternFill patternType="solid">
        <fgColor theme="0" tint="-0.34998626667073579"/>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EB9C"/>
      </patternFill>
    </fill>
    <fill>
      <patternFill patternType="solid">
        <fgColor rgb="FFFFC7CE"/>
      </patternFill>
    </fill>
    <fill>
      <patternFill patternType="solid">
        <fgColor rgb="FFFFCC99"/>
      </patternFill>
    </fill>
    <fill>
      <patternFill patternType="solid">
        <fgColor rgb="FFFFFF00"/>
        <bgColor indexed="64"/>
      </patternFill>
    </fill>
    <fill>
      <patternFill patternType="solid">
        <fgColor theme="4" tint="0.79998168889431442"/>
        <bgColor indexed="65"/>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4" fillId="5" borderId="0" applyNumberFormat="0" applyBorder="0" applyAlignment="0" applyProtection="0"/>
    <xf numFmtId="0" fontId="5" fillId="6" borderId="0" applyNumberFormat="0" applyBorder="0" applyAlignment="0" applyProtection="0"/>
    <xf numFmtId="0" fontId="8" fillId="7" borderId="5" applyNumberFormat="0" applyAlignment="0" applyProtection="0"/>
    <xf numFmtId="0" fontId="9" fillId="9" borderId="0" applyNumberFormat="0" applyBorder="0" applyAlignment="0" applyProtection="0"/>
  </cellStyleXfs>
  <cellXfs count="163">
    <xf numFmtId="0" fontId="0" fillId="0" borderId="0" xfId="0"/>
    <xf numFmtId="0" fontId="0" fillId="0" borderId="0" xfId="0" applyAlignment="1">
      <alignment horizontal="center"/>
    </xf>
    <xf numFmtId="0" fontId="1" fillId="0" borderId="0" xfId="0" applyFont="1" applyAlignment="1">
      <alignment horizontal="center" wrapText="1"/>
    </xf>
    <xf numFmtId="0" fontId="0" fillId="0" borderId="1" xfId="0" applyBorder="1"/>
    <xf numFmtId="0" fontId="0" fillId="2" borderId="1" xfId="0" applyFill="1" applyBorder="1" applyAlignment="1">
      <alignment horizontal="center"/>
    </xf>
    <xf numFmtId="0" fontId="0" fillId="2" borderId="1" xfId="0" applyFill="1" applyBorder="1"/>
    <xf numFmtId="0" fontId="1" fillId="0" borderId="1" xfId="0" applyFont="1" applyBorder="1" applyAlignment="1">
      <alignment horizontal="center" wrapText="1"/>
    </xf>
    <xf numFmtId="0" fontId="0" fillId="0" borderId="1" xfId="0" applyBorder="1" applyAlignment="1">
      <alignment horizont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2" fillId="0" borderId="1" xfId="0" applyFont="1" applyBorder="1" applyAlignment="1">
      <alignment wrapText="1"/>
    </xf>
    <xf numFmtId="0" fontId="0" fillId="0" borderId="0" xfId="0" applyAlignment="1">
      <alignment horizontal="left"/>
    </xf>
    <xf numFmtId="12" fontId="0" fillId="0" borderId="0" xfId="0" quotePrefix="1" applyNumberFormat="1" applyAlignment="1">
      <alignment horizontal="left"/>
    </xf>
    <xf numFmtId="0" fontId="0" fillId="0" borderId="0" xfId="0" applyAlignment="1">
      <alignment horizontal="left" wrapText="1"/>
    </xf>
    <xf numFmtId="0" fontId="0" fillId="0" borderId="0" xfId="0" applyAlignment="1">
      <alignment horizontal="left" textRotation="90" wrapText="1"/>
    </xf>
    <xf numFmtId="0" fontId="0" fillId="0" borderId="0" xfId="0" quotePrefix="1" applyAlignment="1">
      <alignment horizontal="left"/>
    </xf>
    <xf numFmtId="0" fontId="0" fillId="0" borderId="0" xfId="0" applyAlignment="1">
      <alignment horizontal="left" vertical="top" textRotation="180" wrapText="1"/>
    </xf>
    <xf numFmtId="0" fontId="0" fillId="3" borderId="1" xfId="0" applyFill="1" applyBorder="1"/>
    <xf numFmtId="0" fontId="4" fillId="5" borderId="0" xfId="1" applyAlignment="1">
      <alignment horizontal="left"/>
    </xf>
    <xf numFmtId="0" fontId="6" fillId="6" borderId="0" xfId="2" applyFont="1" applyAlignment="1">
      <alignment horizontal="left"/>
    </xf>
    <xf numFmtId="0" fontId="8" fillId="7" borderId="5" xfId="3" applyAlignment="1">
      <alignment horizontal="left"/>
    </xf>
    <xf numFmtId="0" fontId="0" fillId="8" borderId="0" xfId="0" applyFill="1" applyAlignment="1">
      <alignment horizontal="left"/>
    </xf>
    <xf numFmtId="165" fontId="9" fillId="9" borderId="1" xfId="4" applyNumberFormat="1" applyBorder="1" applyAlignment="1">
      <alignment horizontal="left"/>
    </xf>
    <xf numFmtId="164" fontId="9" fillId="9" borderId="1" xfId="4" applyNumberFormat="1" applyBorder="1" applyAlignment="1">
      <alignment horizontal="left"/>
    </xf>
    <xf numFmtId="0" fontId="9" fillId="9" borderId="1" xfId="4" applyBorder="1" applyAlignment="1">
      <alignment horizontal="left"/>
    </xf>
    <xf numFmtId="166" fontId="9" fillId="9" borderId="1" xfId="4" applyNumberFormat="1" applyBorder="1" applyAlignment="1">
      <alignment horizontal="left"/>
    </xf>
    <xf numFmtId="167" fontId="9" fillId="9" borderId="1" xfId="4" applyNumberFormat="1" applyBorder="1" applyAlignment="1">
      <alignment horizontal="left"/>
    </xf>
    <xf numFmtId="16" fontId="9" fillId="9" borderId="1" xfId="4" quotePrefix="1" applyNumberFormat="1" applyBorder="1" applyAlignment="1">
      <alignment horizontal="left" vertical="center"/>
    </xf>
    <xf numFmtId="0" fontId="9" fillId="9" borderId="1" xfId="4" applyBorder="1" applyAlignment="1">
      <alignment horizontal="left" vertical="center"/>
    </xf>
    <xf numFmtId="0" fontId="9" fillId="9" borderId="1" xfId="4" quotePrefix="1" applyBorder="1" applyAlignment="1">
      <alignment horizontal="left"/>
    </xf>
    <xf numFmtId="165" fontId="8" fillId="0" borderId="1" xfId="3" applyNumberFormat="1" applyFill="1" applyBorder="1" applyAlignment="1">
      <alignment horizontal="left"/>
    </xf>
    <xf numFmtId="164" fontId="8" fillId="0" borderId="1" xfId="3" applyNumberFormat="1" applyFill="1" applyBorder="1" applyAlignment="1">
      <alignment horizontal="left"/>
    </xf>
    <xf numFmtId="0" fontId="8" fillId="0" borderId="1" xfId="3" applyFill="1" applyBorder="1" applyAlignment="1">
      <alignment horizontal="left"/>
    </xf>
    <xf numFmtId="165"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applyAlignment="1">
      <alignment horizontal="left"/>
    </xf>
    <xf numFmtId="166" fontId="8" fillId="0" borderId="1" xfId="3" applyNumberFormat="1" applyFill="1" applyBorder="1" applyAlignment="1">
      <alignment horizontal="left"/>
    </xf>
    <xf numFmtId="167" fontId="8" fillId="0" borderId="1" xfId="3" applyNumberFormat="1" applyFill="1" applyBorder="1" applyAlignment="1">
      <alignment horizontal="left"/>
    </xf>
    <xf numFmtId="16" fontId="4" fillId="0" borderId="1" xfId="1" quotePrefix="1" applyNumberFormat="1" applyFill="1" applyBorder="1" applyAlignment="1">
      <alignment horizontal="left" vertical="center"/>
    </xf>
    <xf numFmtId="0" fontId="4" fillId="0" borderId="1" xfId="1" applyFill="1" applyBorder="1" applyAlignment="1">
      <alignment horizontal="left" vertical="center"/>
    </xf>
    <xf numFmtId="0" fontId="4" fillId="0" borderId="1" xfId="1" applyFill="1" applyBorder="1" applyAlignment="1">
      <alignment horizontal="left"/>
    </xf>
    <xf numFmtId="166" fontId="0" fillId="0" borderId="1" xfId="0" applyNumberFormat="1" applyBorder="1" applyAlignment="1">
      <alignment horizontal="left"/>
    </xf>
    <xf numFmtId="167" fontId="0" fillId="0" borderId="1" xfId="0" applyNumberFormat="1" applyBorder="1" applyAlignment="1">
      <alignment horizontal="left"/>
    </xf>
    <xf numFmtId="2" fontId="9" fillId="9" borderId="1" xfId="4" applyNumberFormat="1" applyBorder="1" applyAlignment="1">
      <alignment horizontal="left"/>
    </xf>
    <xf numFmtId="2" fontId="8" fillId="0" borderId="1" xfId="3" applyNumberFormat="1" applyFill="1" applyBorder="1" applyAlignment="1">
      <alignment horizontal="left"/>
    </xf>
    <xf numFmtId="2" fontId="0" fillId="0" borderId="1" xfId="0" applyNumberFormat="1" applyBorder="1" applyAlignment="1">
      <alignment horizontal="left"/>
    </xf>
    <xf numFmtId="0" fontId="9" fillId="0" borderId="1" xfId="4" applyFill="1" applyBorder="1" applyAlignment="1">
      <alignment horizontal="left"/>
    </xf>
    <xf numFmtId="165" fontId="9" fillId="0" borderId="1" xfId="4" applyNumberFormat="1" applyFill="1" applyBorder="1" applyAlignment="1">
      <alignment horizontal="left"/>
    </xf>
    <xf numFmtId="164" fontId="9" fillId="0" borderId="1" xfId="4" applyNumberFormat="1" applyFill="1" applyBorder="1" applyAlignment="1">
      <alignment horizontal="left"/>
    </xf>
    <xf numFmtId="166" fontId="9" fillId="0" borderId="1" xfId="4" applyNumberFormat="1" applyFill="1" applyBorder="1" applyAlignment="1">
      <alignment horizontal="left"/>
    </xf>
    <xf numFmtId="167" fontId="9" fillId="0" borderId="1" xfId="4" applyNumberFormat="1" applyFill="1" applyBorder="1" applyAlignment="1">
      <alignment horizontal="left"/>
    </xf>
    <xf numFmtId="2" fontId="9" fillId="0" borderId="1" xfId="4" applyNumberFormat="1" applyFill="1" applyBorder="1" applyAlignment="1">
      <alignment horizontal="left"/>
    </xf>
    <xf numFmtId="16" fontId="9" fillId="0" borderId="1" xfId="4" quotePrefix="1" applyNumberFormat="1" applyFill="1" applyBorder="1" applyAlignment="1">
      <alignment horizontal="left" vertical="center"/>
    </xf>
    <xf numFmtId="0" fontId="9" fillId="0" borderId="1" xfId="4" applyFill="1" applyBorder="1" applyAlignment="1">
      <alignment horizontal="left" vertical="center"/>
    </xf>
    <xf numFmtId="16" fontId="4" fillId="0" borderId="1" xfId="1" quotePrefix="1" applyNumberFormat="1" applyFill="1" applyBorder="1" applyAlignment="1">
      <alignment horizontal="left"/>
    </xf>
    <xf numFmtId="16" fontId="9" fillId="9" borderId="1" xfId="4" quotePrefix="1" applyNumberFormat="1" applyBorder="1" applyAlignment="1">
      <alignment horizontal="left"/>
    </xf>
    <xf numFmtId="167" fontId="9" fillId="9" borderId="1" xfId="4" quotePrefix="1" applyNumberFormat="1" applyBorder="1" applyAlignment="1">
      <alignment horizontal="left"/>
    </xf>
    <xf numFmtId="164" fontId="9" fillId="9" borderId="1" xfId="4" quotePrefix="1" applyNumberFormat="1" applyBorder="1" applyAlignment="1">
      <alignment horizontal="left"/>
    </xf>
    <xf numFmtId="167" fontId="0" fillId="0" borderId="1" xfId="0" quotePrefix="1" applyNumberFormat="1" applyBorder="1" applyAlignment="1">
      <alignment horizontal="left"/>
    </xf>
    <xf numFmtId="164" fontId="0" fillId="0" borderId="1" xfId="0" quotePrefix="1" applyNumberFormat="1" applyBorder="1" applyAlignment="1">
      <alignment horizontal="left"/>
    </xf>
    <xf numFmtId="168" fontId="0" fillId="0" borderId="1" xfId="0" applyNumberFormat="1" applyBorder="1" applyAlignment="1">
      <alignment horizontal="left"/>
    </xf>
    <xf numFmtId="0" fontId="9" fillId="9" borderId="2" xfId="4" applyBorder="1" applyAlignment="1">
      <alignment horizontal="left"/>
    </xf>
    <xf numFmtId="166" fontId="9" fillId="8" borderId="1" xfId="4" applyNumberFormat="1" applyFill="1" applyBorder="1" applyAlignment="1">
      <alignment horizontal="left"/>
    </xf>
    <xf numFmtId="167" fontId="9" fillId="8" borderId="1" xfId="4" applyNumberFormat="1" applyFill="1" applyBorder="1" applyAlignment="1">
      <alignment horizontal="left"/>
    </xf>
    <xf numFmtId="166" fontId="8" fillId="8" borderId="1" xfId="3" applyNumberFormat="1" applyFill="1" applyBorder="1" applyAlignment="1">
      <alignment horizontal="left"/>
    </xf>
    <xf numFmtId="167" fontId="8" fillId="8" borderId="1" xfId="3" applyNumberFormat="1" applyFill="1" applyBorder="1" applyAlignment="1">
      <alignment horizontal="left"/>
    </xf>
    <xf numFmtId="166" fontId="0" fillId="8" borderId="1" xfId="0" applyNumberFormat="1" applyFill="1" applyBorder="1" applyAlignment="1">
      <alignment horizontal="left"/>
    </xf>
    <xf numFmtId="167" fontId="0" fillId="8" borderId="1" xfId="0" applyNumberFormat="1" applyFill="1" applyBorder="1" applyAlignment="1">
      <alignment horizontal="left"/>
    </xf>
    <xf numFmtId="0" fontId="9" fillId="8" borderId="1" xfId="4" applyFill="1" applyBorder="1" applyAlignment="1">
      <alignment horizontal="left"/>
    </xf>
    <xf numFmtId="0" fontId="0" fillId="8" borderId="1" xfId="0" applyFill="1" applyBorder="1" applyAlignment="1">
      <alignment horizontal="left"/>
    </xf>
    <xf numFmtId="165" fontId="9" fillId="8" borderId="1" xfId="4" applyNumberFormat="1" applyFill="1" applyBorder="1" applyAlignment="1">
      <alignment horizontal="left"/>
    </xf>
    <xf numFmtId="1" fontId="9" fillId="8" borderId="1" xfId="4" applyNumberFormat="1" applyFill="1" applyBorder="1" applyAlignment="1">
      <alignment horizontal="left"/>
    </xf>
    <xf numFmtId="164" fontId="9" fillId="8" borderId="1" xfId="4" applyNumberFormat="1" applyFill="1" applyBorder="1" applyAlignment="1">
      <alignment horizontal="left"/>
    </xf>
    <xf numFmtId="165" fontId="8" fillId="8" borderId="1" xfId="3" applyNumberFormat="1" applyFill="1" applyBorder="1" applyAlignment="1">
      <alignment horizontal="left"/>
    </xf>
    <xf numFmtId="1" fontId="8" fillId="8" borderId="1" xfId="3" applyNumberFormat="1" applyFill="1" applyBorder="1" applyAlignment="1">
      <alignment horizontal="left"/>
    </xf>
    <xf numFmtId="164" fontId="8" fillId="8" borderId="1" xfId="3" applyNumberFormat="1" applyFill="1" applyBorder="1" applyAlignment="1">
      <alignment horizontal="left"/>
    </xf>
    <xf numFmtId="0" fontId="8" fillId="8" borderId="1" xfId="3" applyFill="1" applyBorder="1" applyAlignment="1">
      <alignment horizontal="left"/>
    </xf>
    <xf numFmtId="165" fontId="0" fillId="8" borderId="1" xfId="0" applyNumberFormat="1" applyFill="1" applyBorder="1" applyAlignment="1">
      <alignment horizontal="left"/>
    </xf>
    <xf numFmtId="1" fontId="0" fillId="8" borderId="1" xfId="0" applyNumberFormat="1" applyFill="1" applyBorder="1" applyAlignment="1">
      <alignment horizontal="left"/>
    </xf>
    <xf numFmtId="164" fontId="0" fillId="8" borderId="1" xfId="0" applyNumberFormat="1" applyFill="1" applyBorder="1" applyAlignment="1">
      <alignment horizontal="left"/>
    </xf>
    <xf numFmtId="0" fontId="9" fillId="8" borderId="1" xfId="4" quotePrefix="1" applyFill="1" applyBorder="1" applyAlignment="1">
      <alignment horizontal="left"/>
    </xf>
    <xf numFmtId="0" fontId="0" fillId="8" borderId="1" xfId="0" quotePrefix="1" applyFill="1" applyBorder="1" applyAlignment="1">
      <alignment horizontal="left"/>
    </xf>
    <xf numFmtId="12" fontId="9" fillId="8" borderId="1" xfId="4" quotePrefix="1" applyNumberFormat="1" applyFill="1" applyBorder="1" applyAlignment="1">
      <alignment horizontal="left"/>
    </xf>
    <xf numFmtId="12" fontId="8" fillId="8" borderId="1" xfId="3" quotePrefix="1" applyNumberFormat="1" applyFill="1" applyBorder="1" applyAlignment="1">
      <alignment horizontal="left"/>
    </xf>
    <xf numFmtId="12" fontId="0" fillId="8" borderId="1" xfId="0" quotePrefix="1" applyNumberFormat="1" applyFill="1" applyBorder="1" applyAlignment="1">
      <alignment horizontal="left"/>
    </xf>
    <xf numFmtId="0" fontId="8" fillId="8" borderId="0" xfId="3" applyFill="1" applyBorder="1" applyAlignment="1">
      <alignment horizontal="left"/>
    </xf>
    <xf numFmtId="168" fontId="9" fillId="8" borderId="1" xfId="4" applyNumberFormat="1" applyFill="1" applyBorder="1" applyAlignment="1">
      <alignment horizontal="left"/>
    </xf>
    <xf numFmtId="168" fontId="8" fillId="8" borderId="1" xfId="3" applyNumberFormat="1" applyFill="1" applyBorder="1" applyAlignment="1">
      <alignment horizontal="left"/>
    </xf>
    <xf numFmtId="168" fontId="0" fillId="8" borderId="1" xfId="0" applyNumberFormat="1" applyFill="1" applyBorder="1" applyAlignment="1">
      <alignment horizontal="left"/>
    </xf>
    <xf numFmtId="0" fontId="0" fillId="10" borderId="1" xfId="0" applyFill="1" applyBorder="1" applyAlignment="1">
      <alignment horizontal="left"/>
    </xf>
    <xf numFmtId="0" fontId="9" fillId="9" borderId="0" xfId="4" applyBorder="1" applyAlignment="1">
      <alignment horizontal="left"/>
    </xf>
    <xf numFmtId="0" fontId="8" fillId="0" borderId="0" xfId="3" applyFill="1" applyBorder="1" applyAlignment="1">
      <alignment horizontal="left"/>
    </xf>
    <xf numFmtId="0" fontId="8" fillId="0" borderId="2" xfId="3" applyFill="1" applyBorder="1" applyAlignment="1">
      <alignment horizontal="left"/>
    </xf>
    <xf numFmtId="0" fontId="9" fillId="0" borderId="0" xfId="4" applyFill="1" applyBorder="1" applyAlignment="1">
      <alignment horizontal="left"/>
    </xf>
    <xf numFmtId="12" fontId="9" fillId="8" borderId="0" xfId="4" quotePrefix="1" applyNumberFormat="1" applyFill="1" applyBorder="1" applyAlignment="1">
      <alignment horizontal="left"/>
    </xf>
    <xf numFmtId="12" fontId="8" fillId="8" borderId="0" xfId="3" quotePrefix="1" applyNumberFormat="1" applyFill="1" applyBorder="1" applyAlignment="1">
      <alignment horizontal="left"/>
    </xf>
    <xf numFmtId="0" fontId="9" fillId="8" borderId="0" xfId="4" applyFill="1" applyBorder="1" applyAlignment="1">
      <alignment horizontal="left"/>
    </xf>
    <xf numFmtId="0" fontId="8" fillId="8" borderId="2" xfId="3" applyFill="1" applyBorder="1" applyAlignment="1">
      <alignment horizontal="left"/>
    </xf>
    <xf numFmtId="12" fontId="9" fillId="8" borderId="5" xfId="4" quotePrefix="1" applyNumberFormat="1" applyFill="1" applyBorder="1" applyAlignment="1">
      <alignment horizontal="left"/>
    </xf>
    <xf numFmtId="12" fontId="8" fillId="8" borderId="5" xfId="3" quotePrefix="1" applyNumberFormat="1" applyFill="1" applyAlignment="1">
      <alignment horizontal="left"/>
    </xf>
    <xf numFmtId="0" fontId="0" fillId="8" borderId="5" xfId="0" quotePrefix="1" applyFill="1" applyBorder="1" applyAlignment="1">
      <alignment horizontal="left"/>
    </xf>
    <xf numFmtId="0" fontId="0" fillId="8" borderId="5" xfId="0" applyFill="1" applyBorder="1" applyAlignment="1">
      <alignment horizontal="left"/>
    </xf>
    <xf numFmtId="0" fontId="9" fillId="8" borderId="5" xfId="4" applyFill="1" applyBorder="1" applyAlignment="1">
      <alignment horizontal="left"/>
    </xf>
    <xf numFmtId="0" fontId="9" fillId="8" borderId="5" xfId="4" quotePrefix="1" applyFill="1" applyBorder="1" applyAlignment="1">
      <alignment horizontal="left"/>
    </xf>
    <xf numFmtId="0" fontId="8" fillId="8" borderId="5" xfId="3" applyFill="1" applyAlignment="1">
      <alignment horizontal="left"/>
    </xf>
    <xf numFmtId="165" fontId="9" fillId="9" borderId="0" xfId="4" applyNumberFormat="1" applyBorder="1" applyAlignment="1">
      <alignment horizontal="left"/>
    </xf>
    <xf numFmtId="165" fontId="8" fillId="0" borderId="0" xfId="3" applyNumberFormat="1" applyFill="1" applyBorder="1" applyAlignment="1">
      <alignment horizontal="left"/>
    </xf>
    <xf numFmtId="165" fontId="0" fillId="0" borderId="0" xfId="0" applyNumberFormat="1" applyAlignment="1">
      <alignment horizontal="left"/>
    </xf>
    <xf numFmtId="165" fontId="8" fillId="0" borderId="2" xfId="3" applyNumberFormat="1" applyFill="1" applyBorder="1" applyAlignment="1">
      <alignment horizontal="left"/>
    </xf>
    <xf numFmtId="165" fontId="9" fillId="8" borderId="0" xfId="4" applyNumberFormat="1" applyFill="1" applyBorder="1" applyAlignment="1">
      <alignment horizontal="left"/>
    </xf>
    <xf numFmtId="165" fontId="8" fillId="8" borderId="0" xfId="3" applyNumberFormat="1" applyFill="1" applyBorder="1" applyAlignment="1">
      <alignment horizontal="left"/>
    </xf>
    <xf numFmtId="165" fontId="0" fillId="8" borderId="0" xfId="0" applyNumberFormat="1" applyFill="1" applyAlignment="1">
      <alignment horizontal="left"/>
    </xf>
    <xf numFmtId="165" fontId="8" fillId="8" borderId="2" xfId="3" applyNumberFormat="1" applyFill="1" applyBorder="1" applyAlignment="1">
      <alignment horizontal="left"/>
    </xf>
    <xf numFmtId="1" fontId="9" fillId="8" borderId="0" xfId="4" applyNumberFormat="1" applyFill="1" applyBorder="1" applyAlignment="1">
      <alignment horizontal="left"/>
    </xf>
    <xf numFmtId="1" fontId="8" fillId="8" borderId="0" xfId="3" applyNumberFormat="1" applyFill="1" applyBorder="1" applyAlignment="1">
      <alignment horizontal="left"/>
    </xf>
    <xf numFmtId="1" fontId="0" fillId="8" borderId="0" xfId="0" applyNumberFormat="1" applyFill="1" applyAlignment="1">
      <alignment horizontal="left"/>
    </xf>
    <xf numFmtId="164" fontId="9" fillId="8" borderId="0" xfId="4" applyNumberFormat="1" applyFill="1" applyBorder="1" applyAlignment="1">
      <alignment horizontal="left"/>
    </xf>
    <xf numFmtId="164" fontId="8" fillId="8" borderId="0" xfId="3" applyNumberFormat="1" applyFill="1" applyBorder="1" applyAlignment="1">
      <alignment horizontal="left"/>
    </xf>
    <xf numFmtId="164" fontId="0" fillId="8" borderId="0" xfId="0" applyNumberFormat="1" applyFill="1" applyAlignment="1">
      <alignment horizontal="left"/>
    </xf>
    <xf numFmtId="164" fontId="8" fillId="8" borderId="2" xfId="3" applyNumberFormat="1" applyFill="1" applyBorder="1" applyAlignment="1">
      <alignment horizontal="left"/>
    </xf>
    <xf numFmtId="164" fontId="9" fillId="9" borderId="0" xfId="4" applyNumberFormat="1" applyBorder="1" applyAlignment="1">
      <alignment horizontal="left"/>
    </xf>
    <xf numFmtId="164" fontId="8" fillId="0" borderId="0" xfId="3" applyNumberFormat="1" applyFill="1" applyBorder="1" applyAlignment="1">
      <alignment horizontal="left"/>
    </xf>
    <xf numFmtId="164" fontId="0" fillId="0" borderId="0" xfId="0" applyNumberFormat="1" applyAlignment="1">
      <alignment horizontal="left"/>
    </xf>
    <xf numFmtId="164" fontId="8" fillId="0" borderId="2" xfId="3" applyNumberFormat="1" applyFill="1" applyBorder="1" applyAlignment="1">
      <alignment horizontal="left"/>
    </xf>
    <xf numFmtId="166" fontId="9" fillId="9" borderId="0" xfId="4" applyNumberFormat="1" applyBorder="1" applyAlignment="1">
      <alignment horizontal="left"/>
    </xf>
    <xf numFmtId="166" fontId="8" fillId="0" borderId="0" xfId="3" applyNumberFormat="1" applyFill="1" applyBorder="1" applyAlignment="1">
      <alignment horizontal="left"/>
    </xf>
    <xf numFmtId="166" fontId="0" fillId="0" borderId="0" xfId="0" applyNumberFormat="1" applyAlignment="1">
      <alignment horizontal="left"/>
    </xf>
    <xf numFmtId="166" fontId="8" fillId="0" borderId="2" xfId="3" applyNumberFormat="1" applyFill="1" applyBorder="1" applyAlignment="1">
      <alignment horizontal="left"/>
    </xf>
    <xf numFmtId="166" fontId="9" fillId="8" borderId="0" xfId="4" applyNumberFormat="1" applyFill="1" applyBorder="1" applyAlignment="1">
      <alignment horizontal="left"/>
    </xf>
    <xf numFmtId="166" fontId="8" fillId="8" borderId="0" xfId="3" applyNumberFormat="1" applyFill="1" applyBorder="1" applyAlignment="1">
      <alignment horizontal="left"/>
    </xf>
    <xf numFmtId="166" fontId="0" fillId="8" borderId="0" xfId="0" applyNumberFormat="1" applyFill="1" applyAlignment="1">
      <alignment horizontal="left"/>
    </xf>
    <xf numFmtId="166" fontId="8" fillId="8" borderId="2" xfId="3" applyNumberFormat="1" applyFill="1" applyBorder="1" applyAlignment="1">
      <alignment horizontal="left"/>
    </xf>
    <xf numFmtId="168" fontId="9" fillId="8" borderId="0" xfId="4" applyNumberFormat="1" applyFill="1" applyBorder="1" applyAlignment="1">
      <alignment horizontal="left"/>
    </xf>
    <xf numFmtId="168" fontId="8" fillId="8" borderId="0" xfId="3" applyNumberFormat="1" applyFill="1" applyBorder="1" applyAlignment="1">
      <alignment horizontal="left"/>
    </xf>
    <xf numFmtId="168" fontId="0" fillId="8" borderId="0" xfId="0" applyNumberFormat="1" applyFill="1" applyAlignment="1">
      <alignment horizontal="left"/>
    </xf>
    <xf numFmtId="168" fontId="8" fillId="8" borderId="2" xfId="3" applyNumberFormat="1" applyFill="1" applyBorder="1" applyAlignment="1">
      <alignment horizontal="left"/>
    </xf>
    <xf numFmtId="167" fontId="9" fillId="8" borderId="0" xfId="4" applyNumberFormat="1" applyFill="1" applyBorder="1" applyAlignment="1">
      <alignment horizontal="left"/>
    </xf>
    <xf numFmtId="167" fontId="8" fillId="8" borderId="0" xfId="3" applyNumberFormat="1" applyFill="1" applyBorder="1" applyAlignment="1">
      <alignment horizontal="left"/>
    </xf>
    <xf numFmtId="167" fontId="0" fillId="8" borderId="0" xfId="0" applyNumberFormat="1" applyFill="1" applyAlignment="1">
      <alignment horizontal="left"/>
    </xf>
    <xf numFmtId="167" fontId="8" fillId="8" borderId="2" xfId="3" applyNumberFormat="1" applyFill="1" applyBorder="1" applyAlignment="1">
      <alignment horizontal="left"/>
    </xf>
    <xf numFmtId="167" fontId="9" fillId="9" borderId="0" xfId="4" applyNumberFormat="1" applyBorder="1" applyAlignment="1">
      <alignment horizontal="left"/>
    </xf>
    <xf numFmtId="167" fontId="8" fillId="0" borderId="0" xfId="3" applyNumberFormat="1" applyFill="1" applyBorder="1" applyAlignment="1">
      <alignment horizontal="left"/>
    </xf>
    <xf numFmtId="167" fontId="0" fillId="0" borderId="0" xfId="0" applyNumberFormat="1" applyAlignment="1">
      <alignment horizontal="left"/>
    </xf>
    <xf numFmtId="167" fontId="8" fillId="0" borderId="2" xfId="3" applyNumberFormat="1" applyFill="1" applyBorder="1" applyAlignment="1">
      <alignment horizontal="left"/>
    </xf>
    <xf numFmtId="2" fontId="9" fillId="9" borderId="0" xfId="4" applyNumberFormat="1" applyBorder="1" applyAlignment="1">
      <alignment horizontal="left"/>
    </xf>
    <xf numFmtId="2" fontId="8" fillId="0" borderId="0" xfId="3" applyNumberFormat="1" applyFill="1" applyBorder="1" applyAlignment="1">
      <alignment horizontal="left"/>
    </xf>
    <xf numFmtId="2" fontId="0" fillId="0" borderId="0" xfId="0" applyNumberFormat="1" applyAlignment="1">
      <alignment horizontal="left"/>
    </xf>
    <xf numFmtId="2" fontId="8" fillId="0" borderId="2" xfId="3" applyNumberFormat="1" applyFill="1" applyBorder="1" applyAlignment="1">
      <alignment horizontal="left"/>
    </xf>
    <xf numFmtId="0" fontId="4" fillId="5" borderId="1" xfId="1" applyBorder="1" applyAlignment="1">
      <alignment horizontal="left"/>
    </xf>
    <xf numFmtId="16" fontId="9" fillId="9" borderId="0" xfId="4" quotePrefix="1" applyNumberFormat="1" applyBorder="1" applyAlignment="1">
      <alignment horizontal="left" vertical="center"/>
    </xf>
    <xf numFmtId="0" fontId="4" fillId="5" borderId="1" xfId="1" applyBorder="1" applyAlignment="1">
      <alignment horizontal="left" vertical="center"/>
    </xf>
    <xf numFmtId="16" fontId="4" fillId="0" borderId="0" xfId="1" quotePrefix="1" applyNumberFormat="1" applyFill="1" applyBorder="1" applyAlignment="1">
      <alignment horizontal="left" vertical="center"/>
    </xf>
    <xf numFmtId="16" fontId="4" fillId="0" borderId="2" xfId="1" quotePrefix="1" applyNumberFormat="1" applyFill="1" applyBorder="1" applyAlignment="1">
      <alignment horizontal="left" vertical="center"/>
    </xf>
    <xf numFmtId="0" fontId="9" fillId="9" borderId="0" xfId="4" applyBorder="1" applyAlignment="1">
      <alignment horizontal="left" vertical="center"/>
    </xf>
    <xf numFmtId="0" fontId="4" fillId="0" borderId="0" xfId="1" applyFill="1" applyBorder="1" applyAlignment="1">
      <alignment horizontal="left" vertical="center"/>
    </xf>
    <xf numFmtId="0" fontId="4" fillId="0" borderId="2" xfId="1" applyFill="1" applyBorder="1" applyAlignment="1">
      <alignment horizontal="left" vertical="center"/>
    </xf>
    <xf numFmtId="0" fontId="4" fillId="0" borderId="0" xfId="1" applyFill="1" applyBorder="1" applyAlignment="1">
      <alignment horizontal="left"/>
    </xf>
    <xf numFmtId="0" fontId="4" fillId="0" borderId="2" xfId="1" applyFill="1" applyBorder="1" applyAlignment="1">
      <alignment horizontal="left"/>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4" borderId="1" xfId="0" applyFill="1" applyBorder="1" applyAlignment="1">
      <alignment horizontal="center"/>
    </xf>
  </cellXfs>
  <cellStyles count="5">
    <cellStyle name="20% - Accent1" xfId="4" builtinId="30"/>
    <cellStyle name="Bad" xfId="2" builtinId="27"/>
    <cellStyle name="Input" xfId="3"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28</xdr:row>
      <xdr:rowOff>0</xdr:rowOff>
    </xdr:from>
    <xdr:to>
      <xdr:col>30</xdr:col>
      <xdr:colOff>281405</xdr:colOff>
      <xdr:row>35</xdr:row>
      <xdr:rowOff>523333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441333" y="8953500"/>
          <a:ext cx="13171905" cy="528583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4"/>
  <sheetViews>
    <sheetView zoomScale="90" zoomScaleNormal="90" workbookViewId="0">
      <pane ySplit="4" topLeftCell="A5" activePane="bottomLeft" state="frozen"/>
      <selection pane="bottomLeft" activeCell="J6" sqref="J6"/>
    </sheetView>
  </sheetViews>
  <sheetFormatPr defaultRowHeight="15" x14ac:dyDescent="0.25"/>
  <cols>
    <col min="1" max="1" width="15.140625" style="1" customWidth="1"/>
    <col min="2" max="2" width="66.5703125" bestFit="1" customWidth="1"/>
    <col min="3" max="6" width="9.140625" style="1"/>
    <col min="7" max="7" width="68.5703125" style="9" customWidth="1"/>
    <col min="8" max="8" width="65.42578125" style="9" customWidth="1"/>
  </cols>
  <sheetData>
    <row r="1" spans="1:8" x14ac:dyDescent="0.25">
      <c r="A1" t="s">
        <v>0</v>
      </c>
    </row>
    <row r="2" spans="1:8" x14ac:dyDescent="0.25">
      <c r="A2" t="s">
        <v>1</v>
      </c>
    </row>
    <row r="4" spans="1:8" s="2" customFormat="1" ht="30" x14ac:dyDescent="0.25">
      <c r="A4" s="6" t="s">
        <v>2</v>
      </c>
      <c r="B4" s="6" t="s">
        <v>3</v>
      </c>
      <c r="C4" s="6" t="s">
        <v>4</v>
      </c>
      <c r="D4" s="6" t="s">
        <v>5</v>
      </c>
      <c r="E4" s="6" t="s">
        <v>6</v>
      </c>
      <c r="F4" s="6" t="s">
        <v>7</v>
      </c>
      <c r="G4" s="6" t="s">
        <v>8</v>
      </c>
      <c r="H4" s="6" t="s">
        <v>9</v>
      </c>
    </row>
    <row r="5" spans="1:8" x14ac:dyDescent="0.25">
      <c r="A5" s="4" t="s">
        <v>10</v>
      </c>
      <c r="B5" s="5" t="s">
        <v>11</v>
      </c>
      <c r="C5" s="4"/>
      <c r="D5" s="4"/>
      <c r="E5" s="4"/>
      <c r="F5" s="4"/>
      <c r="G5" s="10"/>
      <c r="H5" s="10"/>
    </row>
    <row r="6" spans="1:8" ht="135" x14ac:dyDescent="0.25">
      <c r="A6" s="7">
        <v>1</v>
      </c>
      <c r="B6" s="3" t="s">
        <v>12</v>
      </c>
      <c r="C6" s="7"/>
      <c r="D6" s="7"/>
      <c r="E6" s="7" t="s">
        <v>13</v>
      </c>
      <c r="F6" s="7"/>
      <c r="G6" s="8" t="s">
        <v>14</v>
      </c>
      <c r="H6" s="8" t="s">
        <v>15</v>
      </c>
    </row>
    <row r="7" spans="1:8" ht="60" x14ac:dyDescent="0.25">
      <c r="A7" s="7">
        <v>2</v>
      </c>
      <c r="B7" s="3" t="s">
        <v>16</v>
      </c>
      <c r="C7" s="7"/>
      <c r="D7" s="7" t="s">
        <v>17</v>
      </c>
      <c r="E7" s="7" t="s">
        <v>13</v>
      </c>
      <c r="F7" s="7" t="s">
        <v>17</v>
      </c>
      <c r="G7" s="8" t="s">
        <v>18</v>
      </c>
      <c r="H7" s="11" t="s">
        <v>19</v>
      </c>
    </row>
    <row r="8" spans="1:8" x14ac:dyDescent="0.25">
      <c r="A8" s="7">
        <v>3</v>
      </c>
      <c r="B8" s="3" t="s">
        <v>20</v>
      </c>
      <c r="C8" s="7"/>
      <c r="D8" s="7"/>
      <c r="E8" s="7" t="s">
        <v>13</v>
      </c>
      <c r="F8" s="7"/>
      <c r="G8" s="8" t="s">
        <v>21</v>
      </c>
      <c r="H8" s="159" t="s">
        <v>22</v>
      </c>
    </row>
    <row r="9" spans="1:8" x14ac:dyDescent="0.25">
      <c r="A9" s="7">
        <v>4</v>
      </c>
      <c r="B9" s="3" t="s">
        <v>23</v>
      </c>
      <c r="C9" s="7"/>
      <c r="D9" s="7"/>
      <c r="E9" s="7" t="s">
        <v>13</v>
      </c>
      <c r="F9" s="7"/>
      <c r="G9" s="8" t="s">
        <v>21</v>
      </c>
      <c r="H9" s="160"/>
    </row>
    <row r="10" spans="1:8" x14ac:dyDescent="0.25">
      <c r="A10" s="7">
        <v>5</v>
      </c>
      <c r="B10" s="3" t="s">
        <v>24</v>
      </c>
      <c r="C10" s="7"/>
      <c r="D10" s="7"/>
      <c r="E10" s="7" t="s">
        <v>13</v>
      </c>
      <c r="F10" s="7"/>
      <c r="G10" s="8" t="s">
        <v>21</v>
      </c>
      <c r="H10" s="160"/>
    </row>
    <row r="11" spans="1:8" x14ac:dyDescent="0.25">
      <c r="A11" s="7">
        <v>6</v>
      </c>
      <c r="B11" s="3" t="s">
        <v>25</v>
      </c>
      <c r="C11" s="7"/>
      <c r="D11" s="7"/>
      <c r="E11" s="7" t="s">
        <v>13</v>
      </c>
      <c r="F11" s="7"/>
      <c r="G11" s="8" t="s">
        <v>21</v>
      </c>
      <c r="H11" s="161"/>
    </row>
    <row r="12" spans="1:8" x14ac:dyDescent="0.25">
      <c r="A12" s="4" t="s">
        <v>26</v>
      </c>
      <c r="B12" s="5" t="s">
        <v>27</v>
      </c>
      <c r="C12" s="4"/>
      <c r="D12" s="4"/>
      <c r="E12" s="4"/>
      <c r="F12" s="4"/>
      <c r="G12" s="10"/>
      <c r="H12" s="10"/>
    </row>
    <row r="13" spans="1:8" ht="60" x14ac:dyDescent="0.25">
      <c r="A13" s="7">
        <v>1</v>
      </c>
      <c r="B13" s="3" t="s">
        <v>28</v>
      </c>
      <c r="C13" s="7"/>
      <c r="D13" s="7"/>
      <c r="E13" s="7" t="s">
        <v>13</v>
      </c>
      <c r="F13" s="7"/>
      <c r="G13" s="8" t="s">
        <v>29</v>
      </c>
      <c r="H13" s="8" t="s">
        <v>30</v>
      </c>
    </row>
    <row r="14" spans="1:8" ht="60" x14ac:dyDescent="0.25">
      <c r="A14" s="7">
        <v>2</v>
      </c>
      <c r="B14" s="3" t="s">
        <v>31</v>
      </c>
      <c r="C14" s="7"/>
      <c r="D14" s="7"/>
      <c r="E14" s="7" t="s">
        <v>13</v>
      </c>
      <c r="F14" s="7"/>
      <c r="G14" s="8" t="s">
        <v>29</v>
      </c>
      <c r="H14" s="8" t="s">
        <v>32</v>
      </c>
    </row>
    <row r="15" spans="1:8" x14ac:dyDescent="0.25">
      <c r="A15" s="4" t="s">
        <v>33</v>
      </c>
      <c r="B15" s="5" t="s">
        <v>34</v>
      </c>
      <c r="C15" s="4"/>
      <c r="D15" s="4"/>
      <c r="E15" s="4"/>
      <c r="F15" s="4"/>
      <c r="G15" s="10"/>
      <c r="H15" s="10"/>
    </row>
    <row r="16" spans="1:8" x14ac:dyDescent="0.25">
      <c r="A16" s="7">
        <v>1</v>
      </c>
      <c r="B16" s="3" t="s">
        <v>35</v>
      </c>
      <c r="C16" s="7" t="s">
        <v>13</v>
      </c>
      <c r="D16" s="7"/>
      <c r="E16" s="7"/>
      <c r="F16" s="7"/>
      <c r="G16" s="8" t="s">
        <v>14</v>
      </c>
      <c r="H16" s="159" t="s">
        <v>36</v>
      </c>
    </row>
    <row r="17" spans="1:8" x14ac:dyDescent="0.25">
      <c r="A17" s="7">
        <v>2</v>
      </c>
      <c r="B17" s="3" t="s">
        <v>37</v>
      </c>
      <c r="C17" s="7" t="s">
        <v>13</v>
      </c>
      <c r="D17" s="7"/>
      <c r="E17" s="7"/>
      <c r="F17" s="7"/>
      <c r="G17" s="8" t="s">
        <v>14</v>
      </c>
      <c r="H17" s="160"/>
    </row>
    <row r="18" spans="1:8" x14ac:dyDescent="0.25">
      <c r="A18" s="7">
        <v>3</v>
      </c>
      <c r="B18" s="3" t="s">
        <v>38</v>
      </c>
      <c r="C18" s="7" t="s">
        <v>13</v>
      </c>
      <c r="D18" s="7"/>
      <c r="E18" s="7"/>
      <c r="F18" s="7"/>
      <c r="G18" s="8" t="s">
        <v>14</v>
      </c>
      <c r="H18" s="160"/>
    </row>
    <row r="19" spans="1:8" x14ac:dyDescent="0.25">
      <c r="A19" s="7">
        <v>4</v>
      </c>
      <c r="B19" s="3" t="s">
        <v>39</v>
      </c>
      <c r="C19" s="7" t="s">
        <v>13</v>
      </c>
      <c r="D19" s="7"/>
      <c r="E19" s="7"/>
      <c r="F19" s="7"/>
      <c r="G19" s="8" t="s">
        <v>14</v>
      </c>
      <c r="H19" s="160"/>
    </row>
    <row r="20" spans="1:8" x14ac:dyDescent="0.25">
      <c r="A20" s="7">
        <v>5</v>
      </c>
      <c r="B20" s="3" t="s">
        <v>40</v>
      </c>
      <c r="C20" s="7" t="s">
        <v>13</v>
      </c>
      <c r="D20" s="7"/>
      <c r="E20" s="7"/>
      <c r="F20" s="7"/>
      <c r="G20" s="8" t="s">
        <v>14</v>
      </c>
      <c r="H20" s="160"/>
    </row>
    <row r="21" spans="1:8" x14ac:dyDescent="0.25">
      <c r="A21" s="7">
        <v>6</v>
      </c>
      <c r="B21" s="3" t="s">
        <v>41</v>
      </c>
      <c r="C21" s="7" t="s">
        <v>13</v>
      </c>
      <c r="D21" s="7"/>
      <c r="E21" s="7"/>
      <c r="F21" s="7"/>
      <c r="G21" s="8" t="s">
        <v>14</v>
      </c>
      <c r="H21" s="160"/>
    </row>
    <row r="22" spans="1:8" x14ac:dyDescent="0.25">
      <c r="A22" s="7">
        <v>7</v>
      </c>
      <c r="B22" s="3" t="s">
        <v>42</v>
      </c>
      <c r="C22" s="7" t="s">
        <v>13</v>
      </c>
      <c r="D22" s="7"/>
      <c r="E22" s="7"/>
      <c r="F22" s="7"/>
      <c r="G22" s="8" t="s">
        <v>14</v>
      </c>
      <c r="H22" s="160"/>
    </row>
    <row r="23" spans="1:8" x14ac:dyDescent="0.25">
      <c r="A23" s="7">
        <v>8</v>
      </c>
      <c r="B23" s="3" t="s">
        <v>43</v>
      </c>
      <c r="C23" s="7" t="s">
        <v>13</v>
      </c>
      <c r="D23" s="7"/>
      <c r="E23" s="7"/>
      <c r="F23" s="7"/>
      <c r="G23" s="8" t="s">
        <v>14</v>
      </c>
      <c r="H23" s="160"/>
    </row>
    <row r="24" spans="1:8" x14ac:dyDescent="0.25">
      <c r="A24" s="7">
        <v>9</v>
      </c>
      <c r="B24" s="3" t="s">
        <v>44</v>
      </c>
      <c r="C24" s="7" t="s">
        <v>13</v>
      </c>
      <c r="D24" s="7"/>
      <c r="E24" s="7"/>
      <c r="F24" s="7"/>
      <c r="G24" s="8" t="s">
        <v>14</v>
      </c>
      <c r="H24" s="161"/>
    </row>
    <row r="25" spans="1:8" x14ac:dyDescent="0.25">
      <c r="A25" s="4" t="s">
        <v>45</v>
      </c>
      <c r="B25" s="5" t="s">
        <v>46</v>
      </c>
      <c r="C25" s="4"/>
      <c r="D25" s="4"/>
      <c r="E25" s="4"/>
      <c r="F25" s="4"/>
      <c r="G25" s="10"/>
      <c r="H25" s="10"/>
    </row>
    <row r="26" spans="1:8" ht="30" x14ac:dyDescent="0.25">
      <c r="A26" s="7">
        <v>1</v>
      </c>
      <c r="B26" s="3" t="s">
        <v>47</v>
      </c>
      <c r="C26" s="7"/>
      <c r="D26" s="7"/>
      <c r="E26" s="7" t="s">
        <v>13</v>
      </c>
      <c r="F26" s="7"/>
      <c r="G26" s="8" t="s">
        <v>21</v>
      </c>
      <c r="H26" s="8" t="s">
        <v>48</v>
      </c>
    </row>
    <row r="27" spans="1:8" x14ac:dyDescent="0.25">
      <c r="A27" s="7">
        <v>2</v>
      </c>
      <c r="B27" s="3" t="s">
        <v>49</v>
      </c>
      <c r="C27" s="7"/>
      <c r="D27" s="7"/>
      <c r="E27" s="7" t="s">
        <v>13</v>
      </c>
      <c r="F27" s="7"/>
      <c r="G27" s="8" t="s">
        <v>21</v>
      </c>
      <c r="H27" s="8" t="s">
        <v>50</v>
      </c>
    </row>
    <row r="28" spans="1:8" x14ac:dyDescent="0.25">
      <c r="A28" s="4" t="s">
        <v>51</v>
      </c>
      <c r="B28" s="5" t="s">
        <v>52</v>
      </c>
      <c r="C28" s="4"/>
      <c r="D28" s="4"/>
      <c r="E28" s="4"/>
      <c r="F28" s="4"/>
      <c r="G28" s="10"/>
      <c r="H28" s="10"/>
    </row>
    <row r="29" spans="1:8" ht="195" x14ac:dyDescent="0.25">
      <c r="A29" s="7">
        <v>1</v>
      </c>
      <c r="B29" s="3" t="s">
        <v>53</v>
      </c>
      <c r="C29" s="7"/>
      <c r="D29" s="7"/>
      <c r="E29" s="7" t="s">
        <v>13</v>
      </c>
      <c r="F29" s="7" t="s">
        <v>13</v>
      </c>
      <c r="G29" s="8" t="s">
        <v>14</v>
      </c>
      <c r="H29" s="8" t="s">
        <v>54</v>
      </c>
    </row>
    <row r="30" spans="1:8" ht="105" x14ac:dyDescent="0.25">
      <c r="A30" s="7">
        <v>2</v>
      </c>
      <c r="B30" s="3" t="s">
        <v>55</v>
      </c>
      <c r="C30" s="7"/>
      <c r="D30" s="7"/>
      <c r="E30" s="7" t="s">
        <v>13</v>
      </c>
      <c r="F30" s="7" t="s">
        <v>13</v>
      </c>
      <c r="G30" s="8" t="s">
        <v>14</v>
      </c>
      <c r="H30" s="8" t="s">
        <v>56</v>
      </c>
    </row>
    <row r="31" spans="1:8" x14ac:dyDescent="0.25">
      <c r="A31" s="7">
        <v>3</v>
      </c>
      <c r="B31" s="3" t="s">
        <v>57</v>
      </c>
      <c r="C31" s="7"/>
      <c r="D31" s="7"/>
      <c r="E31" s="7" t="s">
        <v>13</v>
      </c>
      <c r="F31" s="7"/>
      <c r="G31" s="8" t="s">
        <v>14</v>
      </c>
      <c r="H31" s="8" t="s">
        <v>58</v>
      </c>
    </row>
    <row r="32" spans="1:8" x14ac:dyDescent="0.25">
      <c r="A32" s="7">
        <v>4</v>
      </c>
      <c r="B32" s="3" t="s">
        <v>59</v>
      </c>
      <c r="C32" s="7" t="s">
        <v>13</v>
      </c>
      <c r="D32" s="7"/>
      <c r="E32" s="7"/>
      <c r="F32" s="7"/>
      <c r="G32" s="8" t="s">
        <v>14</v>
      </c>
      <c r="H32" s="8" t="s">
        <v>60</v>
      </c>
    </row>
    <row r="33" spans="1:8" x14ac:dyDescent="0.25">
      <c r="A33" s="7">
        <v>5</v>
      </c>
      <c r="B33" s="3" t="s">
        <v>61</v>
      </c>
      <c r="C33" s="7"/>
      <c r="D33" s="7"/>
      <c r="E33" s="7" t="s">
        <v>13</v>
      </c>
      <c r="F33" s="7"/>
      <c r="G33" s="8" t="s">
        <v>21</v>
      </c>
      <c r="H33" s="159" t="s">
        <v>36</v>
      </c>
    </row>
    <row r="34" spans="1:8" x14ac:dyDescent="0.25">
      <c r="A34" s="7">
        <v>6</v>
      </c>
      <c r="B34" s="3" t="s">
        <v>62</v>
      </c>
      <c r="C34" s="7"/>
      <c r="D34" s="7"/>
      <c r="E34" s="7" t="s">
        <v>13</v>
      </c>
      <c r="F34" s="7"/>
      <c r="G34" s="8" t="s">
        <v>21</v>
      </c>
      <c r="H34" s="160"/>
    </row>
    <row r="35" spans="1:8" x14ac:dyDescent="0.25">
      <c r="A35" s="7">
        <v>7</v>
      </c>
      <c r="B35" s="3" t="s">
        <v>63</v>
      </c>
      <c r="C35" s="7"/>
      <c r="D35" s="7"/>
      <c r="E35" s="7" t="s">
        <v>13</v>
      </c>
      <c r="F35" s="7"/>
      <c r="G35" s="8" t="s">
        <v>21</v>
      </c>
      <c r="H35" s="161"/>
    </row>
    <row r="36" spans="1:8" ht="45" x14ac:dyDescent="0.25">
      <c r="A36" s="7">
        <v>8</v>
      </c>
      <c r="B36" s="3" t="s">
        <v>64</v>
      </c>
      <c r="C36" s="7"/>
      <c r="D36" s="7"/>
      <c r="E36" s="7" t="s">
        <v>13</v>
      </c>
      <c r="F36" s="7" t="s">
        <v>13</v>
      </c>
      <c r="G36" s="8" t="s">
        <v>65</v>
      </c>
      <c r="H36" s="8" t="s">
        <v>66</v>
      </c>
    </row>
    <row r="37" spans="1:8" ht="30" x14ac:dyDescent="0.25">
      <c r="A37" s="7">
        <v>9</v>
      </c>
      <c r="B37" s="3" t="s">
        <v>67</v>
      </c>
      <c r="C37" s="7"/>
      <c r="D37" s="7"/>
      <c r="E37" s="7" t="s">
        <v>13</v>
      </c>
      <c r="F37" s="7"/>
      <c r="G37" s="8" t="s">
        <v>21</v>
      </c>
      <c r="H37" s="8" t="s">
        <v>36</v>
      </c>
    </row>
    <row r="38" spans="1:8" ht="45" x14ac:dyDescent="0.25">
      <c r="A38" s="7">
        <v>10</v>
      </c>
      <c r="B38" s="3" t="s">
        <v>68</v>
      </c>
      <c r="C38" s="7"/>
      <c r="D38" s="7"/>
      <c r="E38" s="7" t="s">
        <v>13</v>
      </c>
      <c r="F38" s="7"/>
      <c r="G38" s="8" t="s">
        <v>21</v>
      </c>
      <c r="H38" s="8" t="s">
        <v>69</v>
      </c>
    </row>
    <row r="39" spans="1:8" ht="30" x14ac:dyDescent="0.25">
      <c r="A39" s="7">
        <v>11</v>
      </c>
      <c r="B39" s="3" t="s">
        <v>70</v>
      </c>
      <c r="C39" s="7"/>
      <c r="D39" s="7"/>
      <c r="E39" s="7" t="s">
        <v>13</v>
      </c>
      <c r="F39" s="7"/>
      <c r="G39" s="8" t="s">
        <v>21</v>
      </c>
      <c r="H39" s="8" t="s">
        <v>36</v>
      </c>
    </row>
    <row r="40" spans="1:8" ht="75" x14ac:dyDescent="0.25">
      <c r="A40" s="7">
        <v>12</v>
      </c>
      <c r="B40" s="3" t="s">
        <v>71</v>
      </c>
      <c r="C40" s="7"/>
      <c r="D40" s="7"/>
      <c r="E40" s="7" t="s">
        <v>13</v>
      </c>
      <c r="F40" s="7" t="s">
        <v>13</v>
      </c>
      <c r="G40" s="8" t="s">
        <v>14</v>
      </c>
      <c r="H40" s="8" t="s">
        <v>72</v>
      </c>
    </row>
    <row r="41" spans="1:8" x14ac:dyDescent="0.25">
      <c r="A41" s="7">
        <v>13</v>
      </c>
      <c r="B41" s="3" t="s">
        <v>73</v>
      </c>
      <c r="C41" s="7" t="s">
        <v>13</v>
      </c>
      <c r="D41" s="7"/>
      <c r="E41" s="7"/>
      <c r="F41" s="7"/>
      <c r="G41" s="8" t="s">
        <v>14</v>
      </c>
      <c r="H41" s="8"/>
    </row>
    <row r="43" spans="1:8" ht="60" x14ac:dyDescent="0.25">
      <c r="G43" s="9" t="s">
        <v>74</v>
      </c>
      <c r="H43" s="9" t="s">
        <v>75</v>
      </c>
    </row>
    <row r="48" spans="1:8" ht="30" x14ac:dyDescent="0.25">
      <c r="A48" s="6" t="s">
        <v>2</v>
      </c>
      <c r="B48" s="6" t="s">
        <v>3</v>
      </c>
      <c r="C48" s="6" t="s">
        <v>4</v>
      </c>
      <c r="D48" s="6" t="s">
        <v>5</v>
      </c>
      <c r="E48" s="6" t="s">
        <v>6</v>
      </c>
      <c r="F48" s="6" t="s">
        <v>7</v>
      </c>
      <c r="G48" s="6" t="s">
        <v>8</v>
      </c>
      <c r="H48" s="6" t="s">
        <v>9</v>
      </c>
    </row>
    <row r="49" spans="1:8" ht="30" x14ac:dyDescent="0.25">
      <c r="A49" s="6"/>
      <c r="B49" s="6"/>
      <c r="C49" s="6"/>
      <c r="D49" s="6"/>
      <c r="E49" s="6"/>
      <c r="F49" s="6" t="s">
        <v>13</v>
      </c>
      <c r="G49" s="6"/>
      <c r="H49" s="8" t="s">
        <v>76</v>
      </c>
    </row>
    <row r="50" spans="1:8" ht="30" x14ac:dyDescent="0.25">
      <c r="A50" s="6"/>
      <c r="B50" s="6"/>
      <c r="C50" s="6"/>
      <c r="D50" s="6"/>
      <c r="E50" s="6"/>
      <c r="F50" s="6" t="s">
        <v>13</v>
      </c>
      <c r="G50" s="6"/>
      <c r="H50" s="8" t="s">
        <v>77</v>
      </c>
    </row>
    <row r="51" spans="1:8" ht="30" x14ac:dyDescent="0.25">
      <c r="A51" s="6"/>
      <c r="B51" s="6"/>
      <c r="C51" s="6"/>
      <c r="D51" s="6"/>
      <c r="E51" s="6"/>
      <c r="F51" s="6" t="s">
        <v>13</v>
      </c>
      <c r="G51" s="6"/>
      <c r="H51" s="8" t="s">
        <v>78</v>
      </c>
    </row>
    <row r="52" spans="1:8" ht="30" x14ac:dyDescent="0.25">
      <c r="A52" s="7" t="s">
        <v>79</v>
      </c>
      <c r="B52" s="3"/>
      <c r="C52" s="7"/>
      <c r="D52" s="7"/>
      <c r="E52" s="7"/>
      <c r="F52" s="7" t="s">
        <v>13</v>
      </c>
      <c r="G52" s="8" t="s">
        <v>80</v>
      </c>
      <c r="H52" s="8"/>
    </row>
    <row r="53" spans="1:8" x14ac:dyDescent="0.25">
      <c r="A53" s="7" t="s">
        <v>79</v>
      </c>
      <c r="B53" s="3"/>
      <c r="C53" s="7"/>
      <c r="D53" s="7"/>
      <c r="E53" s="7"/>
      <c r="F53" s="7" t="s">
        <v>13</v>
      </c>
      <c r="G53" s="8" t="s">
        <v>81</v>
      </c>
      <c r="H53" s="8"/>
    </row>
    <row r="54" spans="1:8" x14ac:dyDescent="0.25">
      <c r="A54" s="7" t="s">
        <v>79</v>
      </c>
      <c r="B54" s="3"/>
      <c r="C54" s="7"/>
      <c r="D54" s="7"/>
      <c r="E54" s="7"/>
      <c r="F54" s="7" t="s">
        <v>13</v>
      </c>
      <c r="G54" s="8" t="s">
        <v>82</v>
      </c>
      <c r="H54" s="8"/>
    </row>
    <row r="55" spans="1:8" x14ac:dyDescent="0.25">
      <c r="A55" s="7" t="s">
        <v>79</v>
      </c>
      <c r="B55" s="3"/>
      <c r="C55" s="7"/>
      <c r="D55" s="7"/>
      <c r="E55" s="7"/>
      <c r="F55" s="7" t="s">
        <v>13</v>
      </c>
      <c r="G55" s="8" t="s">
        <v>83</v>
      </c>
      <c r="H55" s="8"/>
    </row>
    <row r="56" spans="1:8" x14ac:dyDescent="0.25">
      <c r="A56" s="7" t="s">
        <v>79</v>
      </c>
      <c r="B56" s="3"/>
      <c r="C56" s="7"/>
      <c r="D56" s="7"/>
      <c r="E56" s="7"/>
      <c r="F56" s="7" t="s">
        <v>13</v>
      </c>
      <c r="G56" s="8" t="s">
        <v>84</v>
      </c>
      <c r="H56" s="8"/>
    </row>
    <row r="57" spans="1:8" x14ac:dyDescent="0.25">
      <c r="A57" s="7" t="s">
        <v>85</v>
      </c>
      <c r="B57" s="3"/>
      <c r="C57" s="7"/>
      <c r="D57" s="7"/>
      <c r="E57" s="7"/>
      <c r="F57" s="7" t="s">
        <v>13</v>
      </c>
      <c r="G57" s="8" t="s">
        <v>86</v>
      </c>
      <c r="H57" s="8"/>
    </row>
    <row r="58" spans="1:8" x14ac:dyDescent="0.25">
      <c r="A58" s="7" t="s">
        <v>87</v>
      </c>
      <c r="B58" s="3"/>
      <c r="C58" s="7"/>
      <c r="D58" s="7"/>
      <c r="E58" s="7"/>
      <c r="F58" s="7" t="s">
        <v>13</v>
      </c>
      <c r="G58" s="8" t="s">
        <v>88</v>
      </c>
      <c r="H58" s="8"/>
    </row>
    <row r="59" spans="1:8" ht="30" x14ac:dyDescent="0.25">
      <c r="A59" s="7" t="s">
        <v>52</v>
      </c>
      <c r="B59" s="3"/>
      <c r="C59" s="7"/>
      <c r="D59" s="7"/>
      <c r="E59" s="7"/>
      <c r="F59" s="7" t="s">
        <v>13</v>
      </c>
      <c r="G59" s="8" t="s">
        <v>89</v>
      </c>
      <c r="H59" s="8"/>
    </row>
    <row r="60" spans="1:8" x14ac:dyDescent="0.25">
      <c r="A60" s="7" t="s">
        <v>52</v>
      </c>
      <c r="B60" s="3"/>
      <c r="C60" s="7"/>
      <c r="D60" s="7"/>
      <c r="E60" s="7"/>
      <c r="F60" s="7" t="s">
        <v>13</v>
      </c>
      <c r="G60" s="8" t="s">
        <v>90</v>
      </c>
      <c r="H60" s="8"/>
    </row>
    <row r="61" spans="1:8" x14ac:dyDescent="0.25">
      <c r="A61" s="7" t="s">
        <v>91</v>
      </c>
      <c r="B61" s="3"/>
      <c r="C61" s="7"/>
      <c r="D61" s="7"/>
      <c r="E61" s="7"/>
      <c r="F61" s="7" t="s">
        <v>13</v>
      </c>
      <c r="G61" s="8" t="s">
        <v>92</v>
      </c>
      <c r="H61" s="8"/>
    </row>
    <row r="62" spans="1:8" x14ac:dyDescent="0.25">
      <c r="A62" s="7" t="s">
        <v>91</v>
      </c>
      <c r="B62" s="3"/>
      <c r="C62" s="7"/>
      <c r="D62" s="7"/>
      <c r="E62" s="7"/>
      <c r="F62" s="7" t="s">
        <v>13</v>
      </c>
      <c r="G62" s="8" t="s">
        <v>93</v>
      </c>
      <c r="H62" s="8"/>
    </row>
    <row r="63" spans="1:8" ht="30" x14ac:dyDescent="0.25">
      <c r="A63" s="7" t="s">
        <v>94</v>
      </c>
      <c r="B63" s="3"/>
      <c r="C63" s="7"/>
      <c r="D63" s="7"/>
      <c r="E63" s="7"/>
      <c r="F63" s="7" t="s">
        <v>13</v>
      </c>
      <c r="G63" s="8" t="s">
        <v>95</v>
      </c>
      <c r="H63" s="8"/>
    </row>
    <row r="64" spans="1:8" x14ac:dyDescent="0.25">
      <c r="A64" s="7" t="s">
        <v>96</v>
      </c>
      <c r="B64" s="3"/>
      <c r="C64" s="7"/>
      <c r="D64" s="7"/>
      <c r="E64" s="7"/>
      <c r="F64" s="7" t="s">
        <v>13</v>
      </c>
      <c r="G64" s="8" t="s">
        <v>97</v>
      </c>
      <c r="H64" s="8"/>
    </row>
  </sheetData>
  <mergeCells count="3">
    <mergeCell ref="H8:H11"/>
    <mergeCell ref="H16:H24"/>
    <mergeCell ref="H33:H35"/>
  </mergeCells>
  <pageMargins left="0.7" right="0.7" top="0.75" bottom="0.75" header="0.3" footer="0.3"/>
  <pageSetup orientation="portrait" horizontalDpi="4294967295" verticalDpi="4294967295" r:id="rId1"/>
  <customProperties>
    <customPr name="Property Database"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BQ1096"/>
  <sheetViews>
    <sheetView tabSelected="1" zoomScale="70" zoomScaleNormal="70" workbookViewId="0">
      <pane xSplit="7" ySplit="4" topLeftCell="S449" activePane="bottomRight" state="frozen"/>
      <selection pane="topRight" activeCell="H1" sqref="H1"/>
      <selection pane="bottomLeft" activeCell="A5" sqref="A5"/>
      <selection pane="bottomRight" activeCell="F308" sqref="F308"/>
    </sheetView>
  </sheetViews>
  <sheetFormatPr defaultColWidth="8.7109375" defaultRowHeight="15" x14ac:dyDescent="0.25"/>
  <cols>
    <col min="1" max="1" width="7.7109375" style="12" customWidth="1"/>
    <col min="2" max="2" width="33.5703125" style="12" customWidth="1"/>
    <col min="3" max="3" width="7.28515625" style="12" bestFit="1" customWidth="1"/>
    <col min="4" max="4" width="28.28515625" style="12" customWidth="1"/>
    <col min="5" max="5" width="13.42578125" style="12" bestFit="1" customWidth="1"/>
    <col min="6" max="6" width="101.5703125" style="12" customWidth="1"/>
    <col min="7" max="7" width="12.28515625" style="22" customWidth="1"/>
    <col min="8" max="8" width="12.28515625" style="86" customWidth="1"/>
    <col min="9" max="9" width="11" style="22" customWidth="1"/>
    <col min="10" max="10" width="11.7109375" style="12" customWidth="1"/>
    <col min="11" max="11" width="10" style="12" customWidth="1"/>
    <col min="12" max="12" width="18.7109375" style="12" customWidth="1"/>
    <col min="13" max="13" width="12.42578125" style="22" customWidth="1"/>
    <col min="14" max="14" width="12.5703125" style="22" customWidth="1"/>
    <col min="15" max="15" width="14.7109375" style="22" customWidth="1"/>
    <col min="16" max="16" width="22.7109375" style="22" customWidth="1"/>
    <col min="17" max="17" width="10.85546875" style="12" customWidth="1"/>
    <col min="18" max="18" width="16" style="12" customWidth="1"/>
    <col min="19" max="19" width="10.85546875" style="12" customWidth="1"/>
    <col min="20" max="20" width="12.28515625" style="12" customWidth="1"/>
    <col min="21" max="23" width="14.85546875" style="12" customWidth="1"/>
    <col min="24" max="24" width="14.7109375" style="22" customWidth="1"/>
    <col min="25" max="25" width="11.7109375" style="12" customWidth="1"/>
    <col min="26" max="26" width="10.85546875" style="22" customWidth="1"/>
    <col min="27" max="27" width="26" style="22" bestFit="1" customWidth="1"/>
    <col min="28" max="29" width="16" style="22" customWidth="1"/>
    <col min="30" max="37" width="16" style="12" customWidth="1"/>
    <col min="38" max="39" width="13.140625" style="12" customWidth="1"/>
    <col min="40" max="40" width="7.28515625" style="12" customWidth="1"/>
    <col min="41" max="44" width="8.28515625" style="12" customWidth="1"/>
    <col min="45" max="45" width="13.7109375" style="12" customWidth="1"/>
    <col min="46" max="46" width="8.7109375" style="12" customWidth="1"/>
    <col min="47" max="50" width="11.28515625" style="12" customWidth="1"/>
    <col min="51" max="51" width="13" style="12" customWidth="1"/>
    <col min="52" max="52" width="21.28515625" style="12" customWidth="1"/>
    <col min="53" max="53" width="30.42578125" style="12" bestFit="1" customWidth="1"/>
    <col min="54" max="54" width="27.140625" style="12" customWidth="1"/>
    <col min="55" max="55" width="23.140625" style="12" customWidth="1"/>
    <col min="56" max="56" width="15.42578125" style="12" customWidth="1"/>
    <col min="57" max="57" width="15.140625" style="12" bestFit="1" customWidth="1"/>
    <col min="58" max="58" width="24.7109375" style="12" bestFit="1" customWidth="1"/>
    <col min="59" max="59" width="14.7109375" style="12" customWidth="1"/>
    <col min="60" max="62" width="8.7109375" style="12" customWidth="1"/>
    <col min="63" max="64" width="8.7109375" style="12"/>
    <col min="65" max="65" width="12.42578125" style="12" bestFit="1" customWidth="1"/>
    <col min="66" max="16384" width="8.7109375" style="12"/>
  </cols>
  <sheetData>
    <row r="1" spans="1:69" x14ac:dyDescent="0.25">
      <c r="A1" s="12" t="s">
        <v>98</v>
      </c>
      <c r="H1" s="22"/>
    </row>
    <row r="2" spans="1:69" x14ac:dyDescent="0.25">
      <c r="A2" s="21" t="s">
        <v>99</v>
      </c>
      <c r="B2" s="21"/>
      <c r="C2" s="21"/>
      <c r="D2" s="20" t="s">
        <v>100</v>
      </c>
      <c r="H2" s="22"/>
    </row>
    <row r="3" spans="1:69" x14ac:dyDescent="0.25">
      <c r="A3" s="19" t="s">
        <v>101</v>
      </c>
      <c r="B3" s="19"/>
      <c r="H3" s="22"/>
      <c r="AO3" s="12" t="s">
        <v>102</v>
      </c>
      <c r="AP3" s="12" t="s">
        <v>102</v>
      </c>
      <c r="AQ3" s="12" t="s">
        <v>102</v>
      </c>
      <c r="AR3" s="12" t="s">
        <v>102</v>
      </c>
    </row>
    <row r="4" spans="1:69" ht="99" customHeight="1" x14ac:dyDescent="0.25">
      <c r="A4" s="12" t="s">
        <v>103</v>
      </c>
      <c r="B4" s="12" t="s">
        <v>104</v>
      </c>
      <c r="C4" s="12" t="s">
        <v>105</v>
      </c>
      <c r="D4" s="12" t="s">
        <v>106</v>
      </c>
      <c r="E4" s="12" t="s">
        <v>107</v>
      </c>
      <c r="F4" s="12" t="s">
        <v>108</v>
      </c>
      <c r="G4" t="s">
        <v>268</v>
      </c>
      <c r="H4" t="s">
        <v>269</v>
      </c>
      <c r="I4" t="s">
        <v>270</v>
      </c>
      <c r="J4" s="14" t="s">
        <v>109</v>
      </c>
      <c r="K4" s="14" t="s">
        <v>110</v>
      </c>
      <c r="L4" s="14" t="s">
        <v>111</v>
      </c>
      <c r="M4" t="s">
        <v>112</v>
      </c>
      <c r="N4" t="s">
        <v>271</v>
      </c>
      <c r="O4" t="s">
        <v>272</v>
      </c>
      <c r="P4" t="s">
        <v>273</v>
      </c>
      <c r="Q4" s="14" t="s">
        <v>113</v>
      </c>
      <c r="R4" s="14" t="s">
        <v>114</v>
      </c>
      <c r="S4" s="14" t="s">
        <v>115</v>
      </c>
      <c r="T4" s="14" t="s">
        <v>116</v>
      </c>
      <c r="U4" s="14" t="s">
        <v>117</v>
      </c>
      <c r="V4" s="14" t="s">
        <v>118</v>
      </c>
      <c r="W4" s="14" t="s">
        <v>119</v>
      </c>
      <c r="X4" t="s">
        <v>274</v>
      </c>
      <c r="Y4" s="14" t="s">
        <v>120</v>
      </c>
      <c r="Z4" t="s">
        <v>275</v>
      </c>
      <c r="AA4" t="s">
        <v>276</v>
      </c>
      <c r="AB4" t="s">
        <v>277</v>
      </c>
      <c r="AC4" t="s">
        <v>278</v>
      </c>
      <c r="AD4" s="14" t="s">
        <v>121</v>
      </c>
      <c r="AE4" s="14" t="s">
        <v>122</v>
      </c>
      <c r="AF4" s="14" t="s">
        <v>123</v>
      </c>
      <c r="AG4" s="14" t="s">
        <v>124</v>
      </c>
      <c r="AH4" s="14" t="s">
        <v>125</v>
      </c>
      <c r="AI4" s="14" t="s">
        <v>126</v>
      </c>
      <c r="AJ4" s="14" t="s">
        <v>127</v>
      </c>
      <c r="AK4" s="14" t="s">
        <v>128</v>
      </c>
      <c r="AL4" s="14" t="s">
        <v>129</v>
      </c>
      <c r="AM4" s="14" t="s">
        <v>279</v>
      </c>
      <c r="AN4" s="14" t="s">
        <v>130</v>
      </c>
      <c r="AO4" s="15" t="s">
        <v>131</v>
      </c>
      <c r="AP4" s="15" t="s">
        <v>132</v>
      </c>
      <c r="AQ4" s="15" t="s">
        <v>133</v>
      </c>
      <c r="AR4" s="15" t="s">
        <v>134</v>
      </c>
      <c r="AS4" s="14" t="s">
        <v>135</v>
      </c>
      <c r="AT4" s="12" t="s">
        <v>136</v>
      </c>
      <c r="AU4" s="14" t="s">
        <v>137</v>
      </c>
      <c r="AV4" s="14" t="s">
        <v>138</v>
      </c>
      <c r="AW4" s="14" t="s">
        <v>139</v>
      </c>
      <c r="AX4" s="14" t="s">
        <v>140</v>
      </c>
      <c r="AY4" s="12" t="s">
        <v>141</v>
      </c>
      <c r="AZ4" s="12" t="s">
        <v>142</v>
      </c>
      <c r="BA4" s="12" t="s">
        <v>143</v>
      </c>
      <c r="BB4" s="12" t="s">
        <v>144</v>
      </c>
      <c r="BC4" s="12" t="s">
        <v>280</v>
      </c>
      <c r="BD4" s="12" t="s">
        <v>145</v>
      </c>
      <c r="BE4" s="12" t="s">
        <v>146</v>
      </c>
      <c r="BF4" s="12" t="s">
        <v>147</v>
      </c>
      <c r="BG4" s="12" t="s">
        <v>148</v>
      </c>
      <c r="BH4" s="12" t="s">
        <v>149</v>
      </c>
      <c r="BI4" s="12" t="s">
        <v>150</v>
      </c>
      <c r="BJ4" s="12" t="s">
        <v>151</v>
      </c>
      <c r="BK4" s="12" t="s">
        <v>152</v>
      </c>
      <c r="BL4" s="12" t="s">
        <v>153</v>
      </c>
      <c r="BM4" s="12" t="s">
        <v>154</v>
      </c>
      <c r="BN4" s="12" t="s">
        <v>155</v>
      </c>
      <c r="BO4" s="12" t="s">
        <v>156</v>
      </c>
      <c r="BP4" s="12" t="s">
        <v>157</v>
      </c>
      <c r="BQ4" s="12" t="s">
        <v>158</v>
      </c>
    </row>
    <row r="5" spans="1:69" s="25" customFormat="1" hidden="1" x14ac:dyDescent="0.25">
      <c r="A5" s="90" t="s">
        <v>159</v>
      </c>
      <c r="B5" s="36" t="s">
        <v>160</v>
      </c>
      <c r="C5" s="36" t="s">
        <v>182</v>
      </c>
      <c r="D5" s="36" t="s">
        <v>34</v>
      </c>
      <c r="E5" s="36">
        <v>1</v>
      </c>
      <c r="F5" s="36" t="s">
        <v>262</v>
      </c>
      <c r="G5" s="36">
        <v>0.125</v>
      </c>
      <c r="H5" s="77"/>
      <c r="I5" s="36">
        <v>0.40500000000000003</v>
      </c>
      <c r="J5" s="36">
        <v>0.374</v>
      </c>
      <c r="K5" s="35">
        <v>0.42</v>
      </c>
      <c r="L5" s="35"/>
      <c r="M5" s="70"/>
      <c r="N5" s="70">
        <v>40</v>
      </c>
      <c r="O5" s="80">
        <v>6.8000000000000005E-2</v>
      </c>
      <c r="P5" s="70"/>
      <c r="Q5" s="35"/>
      <c r="R5" s="35">
        <v>0.06</v>
      </c>
      <c r="S5" s="60" t="s">
        <v>172</v>
      </c>
      <c r="T5" s="60"/>
      <c r="U5" s="36"/>
      <c r="V5" s="36"/>
      <c r="W5" s="36"/>
      <c r="X5" s="80">
        <f t="shared" ref="X5:X36" si="0">I5-2*O5</f>
        <v>0.26900000000000002</v>
      </c>
      <c r="Y5" s="42">
        <f t="shared" ref="Y5:Y68" si="1">PI()*X5^2/4</f>
        <v>5.6832196501602761E-2</v>
      </c>
      <c r="Z5" s="42">
        <f t="shared" ref="Z5:Z68" si="2">X5/12</f>
        <v>2.2416666666666668E-2</v>
      </c>
      <c r="AA5" s="61">
        <f t="shared" ref="AA5:AA68" si="3">PI()*Z5^2/4</f>
        <v>3.9466803126113033E-4</v>
      </c>
      <c r="AB5" s="43">
        <f t="shared" ref="AB5:AB68" si="4">AC5/Z5</f>
        <v>2.2304832713754649E-4</v>
      </c>
      <c r="AC5" s="43">
        <v>5.0000000000000004E-6</v>
      </c>
      <c r="AD5" s="43"/>
      <c r="AE5" s="43"/>
      <c r="AF5" s="43"/>
      <c r="AG5" s="43"/>
      <c r="AH5" s="43"/>
      <c r="AI5" s="36">
        <v>8.5000000000000006E-2</v>
      </c>
      <c r="AJ5" s="36">
        <v>9.0999999999999998E-2</v>
      </c>
      <c r="AK5" s="36"/>
      <c r="AL5" s="43"/>
      <c r="AM5" s="43"/>
      <c r="AN5" s="43"/>
      <c r="AO5" s="43"/>
      <c r="AP5" s="43"/>
      <c r="AQ5" s="43"/>
      <c r="AR5" s="43"/>
      <c r="AS5" s="36"/>
      <c r="AT5" s="36"/>
      <c r="AU5" s="36"/>
      <c r="AV5" s="36"/>
      <c r="AW5" s="36"/>
      <c r="AX5" s="36"/>
      <c r="AY5" s="149" t="s">
        <v>183</v>
      </c>
      <c r="AZ5" s="149" t="s">
        <v>184</v>
      </c>
      <c r="BA5" s="149" t="s">
        <v>185</v>
      </c>
      <c r="BB5" s="36" t="s">
        <v>186</v>
      </c>
      <c r="BC5" s="36"/>
      <c r="BD5" s="36" t="s">
        <v>187</v>
      </c>
      <c r="BE5" s="36"/>
      <c r="BF5" s="36"/>
      <c r="BG5" s="36"/>
      <c r="BH5" s="36"/>
      <c r="BI5" s="36"/>
      <c r="BJ5" s="36"/>
      <c r="BK5" s="36"/>
      <c r="BL5" s="36"/>
      <c r="BM5" s="36"/>
      <c r="BN5" s="36" t="s">
        <v>188</v>
      </c>
      <c r="BO5" s="36" t="s">
        <v>189</v>
      </c>
      <c r="BP5" s="36" t="s">
        <v>190</v>
      </c>
      <c r="BQ5" s="36" t="s">
        <v>191</v>
      </c>
    </row>
    <row r="6" spans="1:69" s="25" customFormat="1" hidden="1" x14ac:dyDescent="0.25">
      <c r="A6" s="90" t="s">
        <v>159</v>
      </c>
      <c r="B6" s="36" t="s">
        <v>160</v>
      </c>
      <c r="C6" s="36" t="s">
        <v>182</v>
      </c>
      <c r="D6" s="36" t="s">
        <v>34</v>
      </c>
      <c r="E6" s="36">
        <v>1</v>
      </c>
      <c r="F6" s="36" t="s">
        <v>262</v>
      </c>
      <c r="G6" s="36">
        <v>0.125</v>
      </c>
      <c r="H6" s="77"/>
      <c r="I6" s="36">
        <v>0.40500000000000003</v>
      </c>
      <c r="J6" s="36">
        <v>0.374</v>
      </c>
      <c r="K6" s="35">
        <v>0.42</v>
      </c>
      <c r="L6" s="36"/>
      <c r="M6" s="70"/>
      <c r="N6" s="70">
        <v>80</v>
      </c>
      <c r="O6" s="80">
        <v>9.5000000000000001E-2</v>
      </c>
      <c r="P6" s="70"/>
      <c r="Q6" s="35"/>
      <c r="R6" s="35">
        <v>8.3000000000000004E-2</v>
      </c>
      <c r="S6" s="60" t="s">
        <v>172</v>
      </c>
      <c r="T6" s="60"/>
      <c r="U6" s="36"/>
      <c r="V6" s="36"/>
      <c r="W6" s="36"/>
      <c r="X6" s="80">
        <f t="shared" si="0"/>
        <v>0.21500000000000002</v>
      </c>
      <c r="Y6" s="42">
        <f t="shared" si="1"/>
        <v>3.6305030103047052E-2</v>
      </c>
      <c r="Z6" s="42">
        <f t="shared" si="2"/>
        <v>1.7916666666666668E-2</v>
      </c>
      <c r="AA6" s="61">
        <f t="shared" si="3"/>
        <v>2.5211826460449339E-4</v>
      </c>
      <c r="AB6" s="43">
        <f t="shared" si="4"/>
        <v>2.7906976744186045E-4</v>
      </c>
      <c r="AC6" s="43">
        <v>5.0000000000000004E-6</v>
      </c>
      <c r="AD6" s="43"/>
      <c r="AE6" s="43"/>
      <c r="AF6" s="43"/>
      <c r="AG6" s="43"/>
      <c r="AH6" s="43"/>
      <c r="AI6" s="36">
        <v>0.109</v>
      </c>
      <c r="AJ6" s="36">
        <v>0.11799999999999999</v>
      </c>
      <c r="AK6" s="36"/>
      <c r="AL6" s="43"/>
      <c r="AM6" s="43"/>
      <c r="AN6" s="43"/>
      <c r="AO6" s="43"/>
      <c r="AP6" s="43"/>
      <c r="AQ6" s="43"/>
      <c r="AR6" s="43"/>
      <c r="AS6" s="36"/>
      <c r="AT6" s="36"/>
      <c r="AU6" s="36"/>
      <c r="AV6" s="36"/>
      <c r="AW6" s="36"/>
      <c r="AX6" s="36"/>
      <c r="AY6" s="149" t="s">
        <v>183</v>
      </c>
      <c r="AZ6" s="149" t="s">
        <v>184</v>
      </c>
      <c r="BA6" s="149" t="s">
        <v>185</v>
      </c>
      <c r="BB6" s="36" t="s">
        <v>186</v>
      </c>
      <c r="BC6" s="36"/>
      <c r="BD6" s="36" t="s">
        <v>187</v>
      </c>
      <c r="BE6" s="36"/>
      <c r="BF6" s="36"/>
      <c r="BG6" s="36"/>
      <c r="BH6" s="36"/>
      <c r="BI6" s="36"/>
      <c r="BJ6" s="36"/>
      <c r="BK6" s="36"/>
      <c r="BL6" s="36"/>
      <c r="BM6" s="36"/>
      <c r="BN6" s="36" t="s">
        <v>188</v>
      </c>
      <c r="BO6" s="36" t="s">
        <v>189</v>
      </c>
      <c r="BP6" s="36" t="s">
        <v>190</v>
      </c>
      <c r="BQ6" s="36" t="s">
        <v>191</v>
      </c>
    </row>
    <row r="7" spans="1:69" s="25" customFormat="1" hidden="1" x14ac:dyDescent="0.25">
      <c r="A7" s="90" t="s">
        <v>159</v>
      </c>
      <c r="B7" s="36" t="s">
        <v>160</v>
      </c>
      <c r="C7" s="36" t="s">
        <v>182</v>
      </c>
      <c r="D7" s="36" t="s">
        <v>34</v>
      </c>
      <c r="E7" s="36">
        <v>1</v>
      </c>
      <c r="F7" s="36" t="s">
        <v>262</v>
      </c>
      <c r="G7" s="36">
        <v>0.25</v>
      </c>
      <c r="H7" s="77"/>
      <c r="I7" s="36">
        <v>0.54</v>
      </c>
      <c r="J7" s="36">
        <v>0.50900000000000001</v>
      </c>
      <c r="K7" s="36">
        <v>0.55500000000000005</v>
      </c>
      <c r="L7" s="36"/>
      <c r="M7" s="70"/>
      <c r="N7" s="70">
        <v>40</v>
      </c>
      <c r="O7" s="80">
        <v>8.7999999999999995E-2</v>
      </c>
      <c r="P7" s="70"/>
      <c r="Q7" s="35"/>
      <c r="R7" s="35">
        <v>7.6999999999999999E-2</v>
      </c>
      <c r="S7" s="60" t="s">
        <v>172</v>
      </c>
      <c r="T7" s="60"/>
      <c r="U7" s="36"/>
      <c r="V7" s="36"/>
      <c r="W7" s="36"/>
      <c r="X7" s="80">
        <f t="shared" si="0"/>
        <v>0.36400000000000005</v>
      </c>
      <c r="Y7" s="42">
        <f t="shared" si="1"/>
        <v>0.10406211505750833</v>
      </c>
      <c r="Z7" s="42">
        <f t="shared" si="2"/>
        <v>3.0333333333333337E-2</v>
      </c>
      <c r="AA7" s="61">
        <f t="shared" si="3"/>
        <v>7.2265357678825233E-4</v>
      </c>
      <c r="AB7" s="43">
        <f t="shared" si="4"/>
        <v>1.6483516483516484E-4</v>
      </c>
      <c r="AC7" s="43">
        <v>5.0000000000000004E-6</v>
      </c>
      <c r="AD7" s="43"/>
      <c r="AE7" s="43"/>
      <c r="AF7" s="43"/>
      <c r="AG7" s="43"/>
      <c r="AH7" s="43"/>
      <c r="AI7" s="36">
        <v>0.14699999999999999</v>
      </c>
      <c r="AJ7" s="36">
        <v>0.159</v>
      </c>
      <c r="AK7" s="36"/>
      <c r="AL7" s="43"/>
      <c r="AM7" s="43"/>
      <c r="AN7" s="43"/>
      <c r="AO7" s="43"/>
      <c r="AP7" s="43"/>
      <c r="AQ7" s="43"/>
      <c r="AR7" s="43"/>
      <c r="AS7" s="36"/>
      <c r="AT7" s="36"/>
      <c r="AU7" s="36"/>
      <c r="AV7" s="36"/>
      <c r="AW7" s="36"/>
      <c r="AX7" s="36"/>
      <c r="AY7" s="149" t="s">
        <v>183</v>
      </c>
      <c r="AZ7" s="149" t="s">
        <v>184</v>
      </c>
      <c r="BA7" s="149" t="s">
        <v>185</v>
      </c>
      <c r="BB7" s="36" t="s">
        <v>186</v>
      </c>
      <c r="BC7" s="36"/>
      <c r="BD7" s="36" t="s">
        <v>187</v>
      </c>
      <c r="BE7" s="36"/>
      <c r="BF7" s="36"/>
      <c r="BG7" s="36"/>
      <c r="BH7" s="36"/>
      <c r="BI7" s="36"/>
      <c r="BJ7" s="36"/>
      <c r="BK7" s="36"/>
      <c r="BL7" s="36"/>
      <c r="BM7" s="36"/>
      <c r="BN7" s="36" t="s">
        <v>188</v>
      </c>
      <c r="BO7" s="36" t="s">
        <v>189</v>
      </c>
      <c r="BP7" s="36" t="s">
        <v>190</v>
      </c>
      <c r="BQ7" s="36" t="s">
        <v>191</v>
      </c>
    </row>
    <row r="8" spans="1:69" s="25" customFormat="1" hidden="1" x14ac:dyDescent="0.25">
      <c r="A8" s="90" t="s">
        <v>159</v>
      </c>
      <c r="B8" s="36" t="s">
        <v>160</v>
      </c>
      <c r="C8" s="36" t="s">
        <v>182</v>
      </c>
      <c r="D8" s="36" t="s">
        <v>34</v>
      </c>
      <c r="E8" s="36">
        <v>1</v>
      </c>
      <c r="F8" s="36" t="s">
        <v>262</v>
      </c>
      <c r="G8" s="36">
        <v>0.25</v>
      </c>
      <c r="H8" s="77"/>
      <c r="I8" s="36">
        <v>0.54</v>
      </c>
      <c r="J8" s="36">
        <v>0.50900000000000001</v>
      </c>
      <c r="K8" s="36">
        <v>0.55500000000000005</v>
      </c>
      <c r="L8" s="36"/>
      <c r="M8" s="70"/>
      <c r="N8" s="70">
        <v>80</v>
      </c>
      <c r="O8" s="80">
        <v>0.11899999999999999</v>
      </c>
      <c r="P8" s="70"/>
      <c r="Q8" s="35"/>
      <c r="R8" s="35">
        <v>0.104</v>
      </c>
      <c r="S8" s="60" t="s">
        <v>172</v>
      </c>
      <c r="T8" s="60"/>
      <c r="U8" s="36"/>
      <c r="V8" s="36"/>
      <c r="W8" s="36"/>
      <c r="X8" s="80">
        <f t="shared" si="0"/>
        <v>0.30200000000000005</v>
      </c>
      <c r="Y8" s="42">
        <f t="shared" si="1"/>
        <v>7.163145409450089E-2</v>
      </c>
      <c r="Z8" s="42">
        <f t="shared" si="2"/>
        <v>2.5166666666666671E-2</v>
      </c>
      <c r="AA8" s="61">
        <f t="shared" si="3"/>
        <v>4.9744065343403402E-4</v>
      </c>
      <c r="AB8" s="43">
        <f t="shared" si="4"/>
        <v>1.9867549668874169E-4</v>
      </c>
      <c r="AC8" s="43">
        <v>5.0000000000000004E-6</v>
      </c>
      <c r="AD8" s="43"/>
      <c r="AE8" s="43"/>
      <c r="AF8" s="43"/>
      <c r="AG8" s="43"/>
      <c r="AH8" s="43"/>
      <c r="AI8" s="36">
        <v>0.185</v>
      </c>
      <c r="AJ8" s="36">
        <v>0.2</v>
      </c>
      <c r="AK8" s="36"/>
      <c r="AL8" s="43"/>
      <c r="AM8" s="43"/>
      <c r="AN8" s="43"/>
      <c r="AO8" s="43"/>
      <c r="AP8" s="43"/>
      <c r="AQ8" s="43"/>
      <c r="AR8" s="43"/>
      <c r="AS8" s="36"/>
      <c r="AT8" s="36"/>
      <c r="AU8" s="36"/>
      <c r="AV8" s="36"/>
      <c r="AW8" s="36"/>
      <c r="AX8" s="36"/>
      <c r="AY8" s="149" t="s">
        <v>183</v>
      </c>
      <c r="AZ8" s="149" t="s">
        <v>184</v>
      </c>
      <c r="BA8" s="149" t="s">
        <v>185</v>
      </c>
      <c r="BB8" s="36" t="s">
        <v>186</v>
      </c>
      <c r="BC8" s="36"/>
      <c r="BD8" s="36" t="s">
        <v>187</v>
      </c>
      <c r="BE8" s="36"/>
      <c r="BF8" s="36"/>
      <c r="BG8" s="36"/>
      <c r="BH8" s="36"/>
      <c r="BI8" s="36"/>
      <c r="BJ8" s="36"/>
      <c r="BK8" s="36"/>
      <c r="BL8" s="36"/>
      <c r="BM8" s="36"/>
      <c r="BN8" s="36" t="s">
        <v>188</v>
      </c>
      <c r="BO8" s="36" t="s">
        <v>189</v>
      </c>
      <c r="BP8" s="36" t="s">
        <v>190</v>
      </c>
      <c r="BQ8" s="36" t="s">
        <v>191</v>
      </c>
    </row>
    <row r="9" spans="1:69" s="25" customFormat="1" hidden="1" x14ac:dyDescent="0.25">
      <c r="A9" s="90" t="s">
        <v>159</v>
      </c>
      <c r="B9" s="36" t="s">
        <v>160</v>
      </c>
      <c r="C9" s="36" t="s">
        <v>182</v>
      </c>
      <c r="D9" s="36" t="s">
        <v>34</v>
      </c>
      <c r="E9" s="36">
        <v>1</v>
      </c>
      <c r="F9" s="36" t="s">
        <v>262</v>
      </c>
      <c r="G9" s="36">
        <v>0.375</v>
      </c>
      <c r="H9" s="77"/>
      <c r="I9" s="36">
        <v>0.67500000000000004</v>
      </c>
      <c r="J9" s="36">
        <v>0.64400000000000002</v>
      </c>
      <c r="K9" s="36">
        <v>0.69</v>
      </c>
      <c r="L9" s="36"/>
      <c r="M9" s="70"/>
      <c r="N9" s="70">
        <v>40</v>
      </c>
      <c r="O9" s="80">
        <v>9.0999999999999998E-2</v>
      </c>
      <c r="P9" s="70"/>
      <c r="Q9" s="35"/>
      <c r="R9" s="35">
        <v>0.08</v>
      </c>
      <c r="S9" s="60" t="s">
        <v>172</v>
      </c>
      <c r="T9" s="60"/>
      <c r="U9" s="36"/>
      <c r="V9" s="36"/>
      <c r="W9" s="36"/>
      <c r="X9" s="80">
        <f t="shared" si="0"/>
        <v>0.49300000000000005</v>
      </c>
      <c r="Y9" s="42">
        <f t="shared" si="1"/>
        <v>0.19089023821558643</v>
      </c>
      <c r="Z9" s="42">
        <f t="shared" si="2"/>
        <v>4.108333333333334E-2</v>
      </c>
      <c r="AA9" s="61">
        <f t="shared" si="3"/>
        <v>1.3256266542749061E-3</v>
      </c>
      <c r="AB9" s="43">
        <f t="shared" si="4"/>
        <v>1.2170385395537524E-4</v>
      </c>
      <c r="AC9" s="43">
        <v>5.0000000000000004E-6</v>
      </c>
      <c r="AD9" s="43"/>
      <c r="AE9" s="43"/>
      <c r="AF9" s="43"/>
      <c r="AG9" s="43"/>
      <c r="AH9" s="43"/>
      <c r="AI9" s="36">
        <v>0.19600000000000001</v>
      </c>
      <c r="AJ9" s="36">
        <v>0.21199999999999999</v>
      </c>
      <c r="AK9" s="36"/>
      <c r="AL9" s="43"/>
      <c r="AM9" s="43"/>
      <c r="AN9" s="43"/>
      <c r="AO9" s="43"/>
      <c r="AP9" s="43"/>
      <c r="AQ9" s="43"/>
      <c r="AR9" s="43"/>
      <c r="AS9" s="36"/>
      <c r="AT9" s="36"/>
      <c r="AU9" s="36"/>
      <c r="AV9" s="36"/>
      <c r="AW9" s="36"/>
      <c r="AX9" s="36"/>
      <c r="AY9" s="149" t="s">
        <v>183</v>
      </c>
      <c r="AZ9" s="149" t="s">
        <v>184</v>
      </c>
      <c r="BA9" s="149" t="s">
        <v>185</v>
      </c>
      <c r="BB9" s="36" t="s">
        <v>186</v>
      </c>
      <c r="BC9" s="36"/>
      <c r="BD9" s="36" t="s">
        <v>187</v>
      </c>
      <c r="BE9" s="36"/>
      <c r="BF9" s="36"/>
      <c r="BG9" s="36"/>
      <c r="BH9" s="36"/>
      <c r="BI9" s="36"/>
      <c r="BJ9" s="36"/>
      <c r="BK9" s="36"/>
      <c r="BL9" s="36"/>
      <c r="BM9" s="36"/>
      <c r="BN9" s="36" t="s">
        <v>188</v>
      </c>
      <c r="BO9" s="36" t="s">
        <v>189</v>
      </c>
      <c r="BP9" s="36" t="s">
        <v>190</v>
      </c>
      <c r="BQ9" s="36" t="s">
        <v>191</v>
      </c>
    </row>
    <row r="10" spans="1:69" s="25" customFormat="1" hidden="1" x14ac:dyDescent="0.25">
      <c r="A10" s="90" t="s">
        <v>159</v>
      </c>
      <c r="B10" s="36" t="s">
        <v>160</v>
      </c>
      <c r="C10" s="36" t="s">
        <v>182</v>
      </c>
      <c r="D10" s="36" t="s">
        <v>34</v>
      </c>
      <c r="E10" s="36">
        <v>1</v>
      </c>
      <c r="F10" s="36" t="s">
        <v>262</v>
      </c>
      <c r="G10" s="36">
        <v>0.375</v>
      </c>
      <c r="H10" s="77"/>
      <c r="I10" s="36">
        <v>0.67500000000000004</v>
      </c>
      <c r="J10" s="36">
        <v>0.64400000000000002</v>
      </c>
      <c r="K10" s="36">
        <v>0.69</v>
      </c>
      <c r="L10" s="36"/>
      <c r="M10" s="70"/>
      <c r="N10" s="70">
        <v>80</v>
      </c>
      <c r="O10" s="80">
        <v>0.126</v>
      </c>
      <c r="P10" s="70"/>
      <c r="Q10" s="35"/>
      <c r="R10" s="35">
        <v>0.11</v>
      </c>
      <c r="S10" s="60" t="s">
        <v>172</v>
      </c>
      <c r="T10" s="60"/>
      <c r="U10" s="36"/>
      <c r="V10" s="36"/>
      <c r="W10" s="36"/>
      <c r="X10" s="80">
        <f t="shared" si="0"/>
        <v>0.42300000000000004</v>
      </c>
      <c r="Y10" s="42">
        <f t="shared" si="1"/>
        <v>0.14053050797854205</v>
      </c>
      <c r="Z10" s="42">
        <f t="shared" si="2"/>
        <v>3.5250000000000004E-2</v>
      </c>
      <c r="AA10" s="61">
        <f t="shared" si="3"/>
        <v>9.7590630540654198E-4</v>
      </c>
      <c r="AB10" s="43">
        <f t="shared" si="4"/>
        <v>1.4184397163120567E-4</v>
      </c>
      <c r="AC10" s="43">
        <v>5.0000000000000004E-6</v>
      </c>
      <c r="AD10" s="43"/>
      <c r="AE10" s="43"/>
      <c r="AF10" s="43"/>
      <c r="AG10" s="43"/>
      <c r="AH10" s="43"/>
      <c r="AI10" s="36">
        <v>0.25600000000000001</v>
      </c>
      <c r="AJ10" s="36">
        <v>0.27600000000000002</v>
      </c>
      <c r="AK10" s="36"/>
      <c r="AL10" s="43"/>
      <c r="AM10" s="43"/>
      <c r="AN10" s="43"/>
      <c r="AO10" s="43"/>
      <c r="AP10" s="43"/>
      <c r="AQ10" s="43"/>
      <c r="AR10" s="43"/>
      <c r="AS10" s="36"/>
      <c r="AT10" s="36"/>
      <c r="AU10" s="36"/>
      <c r="AV10" s="36"/>
      <c r="AW10" s="36"/>
      <c r="AX10" s="36"/>
      <c r="AY10" s="149" t="s">
        <v>183</v>
      </c>
      <c r="AZ10" s="149" t="s">
        <v>184</v>
      </c>
      <c r="BA10" s="149" t="s">
        <v>185</v>
      </c>
      <c r="BB10" s="36" t="s">
        <v>186</v>
      </c>
      <c r="BC10" s="36"/>
      <c r="BD10" s="36" t="s">
        <v>187</v>
      </c>
      <c r="BE10" s="36"/>
      <c r="BF10" s="36"/>
      <c r="BG10" s="36"/>
      <c r="BH10" s="36"/>
      <c r="BI10" s="36"/>
      <c r="BJ10" s="36"/>
      <c r="BK10" s="36"/>
      <c r="BL10" s="36"/>
      <c r="BM10" s="36"/>
      <c r="BN10" s="36" t="s">
        <v>188</v>
      </c>
      <c r="BO10" s="36" t="s">
        <v>189</v>
      </c>
      <c r="BP10" s="36" t="s">
        <v>190</v>
      </c>
      <c r="BQ10" s="36" t="s">
        <v>191</v>
      </c>
    </row>
    <row r="11" spans="1:69" s="33" customFormat="1" hidden="1" x14ac:dyDescent="0.25">
      <c r="A11" s="90" t="s">
        <v>159</v>
      </c>
      <c r="B11" s="36" t="s">
        <v>160</v>
      </c>
      <c r="C11" s="36" t="s">
        <v>182</v>
      </c>
      <c r="D11" s="36" t="s">
        <v>34</v>
      </c>
      <c r="E11" s="36">
        <v>1</v>
      </c>
      <c r="F11" s="36" t="s">
        <v>262</v>
      </c>
      <c r="G11" s="36">
        <v>0.5</v>
      </c>
      <c r="H11" s="77"/>
      <c r="I11" s="36">
        <v>0.84</v>
      </c>
      <c r="J11" s="36">
        <v>0.80900000000000005</v>
      </c>
      <c r="K11" s="36">
        <v>0.85499999999999998</v>
      </c>
      <c r="L11" s="36"/>
      <c r="M11" s="70"/>
      <c r="N11" s="70">
        <v>5</v>
      </c>
      <c r="O11" s="80">
        <v>6.5000000000000002E-2</v>
      </c>
      <c r="P11" s="70"/>
      <c r="Q11" s="35"/>
      <c r="R11" s="35">
        <v>5.2999999999999999E-2</v>
      </c>
      <c r="S11" s="35">
        <v>7.6999999999999999E-2</v>
      </c>
      <c r="T11" s="35"/>
      <c r="U11" s="36"/>
      <c r="V11" s="36"/>
      <c r="W11" s="36"/>
      <c r="X11" s="80">
        <f t="shared" si="0"/>
        <v>0.71</v>
      </c>
      <c r="Y11" s="42">
        <f t="shared" si="1"/>
        <v>0.39591921416865367</v>
      </c>
      <c r="Z11" s="42">
        <f t="shared" si="2"/>
        <v>5.9166666666666666E-2</v>
      </c>
      <c r="AA11" s="61">
        <f t="shared" si="3"/>
        <v>2.749438987282317E-3</v>
      </c>
      <c r="AB11" s="43">
        <f t="shared" si="4"/>
        <v>8.4507042253521139E-5</v>
      </c>
      <c r="AC11" s="43">
        <v>5.0000000000000004E-6</v>
      </c>
      <c r="AD11" s="43"/>
      <c r="AE11" s="43"/>
      <c r="AF11" s="43"/>
      <c r="AG11" s="43"/>
      <c r="AH11" s="43"/>
      <c r="AI11" s="36">
        <v>0.186</v>
      </c>
      <c r="AJ11" s="59" t="s">
        <v>172</v>
      </c>
      <c r="AK11" s="59"/>
      <c r="AL11" s="43"/>
      <c r="AM11" s="43"/>
      <c r="AN11" s="43"/>
      <c r="AO11" s="43"/>
      <c r="AP11" s="43"/>
      <c r="AQ11" s="43"/>
      <c r="AR11" s="43"/>
      <c r="AS11" s="36"/>
      <c r="AT11" s="36"/>
      <c r="AU11" s="36"/>
      <c r="AV11" s="36"/>
      <c r="AW11" s="36"/>
      <c r="AX11" s="36"/>
      <c r="AY11" s="149" t="s">
        <v>183</v>
      </c>
      <c r="AZ11" s="149" t="s">
        <v>184</v>
      </c>
      <c r="BA11" s="149" t="s">
        <v>185</v>
      </c>
      <c r="BB11" s="36" t="s">
        <v>186</v>
      </c>
      <c r="BC11" s="36"/>
      <c r="BD11" s="36" t="s">
        <v>187</v>
      </c>
      <c r="BE11" s="36"/>
      <c r="BF11" s="36"/>
      <c r="BG11" s="36"/>
      <c r="BH11" s="36"/>
      <c r="BI11" s="36"/>
      <c r="BJ11" s="36"/>
      <c r="BK11" s="36"/>
      <c r="BL11" s="36"/>
      <c r="BM11" s="36"/>
      <c r="BN11" s="36" t="s">
        <v>188</v>
      </c>
      <c r="BO11" s="36" t="s">
        <v>189</v>
      </c>
      <c r="BP11" s="36" t="s">
        <v>190</v>
      </c>
      <c r="BQ11" s="36" t="s">
        <v>191</v>
      </c>
    </row>
    <row r="12" spans="1:69" s="33" customFormat="1" hidden="1" x14ac:dyDescent="0.25">
      <c r="A12" s="90" t="s">
        <v>159</v>
      </c>
      <c r="B12" s="36" t="s">
        <v>160</v>
      </c>
      <c r="C12" s="36" t="s">
        <v>182</v>
      </c>
      <c r="D12" s="36" t="s">
        <v>34</v>
      </c>
      <c r="E12" s="36">
        <v>1</v>
      </c>
      <c r="F12" s="36" t="s">
        <v>262</v>
      </c>
      <c r="G12" s="36">
        <v>0.5</v>
      </c>
      <c r="H12" s="77"/>
      <c r="I12" s="36">
        <v>0.84</v>
      </c>
      <c r="J12" s="36">
        <v>0.80900000000000005</v>
      </c>
      <c r="K12" s="36">
        <v>0.85499999999999998</v>
      </c>
      <c r="L12" s="36"/>
      <c r="M12" s="70"/>
      <c r="N12" s="70">
        <v>10</v>
      </c>
      <c r="O12" s="80">
        <v>8.3000000000000004E-2</v>
      </c>
      <c r="P12" s="70"/>
      <c r="Q12" s="35"/>
      <c r="R12" s="35">
        <v>7.0999999999999994E-2</v>
      </c>
      <c r="S12" s="35">
        <v>9.5000000000000001E-2</v>
      </c>
      <c r="T12" s="35"/>
      <c r="U12" s="36"/>
      <c r="V12" s="36"/>
      <c r="W12" s="36"/>
      <c r="X12" s="80">
        <f t="shared" si="0"/>
        <v>0.67399999999999993</v>
      </c>
      <c r="Y12" s="42">
        <f t="shared" si="1"/>
        <v>0.35678753607553915</v>
      </c>
      <c r="Z12" s="42">
        <f t="shared" si="2"/>
        <v>5.6166666666666663E-2</v>
      </c>
      <c r="AA12" s="61">
        <f t="shared" si="3"/>
        <v>2.4776912227467995E-3</v>
      </c>
      <c r="AB12" s="43">
        <f t="shared" si="4"/>
        <v>8.9020771513353134E-5</v>
      </c>
      <c r="AC12" s="43">
        <v>5.0000000000000004E-6</v>
      </c>
      <c r="AD12" s="43"/>
      <c r="AE12" s="43"/>
      <c r="AF12" s="43"/>
      <c r="AG12" s="43"/>
      <c r="AH12" s="43"/>
      <c r="AI12" s="36">
        <v>0.23200000000000001</v>
      </c>
      <c r="AJ12" s="59" t="s">
        <v>172</v>
      </c>
      <c r="AK12" s="59"/>
      <c r="AL12" s="43"/>
      <c r="AM12" s="43"/>
      <c r="AN12" s="43"/>
      <c r="AO12" s="43"/>
      <c r="AP12" s="43"/>
      <c r="AQ12" s="43"/>
      <c r="AR12" s="43"/>
      <c r="AS12" s="36"/>
      <c r="AT12" s="36"/>
      <c r="AU12" s="36"/>
      <c r="AV12" s="36"/>
      <c r="AW12" s="36"/>
      <c r="AX12" s="36"/>
      <c r="AY12" s="149" t="s">
        <v>183</v>
      </c>
      <c r="AZ12" s="149" t="s">
        <v>184</v>
      </c>
      <c r="BA12" s="149" t="s">
        <v>185</v>
      </c>
      <c r="BB12" s="36" t="s">
        <v>186</v>
      </c>
      <c r="BC12" s="36"/>
      <c r="BD12" s="36" t="s">
        <v>187</v>
      </c>
      <c r="BE12" s="36"/>
      <c r="BF12" s="36"/>
      <c r="BG12" s="36"/>
      <c r="BH12" s="36"/>
      <c r="BI12" s="36"/>
      <c r="BJ12" s="36"/>
      <c r="BK12" s="36"/>
      <c r="BL12" s="36"/>
      <c r="BM12" s="36"/>
      <c r="BN12" s="36" t="s">
        <v>188</v>
      </c>
      <c r="BO12" s="36" t="s">
        <v>189</v>
      </c>
      <c r="BP12" s="36" t="s">
        <v>190</v>
      </c>
      <c r="BQ12" s="36" t="s">
        <v>191</v>
      </c>
    </row>
    <row r="13" spans="1:69" s="36" customFormat="1" hidden="1" x14ac:dyDescent="0.25">
      <c r="A13" s="90" t="s">
        <v>159</v>
      </c>
      <c r="B13" s="36" t="s">
        <v>160</v>
      </c>
      <c r="C13" s="36" t="s">
        <v>182</v>
      </c>
      <c r="D13" s="36" t="s">
        <v>34</v>
      </c>
      <c r="E13" s="36">
        <v>1</v>
      </c>
      <c r="F13" s="36" t="s">
        <v>262</v>
      </c>
      <c r="G13" s="36">
        <v>0.5</v>
      </c>
      <c r="H13" s="77"/>
      <c r="I13" s="36">
        <v>0.84</v>
      </c>
      <c r="J13" s="36">
        <v>0.80900000000000005</v>
      </c>
      <c r="K13" s="36">
        <v>0.85499999999999998</v>
      </c>
      <c r="M13" s="70"/>
      <c r="N13" s="70">
        <v>40</v>
      </c>
      <c r="O13" s="80">
        <v>0.109</v>
      </c>
      <c r="P13" s="70"/>
      <c r="Q13" s="35"/>
      <c r="R13" s="35">
        <v>9.5000000000000001E-2</v>
      </c>
      <c r="S13" s="60" t="s">
        <v>172</v>
      </c>
      <c r="T13" s="60"/>
      <c r="X13" s="80">
        <f t="shared" si="0"/>
        <v>0.622</v>
      </c>
      <c r="Y13" s="42">
        <f t="shared" si="1"/>
        <v>0.30385798304785838</v>
      </c>
      <c r="Z13" s="42">
        <f t="shared" si="2"/>
        <v>5.1833333333333335E-2</v>
      </c>
      <c r="AA13" s="61">
        <f t="shared" si="3"/>
        <v>2.1101248822767943E-3</v>
      </c>
      <c r="AB13" s="43">
        <f t="shared" si="4"/>
        <v>9.6463022508038593E-5</v>
      </c>
      <c r="AC13" s="43">
        <v>5.0000000000000004E-6</v>
      </c>
      <c r="AD13" s="43"/>
      <c r="AE13" s="43"/>
      <c r="AF13" s="43"/>
      <c r="AG13" s="43"/>
      <c r="AH13" s="43"/>
      <c r="AI13" s="36">
        <v>0.29399999999999998</v>
      </c>
      <c r="AJ13" s="36">
        <v>0.318</v>
      </c>
      <c r="AL13" s="43"/>
      <c r="AM13" s="43"/>
      <c r="AN13" s="43"/>
      <c r="AO13" s="43"/>
      <c r="AP13" s="43"/>
      <c r="AQ13" s="43"/>
      <c r="AR13" s="43"/>
      <c r="AY13" s="149" t="s">
        <v>183</v>
      </c>
      <c r="AZ13" s="149" t="s">
        <v>184</v>
      </c>
      <c r="BA13" s="149" t="s">
        <v>185</v>
      </c>
      <c r="BB13" s="36" t="s">
        <v>186</v>
      </c>
      <c r="BD13" s="36" t="s">
        <v>187</v>
      </c>
      <c r="BN13" s="36" t="s">
        <v>188</v>
      </c>
      <c r="BO13" s="36" t="s">
        <v>189</v>
      </c>
      <c r="BP13" s="36" t="s">
        <v>190</v>
      </c>
      <c r="BQ13" s="36" t="s">
        <v>191</v>
      </c>
    </row>
    <row r="14" spans="1:69" s="36" customFormat="1" hidden="1" x14ac:dyDescent="0.25">
      <c r="A14" s="90" t="s">
        <v>159</v>
      </c>
      <c r="B14" s="36" t="s">
        <v>160</v>
      </c>
      <c r="C14" s="36" t="s">
        <v>182</v>
      </c>
      <c r="D14" s="36" t="s">
        <v>34</v>
      </c>
      <c r="E14" s="36">
        <v>1</v>
      </c>
      <c r="F14" s="36" t="s">
        <v>262</v>
      </c>
      <c r="G14" s="36">
        <v>0.5</v>
      </c>
      <c r="H14" s="77"/>
      <c r="I14" s="36">
        <v>0.84</v>
      </c>
      <c r="J14" s="36">
        <v>0.80900000000000005</v>
      </c>
      <c r="K14" s="36">
        <v>0.85499999999999998</v>
      </c>
      <c r="M14" s="70"/>
      <c r="N14" s="70">
        <v>80</v>
      </c>
      <c r="O14" s="80">
        <v>0.14699999999999999</v>
      </c>
      <c r="P14" s="70"/>
      <c r="Q14" s="35"/>
      <c r="R14" s="35">
        <v>0.129</v>
      </c>
      <c r="S14" s="60" t="s">
        <v>172</v>
      </c>
      <c r="T14" s="60"/>
      <c r="X14" s="80">
        <f t="shared" si="0"/>
        <v>0.54600000000000004</v>
      </c>
      <c r="Y14" s="42">
        <f t="shared" si="1"/>
        <v>0.23413975887939373</v>
      </c>
      <c r="Z14" s="42">
        <f t="shared" si="2"/>
        <v>4.5500000000000006E-2</v>
      </c>
      <c r="AA14" s="61">
        <f t="shared" si="3"/>
        <v>1.6259705477735676E-3</v>
      </c>
      <c r="AB14" s="43">
        <f t="shared" si="4"/>
        <v>1.0989010989010989E-4</v>
      </c>
      <c r="AC14" s="43">
        <v>5.0000000000000004E-6</v>
      </c>
      <c r="AD14" s="43"/>
      <c r="AE14" s="43"/>
      <c r="AF14" s="43"/>
      <c r="AG14" s="43"/>
      <c r="AH14" s="43"/>
      <c r="AI14" s="36">
        <v>0.376</v>
      </c>
      <c r="AJ14" s="36">
        <v>0.40600000000000003</v>
      </c>
      <c r="AL14" s="43"/>
      <c r="AM14" s="43"/>
      <c r="AN14" s="43"/>
      <c r="AO14" s="43"/>
      <c r="AP14" s="43"/>
      <c r="AQ14" s="43"/>
      <c r="AR14" s="43"/>
      <c r="AY14" s="149" t="s">
        <v>183</v>
      </c>
      <c r="AZ14" s="149" t="s">
        <v>184</v>
      </c>
      <c r="BA14" s="149" t="s">
        <v>185</v>
      </c>
      <c r="BB14" s="36" t="s">
        <v>186</v>
      </c>
      <c r="BD14" s="36" t="s">
        <v>187</v>
      </c>
      <c r="BN14" s="36" t="s">
        <v>188</v>
      </c>
      <c r="BO14" s="36" t="s">
        <v>189</v>
      </c>
      <c r="BP14" s="36" t="s">
        <v>190</v>
      </c>
      <c r="BQ14" s="36" t="s">
        <v>191</v>
      </c>
    </row>
    <row r="15" spans="1:69" s="33" customFormat="1" hidden="1" x14ac:dyDescent="0.25">
      <c r="A15" s="90" t="s">
        <v>159</v>
      </c>
      <c r="B15" s="36" t="s">
        <v>160</v>
      </c>
      <c r="C15" s="36" t="s">
        <v>182</v>
      </c>
      <c r="D15" s="36" t="s">
        <v>34</v>
      </c>
      <c r="E15" s="36">
        <v>1</v>
      </c>
      <c r="F15" s="36" t="s">
        <v>262</v>
      </c>
      <c r="G15" s="36">
        <v>0.5</v>
      </c>
      <c r="H15" s="77"/>
      <c r="I15" s="36">
        <v>0.84</v>
      </c>
      <c r="J15" s="36">
        <v>0.80900000000000005</v>
      </c>
      <c r="K15" s="36">
        <v>0.85499999999999998</v>
      </c>
      <c r="L15" s="36"/>
      <c r="M15" s="70"/>
      <c r="N15" s="70">
        <v>160</v>
      </c>
      <c r="O15" s="80">
        <v>0.188</v>
      </c>
      <c r="P15" s="70"/>
      <c r="Q15" s="35"/>
      <c r="R15" s="35">
        <v>0.16400000000000001</v>
      </c>
      <c r="S15" s="60" t="s">
        <v>172</v>
      </c>
      <c r="T15" s="35"/>
      <c r="U15" s="36"/>
      <c r="V15" s="36"/>
      <c r="W15" s="36"/>
      <c r="X15" s="80">
        <f t="shared" si="0"/>
        <v>0.46399999999999997</v>
      </c>
      <c r="Y15" s="42">
        <f t="shared" si="1"/>
        <v>0.16909308298681699</v>
      </c>
      <c r="Z15" s="42">
        <f t="shared" si="2"/>
        <v>3.8666666666666662E-2</v>
      </c>
      <c r="AA15" s="61">
        <f t="shared" si="3"/>
        <v>1.1742575207417845E-3</v>
      </c>
      <c r="AB15" s="43">
        <f t="shared" si="4"/>
        <v>1.2931034482758624E-4</v>
      </c>
      <c r="AC15" s="43">
        <v>5.0000000000000004E-6</v>
      </c>
      <c r="AD15" s="43"/>
      <c r="AE15" s="43"/>
      <c r="AF15" s="43"/>
      <c r="AG15" s="43"/>
      <c r="AH15" s="43"/>
      <c r="AI15" s="36">
        <v>0.45300000000000001</v>
      </c>
      <c r="AJ15" s="36">
        <v>0.48899999999999999</v>
      </c>
      <c r="AK15" s="36"/>
      <c r="AL15" s="43"/>
      <c r="AM15" s="43"/>
      <c r="AN15" s="43"/>
      <c r="AO15" s="43"/>
      <c r="AP15" s="43"/>
      <c r="AQ15" s="43"/>
      <c r="AR15" s="43"/>
      <c r="AS15" s="36"/>
      <c r="AT15" s="36"/>
      <c r="AU15" s="36"/>
      <c r="AV15" s="36"/>
      <c r="AW15" s="36"/>
      <c r="AX15" s="36"/>
      <c r="AY15" s="149" t="s">
        <v>183</v>
      </c>
      <c r="AZ15" s="149" t="s">
        <v>184</v>
      </c>
      <c r="BA15" s="149" t="s">
        <v>185</v>
      </c>
      <c r="BB15" s="36" t="s">
        <v>186</v>
      </c>
      <c r="BC15" s="36"/>
      <c r="BD15" s="36" t="s">
        <v>187</v>
      </c>
      <c r="BE15" s="36"/>
      <c r="BF15" s="36"/>
      <c r="BG15" s="36"/>
      <c r="BH15" s="36"/>
      <c r="BI15" s="36"/>
      <c r="BJ15" s="36"/>
      <c r="BK15" s="36"/>
      <c r="BL15" s="36"/>
      <c r="BM15" s="36"/>
      <c r="BN15" s="36" t="s">
        <v>188</v>
      </c>
      <c r="BO15" s="36" t="s">
        <v>189</v>
      </c>
      <c r="BP15" s="36" t="s">
        <v>190</v>
      </c>
      <c r="BQ15" s="36" t="s">
        <v>191</v>
      </c>
    </row>
    <row r="16" spans="1:69" s="33" customFormat="1" hidden="1" x14ac:dyDescent="0.25">
      <c r="A16" s="90" t="s">
        <v>159</v>
      </c>
      <c r="B16" s="36" t="s">
        <v>160</v>
      </c>
      <c r="C16" s="36" t="s">
        <v>182</v>
      </c>
      <c r="D16" s="36" t="s">
        <v>34</v>
      </c>
      <c r="E16" s="36">
        <v>1</v>
      </c>
      <c r="F16" s="36" t="s">
        <v>262</v>
      </c>
      <c r="G16" s="36">
        <v>0.75</v>
      </c>
      <c r="H16" s="77"/>
      <c r="I16" s="36">
        <v>1.05</v>
      </c>
      <c r="J16" s="36">
        <v>1.0189999999999999</v>
      </c>
      <c r="K16" s="36">
        <v>1.0649999999999999</v>
      </c>
      <c r="L16" s="36"/>
      <c r="M16" s="70"/>
      <c r="N16" s="70">
        <v>5</v>
      </c>
      <c r="O16" s="80">
        <v>6.5000000000000002E-2</v>
      </c>
      <c r="P16" s="70"/>
      <c r="Q16" s="35"/>
      <c r="R16" s="35">
        <v>5.2999999999999999E-2</v>
      </c>
      <c r="S16" s="35">
        <v>7.6999999999999999E-2</v>
      </c>
      <c r="T16" s="35"/>
      <c r="U16" s="36"/>
      <c r="V16" s="36"/>
      <c r="W16" s="36"/>
      <c r="X16" s="80">
        <f t="shared" si="0"/>
        <v>0.92</v>
      </c>
      <c r="Y16" s="42">
        <f t="shared" si="1"/>
        <v>0.66476100549960027</v>
      </c>
      <c r="Z16" s="42">
        <f t="shared" si="2"/>
        <v>7.6666666666666675E-2</v>
      </c>
      <c r="AA16" s="61">
        <f t="shared" si="3"/>
        <v>4.616395871525002E-3</v>
      </c>
      <c r="AB16" s="43">
        <f t="shared" si="4"/>
        <v>6.521739130434782E-5</v>
      </c>
      <c r="AC16" s="43">
        <v>5.0000000000000004E-6</v>
      </c>
      <c r="AD16" s="43"/>
      <c r="AE16" s="43"/>
      <c r="AF16" s="43"/>
      <c r="AG16" s="43"/>
      <c r="AH16" s="43"/>
      <c r="AI16" s="36">
        <v>0.23699999999999999</v>
      </c>
      <c r="AJ16" s="59" t="s">
        <v>172</v>
      </c>
      <c r="AK16" s="59"/>
      <c r="AL16" s="43"/>
      <c r="AM16" s="43"/>
      <c r="AN16" s="43"/>
      <c r="AO16" s="43"/>
      <c r="AP16" s="43"/>
      <c r="AQ16" s="43"/>
      <c r="AR16" s="43"/>
      <c r="AS16" s="36"/>
      <c r="AT16" s="36"/>
      <c r="AU16" s="36"/>
      <c r="AV16" s="36"/>
      <c r="AW16" s="36"/>
      <c r="AX16" s="36"/>
      <c r="AY16" s="149" t="s">
        <v>183</v>
      </c>
      <c r="AZ16" s="149" t="s">
        <v>184</v>
      </c>
      <c r="BA16" s="149" t="s">
        <v>185</v>
      </c>
      <c r="BB16" s="36" t="s">
        <v>186</v>
      </c>
      <c r="BC16" s="36"/>
      <c r="BD16" s="36" t="s">
        <v>187</v>
      </c>
      <c r="BE16" s="36"/>
      <c r="BF16" s="36"/>
      <c r="BG16" s="36"/>
      <c r="BH16" s="36"/>
      <c r="BI16" s="36"/>
      <c r="BJ16" s="36"/>
      <c r="BK16" s="36"/>
      <c r="BL16" s="36"/>
      <c r="BM16" s="36"/>
      <c r="BN16" s="36" t="s">
        <v>188</v>
      </c>
      <c r="BO16" s="36" t="s">
        <v>189</v>
      </c>
      <c r="BP16" s="36" t="s">
        <v>190</v>
      </c>
      <c r="BQ16" s="36" t="s">
        <v>191</v>
      </c>
    </row>
    <row r="17" spans="1:69" s="25" customFormat="1" hidden="1" x14ac:dyDescent="0.25">
      <c r="A17" s="90" t="s">
        <v>159</v>
      </c>
      <c r="B17" s="36" t="s">
        <v>160</v>
      </c>
      <c r="C17" s="36" t="s">
        <v>182</v>
      </c>
      <c r="D17" s="36" t="s">
        <v>34</v>
      </c>
      <c r="E17" s="36">
        <v>1</v>
      </c>
      <c r="F17" s="36" t="s">
        <v>262</v>
      </c>
      <c r="G17" s="36">
        <v>0.75</v>
      </c>
      <c r="H17" s="77"/>
      <c r="I17" s="36">
        <v>1.05</v>
      </c>
      <c r="J17" s="36">
        <v>1.0189999999999999</v>
      </c>
      <c r="K17" s="36">
        <v>1.0649999999999999</v>
      </c>
      <c r="L17" s="36"/>
      <c r="M17" s="70"/>
      <c r="N17" s="70">
        <v>10</v>
      </c>
      <c r="O17" s="80">
        <v>8.3000000000000004E-2</v>
      </c>
      <c r="P17" s="70"/>
      <c r="Q17" s="35"/>
      <c r="R17" s="35">
        <v>7.0999999999999994E-2</v>
      </c>
      <c r="S17" s="35">
        <v>9.5000000000000001E-2</v>
      </c>
      <c r="T17" s="35"/>
      <c r="U17" s="36"/>
      <c r="V17" s="36"/>
      <c r="W17" s="36"/>
      <c r="X17" s="80">
        <f t="shared" si="0"/>
        <v>0.88400000000000001</v>
      </c>
      <c r="Y17" s="42">
        <f t="shared" si="1"/>
        <v>0.61375410717591639</v>
      </c>
      <c r="Z17" s="42">
        <f t="shared" si="2"/>
        <v>7.3666666666666672E-2</v>
      </c>
      <c r="AA17" s="61">
        <f t="shared" si="3"/>
        <v>4.2621812998327527E-3</v>
      </c>
      <c r="AB17" s="43">
        <f t="shared" si="4"/>
        <v>6.787330316742082E-5</v>
      </c>
      <c r="AC17" s="43">
        <v>5.0000000000000004E-6</v>
      </c>
      <c r="AD17" s="43"/>
      <c r="AE17" s="43"/>
      <c r="AF17" s="43"/>
      <c r="AG17" s="43"/>
      <c r="AH17" s="43"/>
      <c r="AI17" s="36">
        <v>0.29699999999999999</v>
      </c>
      <c r="AJ17" s="59" t="s">
        <v>172</v>
      </c>
      <c r="AK17" s="59"/>
      <c r="AL17" s="43"/>
      <c r="AM17" s="43"/>
      <c r="AN17" s="43"/>
      <c r="AO17" s="43"/>
      <c r="AP17" s="43"/>
      <c r="AQ17" s="43"/>
      <c r="AR17" s="43"/>
      <c r="AS17" s="36"/>
      <c r="AT17" s="36"/>
      <c r="AU17" s="36"/>
      <c r="AV17" s="36"/>
      <c r="AW17" s="36"/>
      <c r="AX17" s="36"/>
      <c r="AY17" s="149" t="s">
        <v>183</v>
      </c>
      <c r="AZ17" s="149" t="s">
        <v>184</v>
      </c>
      <c r="BA17" s="149" t="s">
        <v>185</v>
      </c>
      <c r="BB17" s="36" t="s">
        <v>186</v>
      </c>
      <c r="BC17" s="36"/>
      <c r="BD17" s="36" t="s">
        <v>187</v>
      </c>
      <c r="BE17" s="36"/>
      <c r="BF17" s="36"/>
      <c r="BG17" s="36"/>
      <c r="BH17" s="36"/>
      <c r="BI17" s="36"/>
      <c r="BJ17" s="36"/>
      <c r="BK17" s="36"/>
      <c r="BL17" s="36"/>
      <c r="BM17" s="36"/>
      <c r="BN17" s="36" t="s">
        <v>188</v>
      </c>
      <c r="BO17" s="36" t="s">
        <v>189</v>
      </c>
      <c r="BP17" s="36" t="s">
        <v>190</v>
      </c>
      <c r="BQ17" s="36" t="s">
        <v>191</v>
      </c>
    </row>
    <row r="18" spans="1:69" s="25" customFormat="1" hidden="1" x14ac:dyDescent="0.25">
      <c r="A18" s="90" t="s">
        <v>159</v>
      </c>
      <c r="B18" s="36" t="s">
        <v>160</v>
      </c>
      <c r="C18" s="36" t="s">
        <v>182</v>
      </c>
      <c r="D18" s="36" t="s">
        <v>34</v>
      </c>
      <c r="E18" s="36">
        <v>1</v>
      </c>
      <c r="F18" s="36" t="s">
        <v>262</v>
      </c>
      <c r="G18" s="36">
        <v>0.75</v>
      </c>
      <c r="H18" s="77"/>
      <c r="I18" s="36">
        <v>1.05</v>
      </c>
      <c r="J18" s="36">
        <v>1.0189999999999999</v>
      </c>
      <c r="K18" s="36">
        <v>1.0649999999999999</v>
      </c>
      <c r="L18" s="36"/>
      <c r="M18" s="70"/>
      <c r="N18" s="70">
        <v>40</v>
      </c>
      <c r="O18" s="80">
        <v>0.113</v>
      </c>
      <c r="P18" s="70"/>
      <c r="Q18" s="35"/>
      <c r="R18" s="35">
        <v>9.9000000000000005E-2</v>
      </c>
      <c r="S18" s="60" t="s">
        <v>172</v>
      </c>
      <c r="T18" s="35"/>
      <c r="U18" s="36"/>
      <c r="V18" s="36"/>
      <c r="W18" s="36"/>
      <c r="X18" s="80">
        <f t="shared" si="0"/>
        <v>0.82400000000000007</v>
      </c>
      <c r="Y18" s="42">
        <f t="shared" si="1"/>
        <v>0.53326650339094595</v>
      </c>
      <c r="Z18" s="42">
        <f t="shared" si="2"/>
        <v>6.8666666666666668E-2</v>
      </c>
      <c r="AA18" s="61">
        <f t="shared" si="3"/>
        <v>3.7032396068815681E-3</v>
      </c>
      <c r="AB18" s="43">
        <f t="shared" si="4"/>
        <v>7.2815533980582529E-5</v>
      </c>
      <c r="AC18" s="43">
        <v>5.0000000000000004E-6</v>
      </c>
      <c r="AD18" s="43"/>
      <c r="AE18" s="43"/>
      <c r="AF18" s="43"/>
      <c r="AG18" s="43"/>
      <c r="AH18" s="43"/>
      <c r="AI18" s="36">
        <v>0.39100000000000001</v>
      </c>
      <c r="AJ18" s="36">
        <v>0.42199999999999999</v>
      </c>
      <c r="AK18" s="36"/>
      <c r="AL18" s="43"/>
      <c r="AM18" s="43"/>
      <c r="AN18" s="43"/>
      <c r="AO18" s="43"/>
      <c r="AP18" s="43"/>
      <c r="AQ18" s="43"/>
      <c r="AR18" s="43"/>
      <c r="AS18" s="36"/>
      <c r="AT18" s="36"/>
      <c r="AU18" s="36"/>
      <c r="AV18" s="36"/>
      <c r="AW18" s="36"/>
      <c r="AX18" s="36"/>
      <c r="AY18" s="149" t="s">
        <v>183</v>
      </c>
      <c r="AZ18" s="149" t="s">
        <v>184</v>
      </c>
      <c r="BA18" s="149" t="s">
        <v>185</v>
      </c>
      <c r="BB18" s="36" t="s">
        <v>186</v>
      </c>
      <c r="BC18" s="36"/>
      <c r="BD18" s="36" t="s">
        <v>187</v>
      </c>
      <c r="BE18" s="36"/>
      <c r="BF18" s="36"/>
      <c r="BG18" s="36"/>
      <c r="BH18" s="36"/>
      <c r="BI18" s="36"/>
      <c r="BJ18" s="36"/>
      <c r="BK18" s="36"/>
      <c r="BL18" s="36"/>
      <c r="BM18" s="36"/>
      <c r="BN18" s="36" t="s">
        <v>188</v>
      </c>
      <c r="BO18" s="36" t="s">
        <v>189</v>
      </c>
      <c r="BP18" s="36" t="s">
        <v>190</v>
      </c>
      <c r="BQ18" s="36" t="s">
        <v>191</v>
      </c>
    </row>
    <row r="19" spans="1:69" s="25" customFormat="1" hidden="1" x14ac:dyDescent="0.25">
      <c r="A19" s="90" t="s">
        <v>159</v>
      </c>
      <c r="B19" s="36" t="s">
        <v>160</v>
      </c>
      <c r="C19" s="36" t="s">
        <v>182</v>
      </c>
      <c r="D19" s="36" t="s">
        <v>34</v>
      </c>
      <c r="E19" s="36">
        <v>1</v>
      </c>
      <c r="F19" s="36" t="s">
        <v>262</v>
      </c>
      <c r="G19" s="36">
        <v>0.75</v>
      </c>
      <c r="H19" s="77"/>
      <c r="I19" s="36">
        <v>1.05</v>
      </c>
      <c r="J19" s="36">
        <v>1.0189999999999999</v>
      </c>
      <c r="K19" s="36">
        <v>1.0649999999999999</v>
      </c>
      <c r="L19" s="36"/>
      <c r="M19" s="70"/>
      <c r="N19" s="70">
        <v>80</v>
      </c>
      <c r="O19" s="80">
        <v>0.154</v>
      </c>
      <c r="P19" s="70"/>
      <c r="Q19" s="35"/>
      <c r="R19" s="35">
        <v>0.13500000000000001</v>
      </c>
      <c r="S19" s="60" t="s">
        <v>172</v>
      </c>
      <c r="T19" s="35"/>
      <c r="U19" s="36"/>
      <c r="V19" s="36"/>
      <c r="W19" s="36"/>
      <c r="X19" s="80">
        <f t="shared" si="0"/>
        <v>0.74199999999999999</v>
      </c>
      <c r="Y19" s="42">
        <f t="shared" si="1"/>
        <v>0.43241195443275265</v>
      </c>
      <c r="Z19" s="42">
        <f t="shared" si="2"/>
        <v>6.183333333333333E-2</v>
      </c>
      <c r="AA19" s="61">
        <f t="shared" si="3"/>
        <v>3.0028607946718934E-3</v>
      </c>
      <c r="AB19" s="43">
        <f t="shared" si="4"/>
        <v>8.086253369272238E-5</v>
      </c>
      <c r="AC19" s="43">
        <v>5.0000000000000004E-6</v>
      </c>
      <c r="AD19" s="43"/>
      <c r="AE19" s="43"/>
      <c r="AF19" s="43"/>
      <c r="AG19" s="43"/>
      <c r="AH19" s="43"/>
      <c r="AI19" s="36">
        <v>0.51</v>
      </c>
      <c r="AJ19" s="36">
        <v>0.55100000000000005</v>
      </c>
      <c r="AK19" s="36"/>
      <c r="AL19" s="43"/>
      <c r="AM19" s="43"/>
      <c r="AN19" s="43"/>
      <c r="AO19" s="43"/>
      <c r="AP19" s="43"/>
      <c r="AQ19" s="43"/>
      <c r="AR19" s="43"/>
      <c r="AS19" s="36"/>
      <c r="AT19" s="36"/>
      <c r="AU19" s="36"/>
      <c r="AV19" s="36"/>
      <c r="AW19" s="36"/>
      <c r="AX19" s="36"/>
      <c r="AY19" s="149" t="s">
        <v>183</v>
      </c>
      <c r="AZ19" s="149" t="s">
        <v>184</v>
      </c>
      <c r="BA19" s="149" t="s">
        <v>185</v>
      </c>
      <c r="BB19" s="36" t="s">
        <v>186</v>
      </c>
      <c r="BC19" s="36"/>
      <c r="BD19" s="36" t="s">
        <v>187</v>
      </c>
      <c r="BE19" s="36"/>
      <c r="BF19" s="36"/>
      <c r="BG19" s="36"/>
      <c r="BH19" s="36"/>
      <c r="BI19" s="36"/>
      <c r="BJ19" s="36"/>
      <c r="BK19" s="36"/>
      <c r="BL19" s="36"/>
      <c r="BM19" s="36"/>
      <c r="BN19" s="36" t="s">
        <v>188</v>
      </c>
      <c r="BO19" s="36" t="s">
        <v>189</v>
      </c>
      <c r="BP19" s="36" t="s">
        <v>190</v>
      </c>
      <c r="BQ19" s="36" t="s">
        <v>191</v>
      </c>
    </row>
    <row r="20" spans="1:69" s="25" customFormat="1" hidden="1" x14ac:dyDescent="0.25">
      <c r="A20" s="90" t="s">
        <v>159</v>
      </c>
      <c r="B20" s="36" t="s">
        <v>160</v>
      </c>
      <c r="C20" s="36" t="s">
        <v>182</v>
      </c>
      <c r="D20" s="36" t="s">
        <v>34</v>
      </c>
      <c r="E20" s="36">
        <v>1</v>
      </c>
      <c r="F20" s="36" t="s">
        <v>262</v>
      </c>
      <c r="G20" s="36">
        <v>0.75</v>
      </c>
      <c r="H20" s="77"/>
      <c r="I20" s="36">
        <v>1.05</v>
      </c>
      <c r="J20" s="36">
        <v>1.0189999999999999</v>
      </c>
      <c r="K20" s="36">
        <v>1.0649999999999999</v>
      </c>
      <c r="L20" s="36"/>
      <c r="M20" s="70"/>
      <c r="N20" s="70">
        <v>160</v>
      </c>
      <c r="O20" s="80">
        <v>0.219</v>
      </c>
      <c r="P20" s="70"/>
      <c r="Q20" s="35"/>
      <c r="R20" s="35">
        <v>0.192</v>
      </c>
      <c r="S20" s="60" t="s">
        <v>172</v>
      </c>
      <c r="T20" s="35"/>
      <c r="U20" s="36"/>
      <c r="V20" s="36"/>
      <c r="W20" s="36"/>
      <c r="X20" s="80">
        <f t="shared" si="0"/>
        <v>0.6120000000000001</v>
      </c>
      <c r="Y20" s="42">
        <f t="shared" si="1"/>
        <v>0.29416616971153392</v>
      </c>
      <c r="Z20" s="42">
        <f t="shared" si="2"/>
        <v>5.1000000000000011E-2</v>
      </c>
      <c r="AA20" s="61">
        <f t="shared" si="3"/>
        <v>2.0428206229967639E-3</v>
      </c>
      <c r="AB20" s="43">
        <f t="shared" si="4"/>
        <v>9.8039215686274492E-5</v>
      </c>
      <c r="AC20" s="43">
        <v>5.0000000000000004E-6</v>
      </c>
      <c r="AD20" s="43"/>
      <c r="AE20" s="43"/>
      <c r="AF20" s="43"/>
      <c r="AG20" s="43"/>
      <c r="AH20" s="43"/>
      <c r="AI20" s="36">
        <v>0.67200000000000004</v>
      </c>
      <c r="AJ20" s="36">
        <v>0.72599999999999998</v>
      </c>
      <c r="AK20" s="36"/>
      <c r="AL20" s="43"/>
      <c r="AM20" s="43"/>
      <c r="AN20" s="43"/>
      <c r="AO20" s="43"/>
      <c r="AP20" s="43"/>
      <c r="AQ20" s="43"/>
      <c r="AR20" s="43"/>
      <c r="AS20" s="36"/>
      <c r="AT20" s="36"/>
      <c r="AU20" s="36"/>
      <c r="AV20" s="36"/>
      <c r="AW20" s="36"/>
      <c r="AX20" s="36"/>
      <c r="AY20" s="149" t="s">
        <v>183</v>
      </c>
      <c r="AZ20" s="149" t="s">
        <v>184</v>
      </c>
      <c r="BA20" s="149" t="s">
        <v>185</v>
      </c>
      <c r="BB20" s="36" t="s">
        <v>186</v>
      </c>
      <c r="BC20" s="36"/>
      <c r="BD20" s="36" t="s">
        <v>187</v>
      </c>
      <c r="BE20" s="36"/>
      <c r="BF20" s="36"/>
      <c r="BG20" s="36"/>
      <c r="BH20" s="36"/>
      <c r="BI20" s="36"/>
      <c r="BJ20" s="36"/>
      <c r="BK20" s="36"/>
      <c r="BL20" s="36"/>
      <c r="BM20" s="36"/>
      <c r="BN20" s="36" t="s">
        <v>188</v>
      </c>
      <c r="BO20" s="36" t="s">
        <v>189</v>
      </c>
      <c r="BP20" s="36" t="s">
        <v>190</v>
      </c>
      <c r="BQ20" s="36" t="s">
        <v>191</v>
      </c>
    </row>
    <row r="21" spans="1:69" s="25" customFormat="1" hidden="1" x14ac:dyDescent="0.25">
      <c r="A21" s="90" t="s">
        <v>159</v>
      </c>
      <c r="B21" s="36" t="s">
        <v>160</v>
      </c>
      <c r="C21" s="36" t="s">
        <v>182</v>
      </c>
      <c r="D21" s="36" t="s">
        <v>34</v>
      </c>
      <c r="E21" s="36">
        <v>1</v>
      </c>
      <c r="F21" s="36" t="s">
        <v>262</v>
      </c>
      <c r="G21" s="36">
        <v>1</v>
      </c>
      <c r="H21" s="77"/>
      <c r="I21" s="36">
        <v>1.3149999999999999</v>
      </c>
      <c r="J21" s="36">
        <v>1.284</v>
      </c>
      <c r="K21" s="36">
        <v>1.33</v>
      </c>
      <c r="L21" s="36"/>
      <c r="M21" s="70"/>
      <c r="N21" s="70">
        <v>5</v>
      </c>
      <c r="O21" s="80">
        <v>6.5000000000000002E-2</v>
      </c>
      <c r="P21" s="70"/>
      <c r="Q21" s="35"/>
      <c r="R21" s="35">
        <v>5.2999999999999999E-2</v>
      </c>
      <c r="S21" s="35">
        <v>7.6999999999999999E-2</v>
      </c>
      <c r="T21" s="35"/>
      <c r="U21" s="36"/>
      <c r="V21" s="36"/>
      <c r="W21" s="36"/>
      <c r="X21" s="80">
        <f t="shared" si="0"/>
        <v>1.1850000000000001</v>
      </c>
      <c r="Y21" s="42">
        <f t="shared" si="1"/>
        <v>1.1028757359967818</v>
      </c>
      <c r="Z21" s="42">
        <f t="shared" si="2"/>
        <v>9.8750000000000004E-2</v>
      </c>
      <c r="AA21" s="61">
        <f t="shared" si="3"/>
        <v>7.6588592777554303E-3</v>
      </c>
      <c r="AB21" s="43">
        <f t="shared" si="4"/>
        <v>5.0632911392405066E-5</v>
      </c>
      <c r="AC21" s="43">
        <v>5.0000000000000004E-6</v>
      </c>
      <c r="AD21" s="43"/>
      <c r="AE21" s="43"/>
      <c r="AF21" s="43"/>
      <c r="AG21" s="43"/>
      <c r="AH21" s="43"/>
      <c r="AI21" s="36">
        <v>0.3</v>
      </c>
      <c r="AJ21" s="59" t="s">
        <v>172</v>
      </c>
      <c r="AK21" s="59"/>
      <c r="AL21" s="43"/>
      <c r="AM21" s="43"/>
      <c r="AN21" s="43"/>
      <c r="AO21" s="43"/>
      <c r="AP21" s="43"/>
      <c r="AQ21" s="43"/>
      <c r="AR21" s="43"/>
      <c r="AS21" s="36"/>
      <c r="AT21" s="36"/>
      <c r="AU21" s="36"/>
      <c r="AV21" s="36"/>
      <c r="AW21" s="36"/>
      <c r="AX21" s="36"/>
      <c r="AY21" s="149" t="s">
        <v>183</v>
      </c>
      <c r="AZ21" s="149" t="s">
        <v>184</v>
      </c>
      <c r="BA21" s="149" t="s">
        <v>185</v>
      </c>
      <c r="BB21" s="36" t="s">
        <v>186</v>
      </c>
      <c r="BC21" s="36"/>
      <c r="BD21" s="36" t="s">
        <v>187</v>
      </c>
      <c r="BE21" s="36"/>
      <c r="BF21" s="36"/>
      <c r="BG21" s="36"/>
      <c r="BH21" s="36"/>
      <c r="BI21" s="36"/>
      <c r="BJ21" s="36"/>
      <c r="BK21" s="36"/>
      <c r="BL21" s="36"/>
      <c r="BM21" s="36"/>
      <c r="BN21" s="36" t="s">
        <v>188</v>
      </c>
      <c r="BO21" s="36" t="s">
        <v>189</v>
      </c>
      <c r="BP21" s="36" t="s">
        <v>190</v>
      </c>
      <c r="BQ21" s="36" t="s">
        <v>191</v>
      </c>
    </row>
    <row r="22" spans="1:69" s="25" customFormat="1" hidden="1" x14ac:dyDescent="0.25">
      <c r="A22" s="90" t="s">
        <v>159</v>
      </c>
      <c r="B22" s="36" t="s">
        <v>160</v>
      </c>
      <c r="C22" s="36" t="s">
        <v>182</v>
      </c>
      <c r="D22" s="36" t="s">
        <v>34</v>
      </c>
      <c r="E22" s="36">
        <v>1</v>
      </c>
      <c r="F22" s="36" t="s">
        <v>262</v>
      </c>
      <c r="G22" s="36">
        <v>1</v>
      </c>
      <c r="H22" s="77"/>
      <c r="I22" s="36">
        <v>1.3149999999999999</v>
      </c>
      <c r="J22" s="36">
        <v>1.284</v>
      </c>
      <c r="K22" s="36">
        <v>1.33</v>
      </c>
      <c r="L22" s="36"/>
      <c r="M22" s="70"/>
      <c r="N22" s="70">
        <v>10</v>
      </c>
      <c r="O22" s="80">
        <v>0.109</v>
      </c>
      <c r="P22" s="70"/>
      <c r="Q22" s="35"/>
      <c r="R22" s="35">
        <v>9.5000000000000001E-2</v>
      </c>
      <c r="S22" s="35">
        <v>0.123</v>
      </c>
      <c r="T22" s="35"/>
      <c r="U22" s="36"/>
      <c r="V22" s="36"/>
      <c r="W22" s="36"/>
      <c r="X22" s="80">
        <f t="shared" si="0"/>
        <v>1.097</v>
      </c>
      <c r="Y22" s="42">
        <f t="shared" si="1"/>
        <v>0.94515521841595984</v>
      </c>
      <c r="Z22" s="42">
        <f t="shared" si="2"/>
        <v>9.141666666666666E-2</v>
      </c>
      <c r="AA22" s="61">
        <f t="shared" si="3"/>
        <v>6.5635779056663866E-3</v>
      </c>
      <c r="AB22" s="43">
        <f t="shared" si="4"/>
        <v>5.4694621695533279E-5</v>
      </c>
      <c r="AC22" s="43">
        <v>5.0000000000000004E-6</v>
      </c>
      <c r="AD22" s="43"/>
      <c r="AE22" s="43"/>
      <c r="AF22" s="43"/>
      <c r="AG22" s="43"/>
      <c r="AH22" s="43"/>
      <c r="AI22" s="36">
        <v>0.48599999999999999</v>
      </c>
      <c r="AJ22" s="59" t="s">
        <v>172</v>
      </c>
      <c r="AK22" s="59"/>
      <c r="AL22" s="43"/>
      <c r="AM22" s="43"/>
      <c r="AN22" s="43"/>
      <c r="AO22" s="43"/>
      <c r="AP22" s="43"/>
      <c r="AQ22" s="43"/>
      <c r="AR22" s="43"/>
      <c r="AS22" s="36"/>
      <c r="AT22" s="36"/>
      <c r="AU22" s="36"/>
      <c r="AV22" s="36"/>
      <c r="AW22" s="36"/>
      <c r="AX22" s="36"/>
      <c r="AY22" s="149" t="s">
        <v>183</v>
      </c>
      <c r="AZ22" s="149" t="s">
        <v>184</v>
      </c>
      <c r="BA22" s="149" t="s">
        <v>185</v>
      </c>
      <c r="BB22" s="36" t="s">
        <v>186</v>
      </c>
      <c r="BC22" s="36"/>
      <c r="BD22" s="36" t="s">
        <v>187</v>
      </c>
      <c r="BE22" s="36"/>
      <c r="BF22" s="36"/>
      <c r="BG22" s="36"/>
      <c r="BH22" s="36"/>
      <c r="BI22" s="36"/>
      <c r="BJ22" s="36"/>
      <c r="BK22" s="36"/>
      <c r="BL22" s="36"/>
      <c r="BM22" s="36"/>
      <c r="BN22" s="36" t="s">
        <v>188</v>
      </c>
      <c r="BO22" s="36" t="s">
        <v>189</v>
      </c>
      <c r="BP22" s="36" t="s">
        <v>190</v>
      </c>
      <c r="BQ22" s="36" t="s">
        <v>191</v>
      </c>
    </row>
    <row r="23" spans="1:69" s="33" customFormat="1" hidden="1" x14ac:dyDescent="0.25">
      <c r="A23" s="90" t="s">
        <v>159</v>
      </c>
      <c r="B23" s="36" t="s">
        <v>160</v>
      </c>
      <c r="C23" s="36" t="s">
        <v>182</v>
      </c>
      <c r="D23" s="36" t="s">
        <v>34</v>
      </c>
      <c r="E23" s="36">
        <v>1</v>
      </c>
      <c r="F23" s="36" t="s">
        <v>262</v>
      </c>
      <c r="G23" s="36">
        <v>1</v>
      </c>
      <c r="H23" s="77"/>
      <c r="I23" s="36">
        <v>1.3149999999999999</v>
      </c>
      <c r="J23" s="36">
        <v>1.284</v>
      </c>
      <c r="K23" s="36">
        <v>1.33</v>
      </c>
      <c r="L23" s="36"/>
      <c r="M23" s="70"/>
      <c r="N23" s="70">
        <v>40</v>
      </c>
      <c r="O23" s="80">
        <v>0.13300000000000001</v>
      </c>
      <c r="P23" s="70"/>
      <c r="Q23" s="35"/>
      <c r="R23" s="35">
        <v>0.11600000000000001</v>
      </c>
      <c r="S23" s="60" t="s">
        <v>172</v>
      </c>
      <c r="T23" s="35"/>
      <c r="U23" s="36"/>
      <c r="V23" s="36"/>
      <c r="W23" s="36"/>
      <c r="X23" s="80">
        <f t="shared" si="0"/>
        <v>1.0489999999999999</v>
      </c>
      <c r="Y23" s="42">
        <f t="shared" si="1"/>
        <v>0.86425292440071544</v>
      </c>
      <c r="Z23" s="42">
        <f t="shared" si="2"/>
        <v>8.7416666666666656E-2</v>
      </c>
      <c r="AA23" s="61">
        <f t="shared" si="3"/>
        <v>6.0017564194494114E-3</v>
      </c>
      <c r="AB23" s="43">
        <f t="shared" si="4"/>
        <v>5.7197330791229757E-5</v>
      </c>
      <c r="AC23" s="43">
        <v>5.0000000000000004E-6</v>
      </c>
      <c r="AD23" s="43"/>
      <c r="AE23" s="43"/>
      <c r="AF23" s="43"/>
      <c r="AG23" s="43"/>
      <c r="AH23" s="43"/>
      <c r="AI23" s="36">
        <v>0.58099999999999996</v>
      </c>
      <c r="AJ23" s="36">
        <v>0.627</v>
      </c>
      <c r="AK23" s="36"/>
      <c r="AL23" s="43"/>
      <c r="AM23" s="43"/>
      <c r="AN23" s="43"/>
      <c r="AO23" s="43"/>
      <c r="AP23" s="43"/>
      <c r="AQ23" s="43"/>
      <c r="AR23" s="43"/>
      <c r="AS23" s="36"/>
      <c r="AT23" s="36"/>
      <c r="AU23" s="36"/>
      <c r="AV23" s="36"/>
      <c r="AW23" s="36"/>
      <c r="AX23" s="36"/>
      <c r="AY23" s="149" t="s">
        <v>183</v>
      </c>
      <c r="AZ23" s="149" t="s">
        <v>184</v>
      </c>
      <c r="BA23" s="149" t="s">
        <v>185</v>
      </c>
      <c r="BB23" s="36" t="s">
        <v>186</v>
      </c>
      <c r="BC23" s="36"/>
      <c r="BD23" s="36" t="s">
        <v>187</v>
      </c>
      <c r="BE23" s="36"/>
      <c r="BF23" s="36"/>
      <c r="BG23" s="36"/>
      <c r="BH23" s="36"/>
      <c r="BI23" s="36"/>
      <c r="BJ23" s="36"/>
      <c r="BK23" s="36"/>
      <c r="BL23" s="36"/>
      <c r="BM23" s="36"/>
      <c r="BN23" s="36" t="s">
        <v>188</v>
      </c>
      <c r="BO23" s="36" t="s">
        <v>189</v>
      </c>
      <c r="BP23" s="36" t="s">
        <v>190</v>
      </c>
      <c r="BQ23" s="36" t="s">
        <v>191</v>
      </c>
    </row>
    <row r="24" spans="1:69" s="33" customFormat="1" hidden="1" x14ac:dyDescent="0.25">
      <c r="A24" s="90" t="s">
        <v>159</v>
      </c>
      <c r="B24" s="36" t="s">
        <v>160</v>
      </c>
      <c r="C24" s="36" t="s">
        <v>182</v>
      </c>
      <c r="D24" s="36" t="s">
        <v>34</v>
      </c>
      <c r="E24" s="36">
        <v>1</v>
      </c>
      <c r="F24" s="36" t="s">
        <v>262</v>
      </c>
      <c r="G24" s="36">
        <v>1</v>
      </c>
      <c r="H24" s="77"/>
      <c r="I24" s="36">
        <v>1.3149999999999999</v>
      </c>
      <c r="J24" s="36">
        <v>1.284</v>
      </c>
      <c r="K24" s="36">
        <v>1.33</v>
      </c>
      <c r="L24" s="36"/>
      <c r="M24" s="70"/>
      <c r="N24" s="70">
        <v>80</v>
      </c>
      <c r="O24" s="80">
        <v>0.17899999999999999</v>
      </c>
      <c r="P24" s="70"/>
      <c r="Q24" s="35"/>
      <c r="R24" s="35">
        <v>0.157</v>
      </c>
      <c r="S24" s="60" t="s">
        <v>172</v>
      </c>
      <c r="T24" s="35"/>
      <c r="U24" s="36"/>
      <c r="V24" s="36"/>
      <c r="W24" s="36"/>
      <c r="X24" s="80">
        <f t="shared" si="0"/>
        <v>0.95699999999999996</v>
      </c>
      <c r="Y24" s="42">
        <f t="shared" si="1"/>
        <v>0.71930612254938953</v>
      </c>
      <c r="Z24" s="42">
        <f t="shared" si="2"/>
        <v>7.9750000000000001E-2</v>
      </c>
      <c r="AA24" s="61">
        <f t="shared" si="3"/>
        <v>4.9951814065929837E-3</v>
      </c>
      <c r="AB24" s="43">
        <f t="shared" si="4"/>
        <v>6.2695924764890283E-5</v>
      </c>
      <c r="AC24" s="43">
        <v>5.0000000000000004E-6</v>
      </c>
      <c r="AD24" s="43"/>
      <c r="AE24" s="43"/>
      <c r="AF24" s="43"/>
      <c r="AG24" s="43"/>
      <c r="AH24" s="43"/>
      <c r="AI24" s="36">
        <v>0.751</v>
      </c>
      <c r="AJ24" s="36">
        <v>0.81100000000000005</v>
      </c>
      <c r="AK24" s="36"/>
      <c r="AL24" s="43"/>
      <c r="AM24" s="43"/>
      <c r="AN24" s="43"/>
      <c r="AO24" s="43"/>
      <c r="AP24" s="43"/>
      <c r="AQ24" s="43"/>
      <c r="AR24" s="43"/>
      <c r="AS24" s="36"/>
      <c r="AT24" s="36"/>
      <c r="AU24" s="36"/>
      <c r="AV24" s="36"/>
      <c r="AW24" s="36"/>
      <c r="AX24" s="36"/>
      <c r="AY24" s="149" t="s">
        <v>183</v>
      </c>
      <c r="AZ24" s="149" t="s">
        <v>184</v>
      </c>
      <c r="BA24" s="149" t="s">
        <v>185</v>
      </c>
      <c r="BB24" s="36" t="s">
        <v>186</v>
      </c>
      <c r="BC24" s="36"/>
      <c r="BD24" s="36" t="s">
        <v>187</v>
      </c>
      <c r="BE24" s="36"/>
      <c r="BF24" s="36"/>
      <c r="BG24" s="36"/>
      <c r="BH24" s="36"/>
      <c r="BI24" s="36"/>
      <c r="BJ24" s="36"/>
      <c r="BK24" s="36"/>
      <c r="BL24" s="36"/>
      <c r="BM24" s="36"/>
      <c r="BN24" s="36" t="s">
        <v>188</v>
      </c>
      <c r="BO24" s="36" t="s">
        <v>189</v>
      </c>
      <c r="BP24" s="36" t="s">
        <v>190</v>
      </c>
      <c r="BQ24" s="36" t="s">
        <v>191</v>
      </c>
    </row>
    <row r="25" spans="1:69" s="33" customFormat="1" hidden="1" x14ac:dyDescent="0.25">
      <c r="A25" s="90" t="s">
        <v>159</v>
      </c>
      <c r="B25" s="36" t="s">
        <v>160</v>
      </c>
      <c r="C25" s="36" t="s">
        <v>182</v>
      </c>
      <c r="D25" s="36" t="s">
        <v>34</v>
      </c>
      <c r="E25" s="36">
        <v>1</v>
      </c>
      <c r="F25" s="36" t="s">
        <v>262</v>
      </c>
      <c r="G25" s="36">
        <v>1</v>
      </c>
      <c r="H25" s="77"/>
      <c r="I25" s="36">
        <v>1.3149999999999999</v>
      </c>
      <c r="J25" s="36">
        <v>1.284</v>
      </c>
      <c r="K25" s="36">
        <v>1.33</v>
      </c>
      <c r="L25" s="36"/>
      <c r="M25" s="70"/>
      <c r="N25" s="70">
        <v>160</v>
      </c>
      <c r="O25" s="80">
        <v>0.25</v>
      </c>
      <c r="P25" s="70"/>
      <c r="Q25" s="35"/>
      <c r="R25" s="35">
        <v>0.219</v>
      </c>
      <c r="S25" s="60" t="s">
        <v>172</v>
      </c>
      <c r="T25" s="35"/>
      <c r="U25" s="36"/>
      <c r="V25" s="36"/>
      <c r="W25" s="36"/>
      <c r="X25" s="80">
        <f t="shared" si="0"/>
        <v>0.81499999999999995</v>
      </c>
      <c r="Y25" s="42">
        <f t="shared" si="1"/>
        <v>0.52168109508267002</v>
      </c>
      <c r="Z25" s="42">
        <f t="shared" si="2"/>
        <v>6.7916666666666667E-2</v>
      </c>
      <c r="AA25" s="61">
        <f t="shared" si="3"/>
        <v>3.6227853825185419E-3</v>
      </c>
      <c r="AB25" s="43">
        <f t="shared" si="4"/>
        <v>7.3619631901840492E-5</v>
      </c>
      <c r="AC25" s="43">
        <v>5.0000000000000004E-6</v>
      </c>
      <c r="AD25" s="43"/>
      <c r="AE25" s="43"/>
      <c r="AF25" s="43"/>
      <c r="AG25" s="43"/>
      <c r="AH25" s="43"/>
      <c r="AI25" s="36">
        <v>0.98399999999999999</v>
      </c>
      <c r="AJ25" s="36">
        <v>1.0620000000000001</v>
      </c>
      <c r="AK25" s="36"/>
      <c r="AL25" s="43"/>
      <c r="AM25" s="43"/>
      <c r="AN25" s="43"/>
      <c r="AO25" s="43"/>
      <c r="AP25" s="43"/>
      <c r="AQ25" s="43"/>
      <c r="AR25" s="43"/>
      <c r="AS25" s="36"/>
      <c r="AT25" s="36"/>
      <c r="AU25" s="36"/>
      <c r="AV25" s="36"/>
      <c r="AW25" s="36"/>
      <c r="AX25" s="36"/>
      <c r="AY25" s="149" t="s">
        <v>183</v>
      </c>
      <c r="AZ25" s="149" t="s">
        <v>184</v>
      </c>
      <c r="BA25" s="149" t="s">
        <v>185</v>
      </c>
      <c r="BB25" s="36" t="s">
        <v>186</v>
      </c>
      <c r="BC25" s="36"/>
      <c r="BD25" s="36" t="s">
        <v>187</v>
      </c>
      <c r="BE25" s="36"/>
      <c r="BF25" s="36"/>
      <c r="BG25" s="36"/>
      <c r="BH25" s="36"/>
      <c r="BI25" s="36"/>
      <c r="BJ25" s="36"/>
      <c r="BK25" s="36"/>
      <c r="BL25" s="36"/>
      <c r="BM25" s="36"/>
      <c r="BN25" s="36" t="s">
        <v>188</v>
      </c>
      <c r="BO25" s="36" t="s">
        <v>189</v>
      </c>
      <c r="BP25" s="36" t="s">
        <v>190</v>
      </c>
      <c r="BQ25" s="36" t="s">
        <v>191</v>
      </c>
    </row>
    <row r="26" spans="1:69" s="36" customFormat="1" hidden="1" x14ac:dyDescent="0.25">
      <c r="A26" s="90" t="s">
        <v>159</v>
      </c>
      <c r="B26" s="36" t="s">
        <v>160</v>
      </c>
      <c r="C26" s="36" t="s">
        <v>182</v>
      </c>
      <c r="D26" s="36" t="s">
        <v>34</v>
      </c>
      <c r="E26" s="36">
        <v>1</v>
      </c>
      <c r="F26" s="36" t="s">
        <v>262</v>
      </c>
      <c r="G26" s="36">
        <v>1.25</v>
      </c>
      <c r="H26" s="77"/>
      <c r="I26" s="36">
        <v>1.66</v>
      </c>
      <c r="J26" s="36">
        <v>1.629</v>
      </c>
      <c r="K26" s="36">
        <v>1.675</v>
      </c>
      <c r="M26" s="70"/>
      <c r="N26" s="70">
        <v>5</v>
      </c>
      <c r="O26" s="80">
        <v>6.5000000000000002E-2</v>
      </c>
      <c r="P26" s="70"/>
      <c r="Q26" s="35"/>
      <c r="R26" s="35">
        <v>5.2999999999999999E-2</v>
      </c>
      <c r="S26" s="35">
        <v>7.6999999999999999E-2</v>
      </c>
      <c r="T26" s="35"/>
      <c r="X26" s="80">
        <f t="shared" si="0"/>
        <v>1.5299999999999998</v>
      </c>
      <c r="Y26" s="42">
        <f t="shared" si="1"/>
        <v>1.8385385606970863</v>
      </c>
      <c r="Z26" s="42">
        <f t="shared" si="2"/>
        <v>0.12749999999999997</v>
      </c>
      <c r="AA26" s="61">
        <f t="shared" si="3"/>
        <v>1.2767628893729763E-2</v>
      </c>
      <c r="AB26" s="43">
        <f t="shared" si="4"/>
        <v>3.9215686274509812E-5</v>
      </c>
      <c r="AC26" s="43">
        <v>5.0000000000000004E-6</v>
      </c>
      <c r="AD26" s="43"/>
      <c r="AE26" s="43"/>
      <c r="AF26" s="43"/>
      <c r="AG26" s="43"/>
      <c r="AH26" s="43"/>
      <c r="AI26" s="36">
        <v>0.38300000000000001</v>
      </c>
      <c r="AJ26" s="59" t="s">
        <v>172</v>
      </c>
      <c r="AK26" s="59"/>
      <c r="AL26" s="43"/>
      <c r="AM26" s="43"/>
      <c r="AN26" s="43"/>
      <c r="AO26" s="43"/>
      <c r="AP26" s="43"/>
      <c r="AQ26" s="43"/>
      <c r="AR26" s="43"/>
      <c r="AY26" s="149" t="s">
        <v>183</v>
      </c>
      <c r="AZ26" s="149" t="s">
        <v>184</v>
      </c>
      <c r="BA26" s="149" t="s">
        <v>185</v>
      </c>
      <c r="BB26" s="36" t="s">
        <v>186</v>
      </c>
      <c r="BD26" s="36" t="s">
        <v>187</v>
      </c>
      <c r="BN26" s="36" t="s">
        <v>188</v>
      </c>
      <c r="BO26" s="36" t="s">
        <v>189</v>
      </c>
      <c r="BP26" s="36" t="s">
        <v>190</v>
      </c>
      <c r="BQ26" s="36" t="s">
        <v>191</v>
      </c>
    </row>
    <row r="27" spans="1:69" s="36" customFormat="1" hidden="1" x14ac:dyDescent="0.25">
      <c r="A27" s="90" t="s">
        <v>159</v>
      </c>
      <c r="B27" s="36" t="s">
        <v>160</v>
      </c>
      <c r="C27" s="36" t="s">
        <v>182</v>
      </c>
      <c r="D27" s="36" t="s">
        <v>34</v>
      </c>
      <c r="E27" s="36">
        <v>1</v>
      </c>
      <c r="F27" s="36" t="s">
        <v>262</v>
      </c>
      <c r="G27" s="36">
        <v>1.25</v>
      </c>
      <c r="H27" s="77"/>
      <c r="I27" s="36">
        <v>1.66</v>
      </c>
      <c r="J27" s="36">
        <v>1.629</v>
      </c>
      <c r="K27" s="36">
        <v>1.675</v>
      </c>
      <c r="M27" s="70"/>
      <c r="N27" s="70">
        <v>10</v>
      </c>
      <c r="O27" s="80">
        <v>0.109</v>
      </c>
      <c r="P27" s="70"/>
      <c r="Q27" s="35"/>
      <c r="R27" s="35">
        <v>9.5000000000000001E-2</v>
      </c>
      <c r="S27" s="35">
        <v>0.123</v>
      </c>
      <c r="T27" s="35"/>
      <c r="X27" s="80">
        <f t="shared" si="0"/>
        <v>1.4419999999999999</v>
      </c>
      <c r="Y27" s="42">
        <f t="shared" si="1"/>
        <v>1.6331286666347717</v>
      </c>
      <c r="Z27" s="42">
        <f t="shared" si="2"/>
        <v>0.12016666666666666</v>
      </c>
      <c r="AA27" s="61">
        <f t="shared" si="3"/>
        <v>1.1341171296074801E-2</v>
      </c>
      <c r="AB27" s="43">
        <f t="shared" si="4"/>
        <v>4.1608876560332876E-5</v>
      </c>
      <c r="AC27" s="43">
        <v>5.0000000000000004E-6</v>
      </c>
      <c r="AD27" s="43"/>
      <c r="AE27" s="43"/>
      <c r="AF27" s="43"/>
      <c r="AG27" s="43"/>
      <c r="AH27" s="43"/>
      <c r="AI27" s="43">
        <v>0.625</v>
      </c>
      <c r="AJ27" s="59" t="s">
        <v>172</v>
      </c>
      <c r="AK27" s="59"/>
      <c r="AL27" s="43"/>
      <c r="AM27" s="43"/>
      <c r="AN27" s="43"/>
      <c r="AO27" s="43"/>
      <c r="AP27" s="43"/>
      <c r="AQ27" s="43"/>
      <c r="AR27" s="43"/>
      <c r="AY27" s="149" t="s">
        <v>183</v>
      </c>
      <c r="AZ27" s="149" t="s">
        <v>184</v>
      </c>
      <c r="BA27" s="149" t="s">
        <v>185</v>
      </c>
      <c r="BB27" s="36" t="s">
        <v>186</v>
      </c>
      <c r="BD27" s="36" t="s">
        <v>187</v>
      </c>
      <c r="BN27" s="36" t="s">
        <v>188</v>
      </c>
      <c r="BO27" s="36" t="s">
        <v>189</v>
      </c>
      <c r="BP27" s="36" t="s">
        <v>190</v>
      </c>
      <c r="BQ27" s="36" t="s">
        <v>191</v>
      </c>
    </row>
    <row r="28" spans="1:69" s="36" customFormat="1" hidden="1" x14ac:dyDescent="0.25">
      <c r="A28" s="90" t="s">
        <v>159</v>
      </c>
      <c r="B28" s="36" t="s">
        <v>160</v>
      </c>
      <c r="C28" s="36" t="s">
        <v>182</v>
      </c>
      <c r="D28" s="36" t="s">
        <v>34</v>
      </c>
      <c r="E28" s="36">
        <v>1</v>
      </c>
      <c r="F28" s="36" t="s">
        <v>262</v>
      </c>
      <c r="G28" s="36">
        <v>1.25</v>
      </c>
      <c r="H28" s="77"/>
      <c r="I28" s="36">
        <v>1.66</v>
      </c>
      <c r="J28" s="36">
        <v>1.629</v>
      </c>
      <c r="K28" s="36">
        <v>1.675</v>
      </c>
      <c r="M28" s="70"/>
      <c r="N28" s="70">
        <v>40</v>
      </c>
      <c r="O28" s="80">
        <v>0.14000000000000001</v>
      </c>
      <c r="P28" s="70"/>
      <c r="Q28" s="35"/>
      <c r="R28" s="35">
        <v>0.122</v>
      </c>
      <c r="S28" s="60" t="s">
        <v>172</v>
      </c>
      <c r="T28" s="35"/>
      <c r="X28" s="80">
        <f t="shared" si="0"/>
        <v>1.38</v>
      </c>
      <c r="Y28" s="42">
        <f t="shared" si="1"/>
        <v>1.4957122623741002</v>
      </c>
      <c r="Z28" s="42">
        <f t="shared" si="2"/>
        <v>0.11499999999999999</v>
      </c>
      <c r="AA28" s="61">
        <f t="shared" si="3"/>
        <v>1.0386890710931251E-2</v>
      </c>
      <c r="AB28" s="43">
        <f t="shared" si="4"/>
        <v>4.3478260869565227E-5</v>
      </c>
      <c r="AC28" s="43">
        <v>5.0000000000000004E-6</v>
      </c>
      <c r="AD28" s="43"/>
      <c r="AE28" s="43"/>
      <c r="AF28" s="43"/>
      <c r="AG28" s="43"/>
      <c r="AH28" s="43"/>
      <c r="AI28" s="43">
        <v>0.78600000000000003</v>
      </c>
      <c r="AJ28" s="59">
        <v>0.84899999999999998</v>
      </c>
      <c r="AK28" s="59"/>
      <c r="AL28" s="43"/>
      <c r="AM28" s="43"/>
      <c r="AN28" s="43"/>
      <c r="AO28" s="43"/>
      <c r="AP28" s="43"/>
      <c r="AQ28" s="43"/>
      <c r="AR28" s="43"/>
      <c r="AY28" s="149" t="s">
        <v>183</v>
      </c>
      <c r="AZ28" s="149" t="s">
        <v>184</v>
      </c>
      <c r="BA28" s="149" t="s">
        <v>185</v>
      </c>
      <c r="BB28" s="36" t="s">
        <v>186</v>
      </c>
      <c r="BD28" s="36" t="s">
        <v>187</v>
      </c>
      <c r="BN28" s="36" t="s">
        <v>188</v>
      </c>
      <c r="BO28" s="36" t="s">
        <v>189</v>
      </c>
      <c r="BP28" s="36" t="s">
        <v>190</v>
      </c>
      <c r="BQ28" s="36" t="s">
        <v>191</v>
      </c>
    </row>
    <row r="29" spans="1:69" s="36" customFormat="1" hidden="1" x14ac:dyDescent="0.25">
      <c r="A29" s="90" t="s">
        <v>159</v>
      </c>
      <c r="B29" s="36" t="s">
        <v>160</v>
      </c>
      <c r="C29" s="36" t="s">
        <v>182</v>
      </c>
      <c r="D29" s="36" t="s">
        <v>34</v>
      </c>
      <c r="E29" s="36">
        <v>1</v>
      </c>
      <c r="F29" s="36" t="s">
        <v>262</v>
      </c>
      <c r="G29" s="36">
        <v>1.25</v>
      </c>
      <c r="H29" s="77"/>
      <c r="I29" s="36">
        <v>1.66</v>
      </c>
      <c r="J29" s="36">
        <v>1.629</v>
      </c>
      <c r="K29" s="36">
        <v>1.675</v>
      </c>
      <c r="M29" s="70"/>
      <c r="N29" s="70">
        <v>80</v>
      </c>
      <c r="O29" s="80">
        <v>0.191</v>
      </c>
      <c r="P29" s="70"/>
      <c r="Q29" s="35"/>
      <c r="R29" s="35">
        <v>0.16700000000000001</v>
      </c>
      <c r="S29" s="60" t="s">
        <v>172</v>
      </c>
      <c r="T29" s="35"/>
      <c r="X29" s="80">
        <f t="shared" si="0"/>
        <v>1.278</v>
      </c>
      <c r="Y29" s="42">
        <f t="shared" si="1"/>
        <v>1.2827782539064378</v>
      </c>
      <c r="Z29" s="42">
        <f t="shared" si="2"/>
        <v>0.1065</v>
      </c>
      <c r="AA29" s="61">
        <f t="shared" si="3"/>
        <v>8.9081823187947082E-3</v>
      </c>
      <c r="AB29" s="43">
        <f t="shared" si="4"/>
        <v>4.6948356807511744E-5</v>
      </c>
      <c r="AC29" s="43">
        <v>5.0000000000000004E-6</v>
      </c>
      <c r="AD29" s="43"/>
      <c r="AE29" s="43"/>
      <c r="AF29" s="43"/>
      <c r="AG29" s="43"/>
      <c r="AH29" s="43"/>
      <c r="AI29" s="43">
        <v>1.0369999999999999</v>
      </c>
      <c r="AJ29" s="43">
        <v>1.1200000000000001</v>
      </c>
      <c r="AK29" s="43"/>
      <c r="AL29" s="43"/>
      <c r="AM29" s="43"/>
      <c r="AN29" s="43"/>
      <c r="AO29" s="43"/>
      <c r="AP29" s="43"/>
      <c r="AQ29" s="43"/>
      <c r="AR29" s="43"/>
      <c r="AY29" s="149" t="s">
        <v>183</v>
      </c>
      <c r="AZ29" s="149" t="s">
        <v>184</v>
      </c>
      <c r="BA29" s="149" t="s">
        <v>185</v>
      </c>
      <c r="BB29" s="36" t="s">
        <v>186</v>
      </c>
      <c r="BD29" s="36" t="s">
        <v>187</v>
      </c>
      <c r="BN29" s="36" t="s">
        <v>188</v>
      </c>
      <c r="BO29" s="36" t="s">
        <v>189</v>
      </c>
      <c r="BP29" s="36" t="s">
        <v>190</v>
      </c>
      <c r="BQ29" s="36" t="s">
        <v>191</v>
      </c>
    </row>
    <row r="30" spans="1:69" s="25" customFormat="1" hidden="1" x14ac:dyDescent="0.25">
      <c r="A30" s="90" t="s">
        <v>159</v>
      </c>
      <c r="B30" s="36" t="s">
        <v>160</v>
      </c>
      <c r="C30" s="36" t="s">
        <v>182</v>
      </c>
      <c r="D30" s="36" t="s">
        <v>34</v>
      </c>
      <c r="E30" s="36">
        <v>1</v>
      </c>
      <c r="F30" s="36" t="s">
        <v>262</v>
      </c>
      <c r="G30" s="36">
        <v>1.25</v>
      </c>
      <c r="H30" s="77"/>
      <c r="I30" s="36">
        <v>1.66</v>
      </c>
      <c r="J30" s="36">
        <v>1.629</v>
      </c>
      <c r="K30" s="36">
        <v>1.675</v>
      </c>
      <c r="L30" s="36"/>
      <c r="M30" s="70"/>
      <c r="N30" s="70">
        <v>160</v>
      </c>
      <c r="O30" s="80">
        <v>0.25</v>
      </c>
      <c r="P30" s="70"/>
      <c r="Q30" s="35"/>
      <c r="R30" s="35">
        <v>0.219</v>
      </c>
      <c r="S30" s="60" t="s">
        <v>172</v>
      </c>
      <c r="T30" s="35"/>
      <c r="U30" s="36"/>
      <c r="V30" s="36"/>
      <c r="W30" s="36"/>
      <c r="X30" s="80">
        <f t="shared" si="0"/>
        <v>1.1599999999999999</v>
      </c>
      <c r="Y30" s="42">
        <f t="shared" si="1"/>
        <v>1.0568317686676063</v>
      </c>
      <c r="Z30" s="42">
        <f t="shared" si="2"/>
        <v>9.6666666666666665E-2</v>
      </c>
      <c r="AA30" s="61">
        <f t="shared" si="3"/>
        <v>7.3391095046361548E-3</v>
      </c>
      <c r="AB30" s="43">
        <f t="shared" si="4"/>
        <v>5.1724137931034488E-5</v>
      </c>
      <c r="AC30" s="43">
        <v>5.0000000000000004E-6</v>
      </c>
      <c r="AD30" s="43"/>
      <c r="AE30" s="43"/>
      <c r="AF30" s="43"/>
      <c r="AG30" s="43"/>
      <c r="AH30" s="43"/>
      <c r="AI30" s="43">
        <v>1.302</v>
      </c>
      <c r="AJ30" s="43">
        <v>1.407</v>
      </c>
      <c r="AK30" s="43"/>
      <c r="AL30" s="43"/>
      <c r="AM30" s="43"/>
      <c r="AN30" s="43"/>
      <c r="AO30" s="43"/>
      <c r="AP30" s="43"/>
      <c r="AQ30" s="43"/>
      <c r="AR30" s="43"/>
      <c r="AS30" s="36"/>
      <c r="AT30" s="36"/>
      <c r="AU30" s="36"/>
      <c r="AV30" s="36"/>
      <c r="AW30" s="36"/>
      <c r="AX30" s="36"/>
      <c r="AY30" s="149" t="s">
        <v>183</v>
      </c>
      <c r="AZ30" s="149" t="s">
        <v>184</v>
      </c>
      <c r="BA30" s="149" t="s">
        <v>185</v>
      </c>
      <c r="BB30" s="36" t="s">
        <v>186</v>
      </c>
      <c r="BC30" s="36"/>
      <c r="BD30" s="36" t="s">
        <v>187</v>
      </c>
      <c r="BE30" s="36"/>
      <c r="BF30" s="36"/>
      <c r="BG30" s="36"/>
      <c r="BH30" s="36"/>
      <c r="BI30" s="36"/>
      <c r="BJ30" s="36"/>
      <c r="BK30" s="36"/>
      <c r="BL30" s="36"/>
      <c r="BM30" s="36"/>
      <c r="BN30" s="36" t="s">
        <v>188</v>
      </c>
      <c r="BO30" s="36" t="s">
        <v>189</v>
      </c>
      <c r="BP30" s="36" t="s">
        <v>190</v>
      </c>
      <c r="BQ30" s="36" t="s">
        <v>191</v>
      </c>
    </row>
    <row r="31" spans="1:69" s="25" customFormat="1" hidden="1" x14ac:dyDescent="0.25">
      <c r="A31" s="90" t="s">
        <v>159</v>
      </c>
      <c r="B31" s="36" t="s">
        <v>160</v>
      </c>
      <c r="C31" s="36" t="s">
        <v>182</v>
      </c>
      <c r="D31" s="36" t="s">
        <v>34</v>
      </c>
      <c r="E31" s="36">
        <v>1</v>
      </c>
      <c r="F31" s="36" t="s">
        <v>262</v>
      </c>
      <c r="G31" s="36">
        <v>1.5</v>
      </c>
      <c r="H31" s="77"/>
      <c r="I31" s="36">
        <v>1.9</v>
      </c>
      <c r="J31" s="36">
        <v>1.869</v>
      </c>
      <c r="K31" s="36">
        <v>1.915</v>
      </c>
      <c r="L31" s="36"/>
      <c r="M31" s="70"/>
      <c r="N31" s="70">
        <v>5</v>
      </c>
      <c r="O31" s="80">
        <v>6.5000000000000002E-2</v>
      </c>
      <c r="P31" s="70"/>
      <c r="Q31" s="35"/>
      <c r="R31" s="35">
        <v>5.2999999999999999E-2</v>
      </c>
      <c r="S31" s="35">
        <v>7.6999999999999999E-2</v>
      </c>
      <c r="T31" s="35"/>
      <c r="U31" s="36"/>
      <c r="V31" s="36"/>
      <c r="W31" s="36"/>
      <c r="X31" s="80">
        <f t="shared" si="0"/>
        <v>1.77</v>
      </c>
      <c r="Y31" s="42">
        <f t="shared" si="1"/>
        <v>2.4605739061078657</v>
      </c>
      <c r="Z31" s="42">
        <f t="shared" si="2"/>
        <v>0.14749999999999999</v>
      </c>
      <c r="AA31" s="61">
        <f t="shared" si="3"/>
        <v>1.7087318792415731E-2</v>
      </c>
      <c r="AB31" s="43">
        <f t="shared" si="4"/>
        <v>3.3898305084745769E-5</v>
      </c>
      <c r="AC31" s="43">
        <v>5.0000000000000004E-6</v>
      </c>
      <c r="AD31" s="43"/>
      <c r="AE31" s="43"/>
      <c r="AF31" s="43"/>
      <c r="AG31" s="43"/>
      <c r="AH31" s="43"/>
      <c r="AI31" s="43">
        <v>0.41</v>
      </c>
      <c r="AJ31" s="59" t="s">
        <v>172</v>
      </c>
      <c r="AK31" s="59"/>
      <c r="AL31" s="43"/>
      <c r="AM31" s="43"/>
      <c r="AN31" s="43"/>
      <c r="AO31" s="43"/>
      <c r="AP31" s="43"/>
      <c r="AQ31" s="43"/>
      <c r="AR31" s="43"/>
      <c r="AS31" s="36"/>
      <c r="AT31" s="36"/>
      <c r="AU31" s="36"/>
      <c r="AV31" s="36"/>
      <c r="AW31" s="36"/>
      <c r="AX31" s="36"/>
      <c r="AY31" s="149" t="s">
        <v>183</v>
      </c>
      <c r="AZ31" s="149" t="s">
        <v>184</v>
      </c>
      <c r="BA31" s="149" t="s">
        <v>185</v>
      </c>
      <c r="BB31" s="36" t="s">
        <v>186</v>
      </c>
      <c r="BC31" s="36"/>
      <c r="BD31" s="36" t="s">
        <v>187</v>
      </c>
      <c r="BE31" s="36"/>
      <c r="BF31" s="36"/>
      <c r="BG31" s="36"/>
      <c r="BH31" s="36"/>
      <c r="BI31" s="36"/>
      <c r="BJ31" s="36"/>
      <c r="BK31" s="36"/>
      <c r="BL31" s="36"/>
      <c r="BM31" s="36"/>
      <c r="BN31" s="36" t="s">
        <v>188</v>
      </c>
      <c r="BO31" s="36" t="s">
        <v>189</v>
      </c>
      <c r="BP31" s="36" t="s">
        <v>190</v>
      </c>
      <c r="BQ31" s="36" t="s">
        <v>191</v>
      </c>
    </row>
    <row r="32" spans="1:69" s="25" customFormat="1" hidden="1" x14ac:dyDescent="0.25">
      <c r="A32" s="90" t="s">
        <v>159</v>
      </c>
      <c r="B32" s="36" t="s">
        <v>160</v>
      </c>
      <c r="C32" s="36" t="s">
        <v>182</v>
      </c>
      <c r="D32" s="36" t="s">
        <v>34</v>
      </c>
      <c r="E32" s="36">
        <v>1</v>
      </c>
      <c r="F32" s="36" t="s">
        <v>262</v>
      </c>
      <c r="G32" s="36">
        <v>1.5</v>
      </c>
      <c r="H32" s="77"/>
      <c r="I32" s="36">
        <v>1.9</v>
      </c>
      <c r="J32" s="36">
        <v>1.869</v>
      </c>
      <c r="K32" s="36">
        <v>1.915</v>
      </c>
      <c r="L32" s="36"/>
      <c r="M32" s="70"/>
      <c r="N32" s="70">
        <v>10</v>
      </c>
      <c r="O32" s="80">
        <v>0.109</v>
      </c>
      <c r="P32" s="70"/>
      <c r="Q32" s="35"/>
      <c r="R32" s="35">
        <v>9.5000000000000001E-2</v>
      </c>
      <c r="S32" s="35">
        <v>0.123</v>
      </c>
      <c r="T32" s="35"/>
      <c r="U32" s="36"/>
      <c r="V32" s="36"/>
      <c r="W32" s="36"/>
      <c r="X32" s="80">
        <f t="shared" si="0"/>
        <v>1.6819999999999999</v>
      </c>
      <c r="Y32" s="42">
        <f t="shared" si="1"/>
        <v>2.2219887936236424</v>
      </c>
      <c r="Z32" s="42">
        <f t="shared" si="2"/>
        <v>0.14016666666666666</v>
      </c>
      <c r="AA32" s="61">
        <f t="shared" si="3"/>
        <v>1.5430477733497516E-2</v>
      </c>
      <c r="AB32" s="43">
        <f t="shared" si="4"/>
        <v>3.5671819262782409E-5</v>
      </c>
      <c r="AC32" s="43">
        <v>5.0000000000000004E-6</v>
      </c>
      <c r="AD32" s="43"/>
      <c r="AE32" s="43"/>
      <c r="AF32" s="43"/>
      <c r="AG32" s="43"/>
      <c r="AH32" s="43"/>
      <c r="AI32" s="43">
        <v>0.72099999999999997</v>
      </c>
      <c r="AJ32" s="59" t="s">
        <v>172</v>
      </c>
      <c r="AK32" s="59"/>
      <c r="AL32" s="43"/>
      <c r="AM32" s="43"/>
      <c r="AN32" s="43"/>
      <c r="AO32" s="43"/>
      <c r="AP32" s="43"/>
      <c r="AQ32" s="43"/>
      <c r="AR32" s="43"/>
      <c r="AS32" s="36"/>
      <c r="AT32" s="36"/>
      <c r="AU32" s="36"/>
      <c r="AV32" s="36"/>
      <c r="AW32" s="36"/>
      <c r="AX32" s="36"/>
      <c r="AY32" s="149" t="s">
        <v>183</v>
      </c>
      <c r="AZ32" s="149" t="s">
        <v>184</v>
      </c>
      <c r="BA32" s="149" t="s">
        <v>185</v>
      </c>
      <c r="BB32" s="36" t="s">
        <v>186</v>
      </c>
      <c r="BC32" s="36"/>
      <c r="BD32" s="36" t="s">
        <v>187</v>
      </c>
      <c r="BE32" s="36"/>
      <c r="BF32" s="36"/>
      <c r="BG32" s="36"/>
      <c r="BH32" s="36"/>
      <c r="BI32" s="36"/>
      <c r="BJ32" s="36"/>
      <c r="BK32" s="36"/>
      <c r="BL32" s="36"/>
      <c r="BM32" s="36"/>
      <c r="BN32" s="36" t="s">
        <v>188</v>
      </c>
      <c r="BO32" s="36" t="s">
        <v>189</v>
      </c>
      <c r="BP32" s="36" t="s">
        <v>190</v>
      </c>
      <c r="BQ32" s="36" t="s">
        <v>191</v>
      </c>
    </row>
    <row r="33" spans="1:69" s="25" customFormat="1" hidden="1" x14ac:dyDescent="0.25">
      <c r="A33" s="90" t="s">
        <v>159</v>
      </c>
      <c r="B33" s="36" t="s">
        <v>160</v>
      </c>
      <c r="C33" s="36" t="s">
        <v>182</v>
      </c>
      <c r="D33" s="36" t="s">
        <v>34</v>
      </c>
      <c r="E33" s="36">
        <v>1</v>
      </c>
      <c r="F33" s="36" t="s">
        <v>262</v>
      </c>
      <c r="G33" s="36">
        <v>1.5</v>
      </c>
      <c r="H33" s="77"/>
      <c r="I33" s="36">
        <v>1.9</v>
      </c>
      <c r="J33" s="36">
        <v>1.869</v>
      </c>
      <c r="K33" s="36">
        <v>1.915</v>
      </c>
      <c r="L33" s="36"/>
      <c r="M33" s="70"/>
      <c r="N33" s="70">
        <v>40</v>
      </c>
      <c r="O33" s="80">
        <v>0.14499999999999999</v>
      </c>
      <c r="P33" s="70"/>
      <c r="Q33" s="35"/>
      <c r="R33" s="35">
        <v>0.127</v>
      </c>
      <c r="S33" s="60" t="s">
        <v>172</v>
      </c>
      <c r="T33" s="35"/>
      <c r="U33" s="36"/>
      <c r="V33" s="36"/>
      <c r="W33" s="36"/>
      <c r="X33" s="80">
        <f t="shared" si="0"/>
        <v>1.6099999999999999</v>
      </c>
      <c r="Y33" s="42">
        <f t="shared" si="1"/>
        <v>2.0358305793425253</v>
      </c>
      <c r="Z33" s="42">
        <f t="shared" si="2"/>
        <v>0.13416666666666666</v>
      </c>
      <c r="AA33" s="61">
        <f t="shared" si="3"/>
        <v>1.4137712356545314E-2</v>
      </c>
      <c r="AB33" s="43">
        <f t="shared" si="4"/>
        <v>3.726708074534162E-5</v>
      </c>
      <c r="AC33" s="43">
        <v>5.0000000000000004E-6</v>
      </c>
      <c r="AD33" s="43"/>
      <c r="AE33" s="43"/>
      <c r="AF33" s="43"/>
      <c r="AG33" s="43"/>
      <c r="AH33" s="43"/>
      <c r="AI33" s="43">
        <v>0.94</v>
      </c>
      <c r="AJ33" s="43">
        <v>1.0149999999999999</v>
      </c>
      <c r="AK33" s="43"/>
      <c r="AL33" s="43"/>
      <c r="AM33" s="43"/>
      <c r="AN33" s="43"/>
      <c r="AO33" s="43"/>
      <c r="AP33" s="43"/>
      <c r="AQ33" s="43"/>
      <c r="AR33" s="43"/>
      <c r="AS33" s="36"/>
      <c r="AT33" s="36"/>
      <c r="AU33" s="36"/>
      <c r="AV33" s="36"/>
      <c r="AW33" s="36"/>
      <c r="AX33" s="36"/>
      <c r="AY33" s="149" t="s">
        <v>183</v>
      </c>
      <c r="AZ33" s="149" t="s">
        <v>184</v>
      </c>
      <c r="BA33" s="149" t="s">
        <v>185</v>
      </c>
      <c r="BB33" s="36" t="s">
        <v>186</v>
      </c>
      <c r="BC33" s="36"/>
      <c r="BD33" s="36" t="s">
        <v>187</v>
      </c>
      <c r="BE33" s="36"/>
      <c r="BF33" s="36"/>
      <c r="BG33" s="36"/>
      <c r="BH33" s="36"/>
      <c r="BI33" s="36"/>
      <c r="BJ33" s="36"/>
      <c r="BK33" s="36"/>
      <c r="BL33" s="36"/>
      <c r="BM33" s="36"/>
      <c r="BN33" s="36" t="s">
        <v>188</v>
      </c>
      <c r="BO33" s="36" t="s">
        <v>189</v>
      </c>
      <c r="BP33" s="36" t="s">
        <v>190</v>
      </c>
      <c r="BQ33" s="36" t="s">
        <v>191</v>
      </c>
    </row>
    <row r="34" spans="1:69" s="25" customFormat="1" hidden="1" x14ac:dyDescent="0.25">
      <c r="A34" s="90" t="s">
        <v>159</v>
      </c>
      <c r="B34" s="36" t="s">
        <v>160</v>
      </c>
      <c r="C34" s="36" t="s">
        <v>182</v>
      </c>
      <c r="D34" s="36" t="s">
        <v>34</v>
      </c>
      <c r="E34" s="36">
        <v>1</v>
      </c>
      <c r="F34" s="36" t="s">
        <v>262</v>
      </c>
      <c r="G34" s="36">
        <v>1.5</v>
      </c>
      <c r="H34" s="77"/>
      <c r="I34" s="36">
        <v>1.9</v>
      </c>
      <c r="J34" s="36">
        <v>1.869</v>
      </c>
      <c r="K34" s="36">
        <v>1.915</v>
      </c>
      <c r="L34" s="36"/>
      <c r="M34" s="70"/>
      <c r="N34" s="70">
        <v>80</v>
      </c>
      <c r="O34" s="80">
        <v>0.2</v>
      </c>
      <c r="P34" s="70"/>
      <c r="Q34" s="35"/>
      <c r="R34" s="35">
        <v>0.17499999999999999</v>
      </c>
      <c r="S34" s="60" t="s">
        <v>172</v>
      </c>
      <c r="T34" s="35"/>
      <c r="U34" s="36"/>
      <c r="V34" s="36"/>
      <c r="W34" s="36"/>
      <c r="X34" s="80">
        <f t="shared" si="0"/>
        <v>1.5</v>
      </c>
      <c r="Y34" s="42">
        <f t="shared" si="1"/>
        <v>1.7671458676442586</v>
      </c>
      <c r="Z34" s="42">
        <f t="shared" si="2"/>
        <v>0.125</v>
      </c>
      <c r="AA34" s="61">
        <f t="shared" si="3"/>
        <v>1.2271846303085129E-2</v>
      </c>
      <c r="AB34" s="43">
        <f t="shared" si="4"/>
        <v>4.0000000000000003E-5</v>
      </c>
      <c r="AC34" s="43">
        <v>5.0000000000000004E-6</v>
      </c>
      <c r="AD34" s="43"/>
      <c r="AE34" s="43"/>
      <c r="AF34" s="43"/>
      <c r="AG34" s="43"/>
      <c r="AH34" s="43"/>
      <c r="AI34" s="43">
        <v>1.256</v>
      </c>
      <c r="AJ34" s="43">
        <v>1.357</v>
      </c>
      <c r="AK34" s="43"/>
      <c r="AL34" s="43"/>
      <c r="AM34" s="43"/>
      <c r="AN34" s="43"/>
      <c r="AO34" s="43"/>
      <c r="AP34" s="43"/>
      <c r="AQ34" s="43"/>
      <c r="AR34" s="43"/>
      <c r="AS34" s="36"/>
      <c r="AT34" s="36"/>
      <c r="AU34" s="36"/>
      <c r="AV34" s="36"/>
      <c r="AW34" s="36"/>
      <c r="AX34" s="36"/>
      <c r="AY34" s="149" t="s">
        <v>183</v>
      </c>
      <c r="AZ34" s="149" t="s">
        <v>184</v>
      </c>
      <c r="BA34" s="149" t="s">
        <v>185</v>
      </c>
      <c r="BB34" s="36" t="s">
        <v>186</v>
      </c>
      <c r="BC34" s="36"/>
      <c r="BD34" s="36" t="s">
        <v>187</v>
      </c>
      <c r="BE34" s="36"/>
      <c r="BF34" s="36"/>
      <c r="BG34" s="36"/>
      <c r="BH34" s="36"/>
      <c r="BI34" s="36"/>
      <c r="BJ34" s="36"/>
      <c r="BK34" s="36"/>
      <c r="BL34" s="36"/>
      <c r="BM34" s="36"/>
      <c r="BN34" s="36" t="s">
        <v>188</v>
      </c>
      <c r="BO34" s="36" t="s">
        <v>189</v>
      </c>
      <c r="BP34" s="36" t="s">
        <v>190</v>
      </c>
      <c r="BQ34" s="36" t="s">
        <v>191</v>
      </c>
    </row>
    <row r="35" spans="1:69" s="25" customFormat="1" hidden="1" x14ac:dyDescent="0.25">
      <c r="A35" s="90" t="s">
        <v>159</v>
      </c>
      <c r="B35" s="36" t="s">
        <v>160</v>
      </c>
      <c r="C35" s="36" t="s">
        <v>182</v>
      </c>
      <c r="D35" s="36" t="s">
        <v>34</v>
      </c>
      <c r="E35" s="36">
        <v>1</v>
      </c>
      <c r="F35" s="36" t="s">
        <v>262</v>
      </c>
      <c r="G35" s="36">
        <v>1.5</v>
      </c>
      <c r="H35" s="77"/>
      <c r="I35" s="36">
        <v>1.9</v>
      </c>
      <c r="J35" s="36">
        <v>1.869</v>
      </c>
      <c r="K35" s="36">
        <v>1.915</v>
      </c>
      <c r="L35" s="36"/>
      <c r="M35" s="70"/>
      <c r="N35" s="70">
        <v>160</v>
      </c>
      <c r="O35" s="80">
        <v>0.28100000000000003</v>
      </c>
      <c r="P35" s="70"/>
      <c r="Q35" s="35"/>
      <c r="R35" s="35">
        <v>0.246</v>
      </c>
      <c r="S35" s="60" t="s">
        <v>172</v>
      </c>
      <c r="T35" s="35"/>
      <c r="U35" s="36"/>
      <c r="V35" s="36"/>
      <c r="W35" s="36"/>
      <c r="X35" s="80">
        <f t="shared" si="0"/>
        <v>1.3379999999999999</v>
      </c>
      <c r="Y35" s="42">
        <f t="shared" si="1"/>
        <v>1.4060543496333011</v>
      </c>
      <c r="Z35" s="42">
        <f t="shared" si="2"/>
        <v>0.11149999999999999</v>
      </c>
      <c r="AA35" s="61">
        <f t="shared" si="3"/>
        <v>9.7642663168979234E-3</v>
      </c>
      <c r="AB35" s="43">
        <f t="shared" si="4"/>
        <v>4.4843049327354271E-5</v>
      </c>
      <c r="AC35" s="43">
        <v>5.0000000000000004E-6</v>
      </c>
      <c r="AD35" s="43"/>
      <c r="AE35" s="43"/>
      <c r="AF35" s="43"/>
      <c r="AG35" s="43"/>
      <c r="AH35" s="43"/>
      <c r="AI35" s="43">
        <v>1.681</v>
      </c>
      <c r="AJ35" s="43">
        <v>1.8149999999999999</v>
      </c>
      <c r="AK35" s="43"/>
      <c r="AL35" s="43"/>
      <c r="AM35" s="43"/>
      <c r="AN35" s="43"/>
      <c r="AO35" s="43"/>
      <c r="AP35" s="43"/>
      <c r="AQ35" s="43"/>
      <c r="AR35" s="43"/>
      <c r="AS35" s="36"/>
      <c r="AT35" s="36"/>
      <c r="AU35" s="36"/>
      <c r="AV35" s="36"/>
      <c r="AW35" s="36"/>
      <c r="AX35" s="36"/>
      <c r="AY35" s="149" t="s">
        <v>183</v>
      </c>
      <c r="AZ35" s="149" t="s">
        <v>184</v>
      </c>
      <c r="BA35" s="149" t="s">
        <v>185</v>
      </c>
      <c r="BB35" s="36" t="s">
        <v>186</v>
      </c>
      <c r="BC35" s="36"/>
      <c r="BD35" s="36" t="s">
        <v>187</v>
      </c>
      <c r="BE35" s="36"/>
      <c r="BF35" s="36"/>
      <c r="BG35" s="36"/>
      <c r="BH35" s="36"/>
      <c r="BI35" s="36"/>
      <c r="BJ35" s="36"/>
      <c r="BK35" s="36"/>
      <c r="BL35" s="36"/>
      <c r="BM35" s="36"/>
      <c r="BN35" s="36" t="s">
        <v>188</v>
      </c>
      <c r="BO35" s="36" t="s">
        <v>189</v>
      </c>
      <c r="BP35" s="36" t="s">
        <v>190</v>
      </c>
      <c r="BQ35" s="36" t="s">
        <v>191</v>
      </c>
    </row>
    <row r="36" spans="1:69" s="25" customFormat="1" hidden="1" x14ac:dyDescent="0.25">
      <c r="A36" s="90" t="s">
        <v>159</v>
      </c>
      <c r="B36" s="36" t="s">
        <v>160</v>
      </c>
      <c r="C36" s="36" t="s">
        <v>182</v>
      </c>
      <c r="D36" s="36" t="s">
        <v>34</v>
      </c>
      <c r="E36" s="36">
        <v>1</v>
      </c>
      <c r="F36" s="36" t="s">
        <v>262</v>
      </c>
      <c r="G36" s="36">
        <v>2</v>
      </c>
      <c r="H36" s="77"/>
      <c r="I36" s="36">
        <v>2.375</v>
      </c>
      <c r="J36" s="36">
        <v>2.3439999999999999</v>
      </c>
      <c r="K36" s="36">
        <v>2.4060000000000001</v>
      </c>
      <c r="L36" s="36"/>
      <c r="M36" s="70"/>
      <c r="N36" s="70">
        <v>5</v>
      </c>
      <c r="O36" s="80">
        <v>6.5000000000000002E-2</v>
      </c>
      <c r="P36" s="70"/>
      <c r="Q36" s="35"/>
      <c r="R36" s="35">
        <v>5.2999999999999999E-2</v>
      </c>
      <c r="S36" s="35">
        <v>7.6999999999999999E-2</v>
      </c>
      <c r="T36" s="35"/>
      <c r="U36" s="36"/>
      <c r="V36" s="36"/>
      <c r="W36" s="36"/>
      <c r="X36" s="80">
        <f t="shared" si="0"/>
        <v>2.2450000000000001</v>
      </c>
      <c r="Y36" s="42">
        <f t="shared" si="1"/>
        <v>3.9584263784772249</v>
      </c>
      <c r="Z36" s="42">
        <f t="shared" si="2"/>
        <v>0.18708333333333335</v>
      </c>
      <c r="AA36" s="61">
        <f t="shared" si="3"/>
        <v>2.7489072072758504E-2</v>
      </c>
      <c r="AB36" s="43">
        <f t="shared" si="4"/>
        <v>2.6726057906458797E-5</v>
      </c>
      <c r="AC36" s="43">
        <v>5.0000000000000004E-6</v>
      </c>
      <c r="AD36" s="43"/>
      <c r="AE36" s="43"/>
      <c r="AF36" s="43"/>
      <c r="AG36" s="43"/>
      <c r="AH36" s="43"/>
      <c r="AI36" s="43">
        <v>0.55500000000000005</v>
      </c>
      <c r="AJ36" s="59" t="s">
        <v>172</v>
      </c>
      <c r="AK36" s="59"/>
      <c r="AL36" s="43"/>
      <c r="AM36" s="43"/>
      <c r="AN36" s="43"/>
      <c r="AO36" s="43"/>
      <c r="AP36" s="43"/>
      <c r="AQ36" s="43"/>
      <c r="AR36" s="43"/>
      <c r="AS36" s="36"/>
      <c r="AT36" s="36"/>
      <c r="AU36" s="36"/>
      <c r="AV36" s="36"/>
      <c r="AW36" s="36"/>
      <c r="AX36" s="36"/>
      <c r="AY36" s="149" t="s">
        <v>183</v>
      </c>
      <c r="AZ36" s="149" t="s">
        <v>184</v>
      </c>
      <c r="BA36" s="149" t="s">
        <v>185</v>
      </c>
      <c r="BB36" s="36" t="s">
        <v>186</v>
      </c>
      <c r="BC36" s="36"/>
      <c r="BD36" s="36" t="s">
        <v>187</v>
      </c>
      <c r="BE36" s="36"/>
      <c r="BF36" s="36"/>
      <c r="BG36" s="36"/>
      <c r="BH36" s="36"/>
      <c r="BI36" s="36"/>
      <c r="BJ36" s="36"/>
      <c r="BK36" s="36"/>
      <c r="BL36" s="36"/>
      <c r="BM36" s="36"/>
      <c r="BN36" s="36" t="s">
        <v>188</v>
      </c>
      <c r="BO36" s="36" t="s">
        <v>189</v>
      </c>
      <c r="BP36" s="36" t="s">
        <v>190</v>
      </c>
      <c r="BQ36" s="36" t="s">
        <v>191</v>
      </c>
    </row>
    <row r="37" spans="1:69" s="33" customFormat="1" hidden="1" x14ac:dyDescent="0.25">
      <c r="A37" s="90" t="s">
        <v>159</v>
      </c>
      <c r="B37" s="36" t="s">
        <v>160</v>
      </c>
      <c r="C37" s="36" t="s">
        <v>182</v>
      </c>
      <c r="D37" s="36" t="s">
        <v>34</v>
      </c>
      <c r="E37" s="36">
        <v>1</v>
      </c>
      <c r="F37" s="36" t="s">
        <v>262</v>
      </c>
      <c r="G37" s="36">
        <v>2</v>
      </c>
      <c r="H37" s="77"/>
      <c r="I37" s="36">
        <v>2.375</v>
      </c>
      <c r="J37" s="36">
        <v>2.3439999999999999</v>
      </c>
      <c r="K37" s="36">
        <v>2.4060000000000001</v>
      </c>
      <c r="L37" s="36"/>
      <c r="M37" s="70"/>
      <c r="N37" s="70">
        <v>10</v>
      </c>
      <c r="O37" s="80">
        <v>0.109</v>
      </c>
      <c r="P37" s="70"/>
      <c r="Q37" s="35"/>
      <c r="R37" s="35">
        <v>9.5000000000000001E-2</v>
      </c>
      <c r="S37" s="35">
        <v>0.123</v>
      </c>
      <c r="T37" s="35"/>
      <c r="U37" s="36"/>
      <c r="V37" s="36"/>
      <c r="W37" s="36"/>
      <c r="X37" s="80">
        <f t="shared" ref="X37:X68" si="5">I37-2*O37</f>
        <v>2.157</v>
      </c>
      <c r="Y37" s="42">
        <f t="shared" si="1"/>
        <v>3.6541819795329746</v>
      </c>
      <c r="Z37" s="42">
        <f t="shared" si="2"/>
        <v>0.17974999999999999</v>
      </c>
      <c r="AA37" s="61">
        <f t="shared" si="3"/>
        <v>2.5376263746756767E-2</v>
      </c>
      <c r="AB37" s="43">
        <f t="shared" si="4"/>
        <v>2.7816411682892911E-5</v>
      </c>
      <c r="AC37" s="43">
        <v>5.0000000000000004E-6</v>
      </c>
      <c r="AD37" s="43"/>
      <c r="AE37" s="43"/>
      <c r="AF37" s="43"/>
      <c r="AG37" s="43"/>
      <c r="AH37" s="43"/>
      <c r="AI37" s="43">
        <v>0.91300000000000003</v>
      </c>
      <c r="AJ37" s="59" t="s">
        <v>172</v>
      </c>
      <c r="AK37" s="59"/>
      <c r="AL37" s="43"/>
      <c r="AM37" s="43"/>
      <c r="AN37" s="43"/>
      <c r="AO37" s="43"/>
      <c r="AP37" s="43"/>
      <c r="AQ37" s="43"/>
      <c r="AR37" s="43"/>
      <c r="AS37" s="36"/>
      <c r="AT37" s="36"/>
      <c r="AU37" s="36"/>
      <c r="AV37" s="36"/>
      <c r="AW37" s="36"/>
      <c r="AX37" s="36"/>
      <c r="AY37" s="149" t="s">
        <v>183</v>
      </c>
      <c r="AZ37" s="149" t="s">
        <v>184</v>
      </c>
      <c r="BA37" s="149" t="s">
        <v>185</v>
      </c>
      <c r="BB37" s="36" t="s">
        <v>186</v>
      </c>
      <c r="BC37" s="36"/>
      <c r="BD37" s="36" t="s">
        <v>187</v>
      </c>
      <c r="BE37" s="36"/>
      <c r="BF37" s="36"/>
      <c r="BG37" s="36"/>
      <c r="BH37" s="36"/>
      <c r="BI37" s="36"/>
      <c r="BJ37" s="36"/>
      <c r="BK37" s="36"/>
      <c r="BL37" s="36"/>
      <c r="BM37" s="36"/>
      <c r="BN37" s="36" t="s">
        <v>188</v>
      </c>
      <c r="BO37" s="36" t="s">
        <v>189</v>
      </c>
      <c r="BP37" s="36" t="s">
        <v>190</v>
      </c>
      <c r="BQ37" s="36" t="s">
        <v>191</v>
      </c>
    </row>
    <row r="38" spans="1:69" s="33" customFormat="1" hidden="1" x14ac:dyDescent="0.25">
      <c r="A38" s="90" t="s">
        <v>159</v>
      </c>
      <c r="B38" s="36" t="s">
        <v>160</v>
      </c>
      <c r="C38" s="36" t="s">
        <v>182</v>
      </c>
      <c r="D38" s="36" t="s">
        <v>34</v>
      </c>
      <c r="E38" s="36">
        <v>1</v>
      </c>
      <c r="F38" s="36" t="s">
        <v>262</v>
      </c>
      <c r="G38" s="36">
        <v>2</v>
      </c>
      <c r="H38" s="77"/>
      <c r="I38" s="36">
        <v>2.375</v>
      </c>
      <c r="J38" s="36">
        <v>2.351</v>
      </c>
      <c r="K38" s="36">
        <v>2.399</v>
      </c>
      <c r="L38" s="36"/>
      <c r="M38" s="70"/>
      <c r="N38" s="70">
        <v>40</v>
      </c>
      <c r="O38" s="80">
        <v>0.154</v>
      </c>
      <c r="P38" s="70"/>
      <c r="Q38" s="35"/>
      <c r="R38" s="35">
        <v>0.13500000000000001</v>
      </c>
      <c r="S38" s="60" t="s">
        <v>172</v>
      </c>
      <c r="T38" s="35"/>
      <c r="U38" s="36"/>
      <c r="V38" s="36"/>
      <c r="W38" s="36"/>
      <c r="X38" s="80">
        <f t="shared" si="5"/>
        <v>2.0670000000000002</v>
      </c>
      <c r="Y38" s="42">
        <f t="shared" si="1"/>
        <v>3.3556050137358011</v>
      </c>
      <c r="Z38" s="42">
        <f t="shared" si="2"/>
        <v>0.17225000000000001</v>
      </c>
      <c r="AA38" s="61">
        <f t="shared" si="3"/>
        <v>2.3302812595387506E-2</v>
      </c>
      <c r="AB38" s="43">
        <f t="shared" si="4"/>
        <v>2.9027576197387517E-5</v>
      </c>
      <c r="AC38" s="43">
        <v>5.0000000000000004E-6</v>
      </c>
      <c r="AD38" s="43"/>
      <c r="AE38" s="43"/>
      <c r="AF38" s="43"/>
      <c r="AG38" s="43"/>
      <c r="AH38" s="43"/>
      <c r="AI38" s="36">
        <v>1.264</v>
      </c>
      <c r="AJ38" s="43">
        <v>1.365</v>
      </c>
      <c r="AK38" s="43"/>
      <c r="AL38" s="43"/>
      <c r="AM38" s="43"/>
      <c r="AN38" s="43"/>
      <c r="AO38" s="43"/>
      <c r="AP38" s="43"/>
      <c r="AQ38" s="43"/>
      <c r="AR38" s="43"/>
      <c r="AS38" s="36"/>
      <c r="AT38" s="36"/>
      <c r="AU38" s="36"/>
      <c r="AV38" s="36"/>
      <c r="AW38" s="36"/>
      <c r="AX38" s="36"/>
      <c r="AY38" s="149" t="s">
        <v>183</v>
      </c>
      <c r="AZ38" s="149" t="s">
        <v>184</v>
      </c>
      <c r="BA38" s="149" t="s">
        <v>185</v>
      </c>
      <c r="BB38" s="36" t="s">
        <v>186</v>
      </c>
      <c r="BC38" s="36"/>
      <c r="BD38" s="36" t="s">
        <v>187</v>
      </c>
      <c r="BE38" s="36"/>
      <c r="BF38" s="36"/>
      <c r="BG38" s="36"/>
      <c r="BH38" s="36"/>
      <c r="BI38" s="36"/>
      <c r="BJ38" s="36"/>
      <c r="BK38" s="36"/>
      <c r="BL38" s="36"/>
      <c r="BM38" s="36"/>
      <c r="BN38" s="36" t="s">
        <v>188</v>
      </c>
      <c r="BO38" s="36" t="s">
        <v>189</v>
      </c>
      <c r="BP38" s="36" t="s">
        <v>190</v>
      </c>
      <c r="BQ38" s="36" t="s">
        <v>191</v>
      </c>
    </row>
    <row r="39" spans="1:69" s="33" customFormat="1" hidden="1" x14ac:dyDescent="0.25">
      <c r="A39" s="90" t="s">
        <v>159</v>
      </c>
      <c r="B39" s="36" t="s">
        <v>160</v>
      </c>
      <c r="C39" s="36" t="s">
        <v>182</v>
      </c>
      <c r="D39" s="36" t="s">
        <v>34</v>
      </c>
      <c r="E39" s="36">
        <v>1</v>
      </c>
      <c r="F39" s="36" t="s">
        <v>262</v>
      </c>
      <c r="G39" s="36">
        <v>2</v>
      </c>
      <c r="H39" s="77"/>
      <c r="I39" s="36">
        <v>2.375</v>
      </c>
      <c r="J39" s="36">
        <v>2.351</v>
      </c>
      <c r="K39" s="36">
        <v>2.399</v>
      </c>
      <c r="L39" s="36"/>
      <c r="M39" s="70"/>
      <c r="N39" s="70">
        <v>80</v>
      </c>
      <c r="O39" s="80">
        <v>0.218</v>
      </c>
      <c r="P39" s="70"/>
      <c r="Q39" s="35"/>
      <c r="R39" s="35">
        <v>0.191</v>
      </c>
      <c r="S39" s="60" t="s">
        <v>172</v>
      </c>
      <c r="T39" s="35"/>
      <c r="U39" s="36"/>
      <c r="V39" s="36"/>
      <c r="W39" s="36"/>
      <c r="X39" s="80">
        <f t="shared" si="5"/>
        <v>1.9390000000000001</v>
      </c>
      <c r="Y39" s="42">
        <f t="shared" si="1"/>
        <v>2.9528779682868178</v>
      </c>
      <c r="Z39" s="42">
        <f t="shared" si="2"/>
        <v>0.16158333333333333</v>
      </c>
      <c r="AA39" s="61">
        <f t="shared" si="3"/>
        <v>2.0506097001991786E-2</v>
      </c>
      <c r="AB39" s="43">
        <f t="shared" si="4"/>
        <v>3.0943785456420836E-5</v>
      </c>
      <c r="AC39" s="43">
        <v>5.0000000000000004E-6</v>
      </c>
      <c r="AD39" s="43"/>
      <c r="AE39" s="43"/>
      <c r="AF39" s="43"/>
      <c r="AG39" s="43"/>
      <c r="AH39" s="43"/>
      <c r="AI39" s="36">
        <v>1.7370000000000001</v>
      </c>
      <c r="AJ39" s="43">
        <v>1.8759999999999999</v>
      </c>
      <c r="AK39" s="43"/>
      <c r="AL39" s="43"/>
      <c r="AM39" s="43"/>
      <c r="AN39" s="43"/>
      <c r="AO39" s="43"/>
      <c r="AP39" s="43"/>
      <c r="AQ39" s="43"/>
      <c r="AR39" s="43"/>
      <c r="AS39" s="36"/>
      <c r="AT39" s="36"/>
      <c r="AU39" s="36"/>
      <c r="AV39" s="36"/>
      <c r="AW39" s="36"/>
      <c r="AX39" s="36"/>
      <c r="AY39" s="149" t="s">
        <v>183</v>
      </c>
      <c r="AZ39" s="149" t="s">
        <v>184</v>
      </c>
      <c r="BA39" s="149" t="s">
        <v>185</v>
      </c>
      <c r="BB39" s="36" t="s">
        <v>186</v>
      </c>
      <c r="BC39" s="36"/>
      <c r="BD39" s="36" t="s">
        <v>187</v>
      </c>
      <c r="BE39" s="36"/>
      <c r="BF39" s="36"/>
      <c r="BG39" s="36"/>
      <c r="BH39" s="36"/>
      <c r="BI39" s="36"/>
      <c r="BJ39" s="36"/>
      <c r="BK39" s="36"/>
      <c r="BL39" s="36"/>
      <c r="BM39" s="36"/>
      <c r="BN39" s="36" t="s">
        <v>188</v>
      </c>
      <c r="BO39" s="36" t="s">
        <v>189</v>
      </c>
      <c r="BP39" s="36" t="s">
        <v>190</v>
      </c>
      <c r="BQ39" s="36" t="s">
        <v>191</v>
      </c>
    </row>
    <row r="40" spans="1:69" s="36" customFormat="1" hidden="1" x14ac:dyDescent="0.25">
      <c r="A40" s="90" t="s">
        <v>159</v>
      </c>
      <c r="B40" s="36" t="s">
        <v>160</v>
      </c>
      <c r="C40" s="36" t="s">
        <v>182</v>
      </c>
      <c r="D40" s="36" t="s">
        <v>34</v>
      </c>
      <c r="E40" s="36">
        <v>1</v>
      </c>
      <c r="F40" s="36" t="s">
        <v>262</v>
      </c>
      <c r="G40" s="36">
        <v>2</v>
      </c>
      <c r="H40" s="77"/>
      <c r="I40" s="36">
        <v>2.375</v>
      </c>
      <c r="J40" s="36">
        <v>2.351</v>
      </c>
      <c r="K40" s="36">
        <v>2.399</v>
      </c>
      <c r="M40" s="70"/>
      <c r="N40" s="70">
        <v>160</v>
      </c>
      <c r="O40" s="80">
        <v>0.34399999999999997</v>
      </c>
      <c r="P40" s="70"/>
      <c r="Q40" s="35"/>
      <c r="R40" s="35">
        <v>0.30099999999999999</v>
      </c>
      <c r="S40" s="60" t="s">
        <v>172</v>
      </c>
      <c r="T40" s="35"/>
      <c r="X40" s="80">
        <f t="shared" si="5"/>
        <v>1.6870000000000001</v>
      </c>
      <c r="Y40" s="42">
        <f t="shared" si="1"/>
        <v>2.2352188256860726</v>
      </c>
      <c r="Z40" s="42">
        <f t="shared" si="2"/>
        <v>0.14058333333333334</v>
      </c>
      <c r="AA40" s="61">
        <f t="shared" si="3"/>
        <v>1.5522352956153281E-2</v>
      </c>
      <c r="AB40" s="43">
        <f t="shared" si="4"/>
        <v>3.5566093657379965E-5</v>
      </c>
      <c r="AC40" s="43">
        <v>5.0000000000000004E-6</v>
      </c>
      <c r="AD40" s="43"/>
      <c r="AE40" s="43"/>
      <c r="AF40" s="43"/>
      <c r="AG40" s="43"/>
      <c r="AH40" s="43"/>
      <c r="AI40" s="36">
        <v>2.581</v>
      </c>
      <c r="AJ40" s="36">
        <v>2.7879999999999998</v>
      </c>
      <c r="AL40" s="43"/>
      <c r="AM40" s="43"/>
      <c r="AN40" s="43"/>
      <c r="AO40" s="43"/>
      <c r="AP40" s="43"/>
      <c r="AQ40" s="43"/>
      <c r="AR40" s="43"/>
      <c r="AY40" s="149" t="s">
        <v>183</v>
      </c>
      <c r="AZ40" s="149" t="s">
        <v>184</v>
      </c>
      <c r="BA40" s="149" t="s">
        <v>185</v>
      </c>
      <c r="BB40" s="36" t="s">
        <v>186</v>
      </c>
      <c r="BD40" s="36" t="s">
        <v>187</v>
      </c>
      <c r="BN40" s="36" t="s">
        <v>188</v>
      </c>
      <c r="BO40" s="36" t="s">
        <v>189</v>
      </c>
      <c r="BP40" s="36" t="s">
        <v>190</v>
      </c>
      <c r="BQ40" s="36" t="s">
        <v>191</v>
      </c>
    </row>
    <row r="41" spans="1:69" s="36" customFormat="1" hidden="1" x14ac:dyDescent="0.25">
      <c r="A41" s="90" t="s">
        <v>159</v>
      </c>
      <c r="B41" s="36" t="s">
        <v>160</v>
      </c>
      <c r="C41" s="36" t="s">
        <v>182</v>
      </c>
      <c r="D41" s="36" t="s">
        <v>34</v>
      </c>
      <c r="E41" s="36">
        <v>1</v>
      </c>
      <c r="F41" s="36" t="s">
        <v>262</v>
      </c>
      <c r="G41" s="36">
        <v>2.5</v>
      </c>
      <c r="H41" s="77"/>
      <c r="I41" s="36">
        <v>2.375</v>
      </c>
      <c r="J41" s="36">
        <v>2.8439999999999999</v>
      </c>
      <c r="K41" s="36">
        <v>2.9060000000000001</v>
      </c>
      <c r="M41" s="70"/>
      <c r="N41" s="70">
        <v>5</v>
      </c>
      <c r="O41" s="80">
        <v>8.3000000000000004E-2</v>
      </c>
      <c r="P41" s="70"/>
      <c r="Q41" s="35"/>
      <c r="R41" s="35">
        <v>7.0999999999999994E-2</v>
      </c>
      <c r="S41" s="35">
        <v>9.5000000000000001E-2</v>
      </c>
      <c r="T41" s="35"/>
      <c r="X41" s="80">
        <f t="shared" si="5"/>
        <v>2.2090000000000001</v>
      </c>
      <c r="Y41" s="42">
        <f t="shared" si="1"/>
        <v>3.8324924953654245</v>
      </c>
      <c r="Z41" s="42">
        <f t="shared" si="2"/>
        <v>0.18408333333333335</v>
      </c>
      <c r="AA41" s="61">
        <f t="shared" si="3"/>
        <v>2.661453121781545E-2</v>
      </c>
      <c r="AB41" s="43">
        <f t="shared" si="4"/>
        <v>2.7161611588954278E-5</v>
      </c>
      <c r="AC41" s="43">
        <v>5.0000000000000004E-6</v>
      </c>
      <c r="AD41" s="43"/>
      <c r="AE41" s="43"/>
      <c r="AF41" s="43"/>
      <c r="AG41" s="43"/>
      <c r="AH41" s="43"/>
      <c r="AI41" s="36">
        <v>0.85599999999999998</v>
      </c>
      <c r="AJ41" s="59" t="s">
        <v>172</v>
      </c>
      <c r="AK41" s="59"/>
      <c r="AL41" s="43"/>
      <c r="AM41" s="43"/>
      <c r="AN41" s="43"/>
      <c r="AO41" s="43"/>
      <c r="AP41" s="43"/>
      <c r="AQ41" s="43"/>
      <c r="AR41" s="43"/>
      <c r="AY41" s="149" t="s">
        <v>183</v>
      </c>
      <c r="AZ41" s="149" t="s">
        <v>184</v>
      </c>
      <c r="BA41" s="149" t="s">
        <v>185</v>
      </c>
      <c r="BB41" s="36" t="s">
        <v>186</v>
      </c>
      <c r="BD41" s="36" t="s">
        <v>187</v>
      </c>
      <c r="BN41" s="36" t="s">
        <v>188</v>
      </c>
      <c r="BO41" s="36" t="s">
        <v>189</v>
      </c>
      <c r="BP41" s="36" t="s">
        <v>190</v>
      </c>
      <c r="BQ41" s="36" t="s">
        <v>191</v>
      </c>
    </row>
    <row r="42" spans="1:69" s="36" customFormat="1" hidden="1" x14ac:dyDescent="0.25">
      <c r="A42" s="90" t="s">
        <v>159</v>
      </c>
      <c r="B42" s="36" t="s">
        <v>160</v>
      </c>
      <c r="C42" s="36" t="s">
        <v>182</v>
      </c>
      <c r="D42" s="36" t="s">
        <v>34</v>
      </c>
      <c r="E42" s="36">
        <v>1</v>
      </c>
      <c r="F42" s="36" t="s">
        <v>262</v>
      </c>
      <c r="G42" s="36">
        <v>2.5</v>
      </c>
      <c r="H42" s="77"/>
      <c r="I42" s="36">
        <v>2.375</v>
      </c>
      <c r="J42" s="36">
        <v>2.8439999999999999</v>
      </c>
      <c r="K42" s="36">
        <v>2.9060000000000001</v>
      </c>
      <c r="M42" s="70"/>
      <c r="N42" s="70">
        <v>10</v>
      </c>
      <c r="O42" s="80">
        <v>0.12</v>
      </c>
      <c r="P42" s="70"/>
      <c r="Q42" s="35"/>
      <c r="R42" s="35">
        <v>0.105</v>
      </c>
      <c r="S42" s="35">
        <v>0.13500000000000001</v>
      </c>
      <c r="T42" s="35"/>
      <c r="X42" s="80">
        <f t="shared" si="5"/>
        <v>2.1349999999999998</v>
      </c>
      <c r="Y42" s="42">
        <f t="shared" si="1"/>
        <v>3.5800215433523332</v>
      </c>
      <c r="Z42" s="42">
        <f t="shared" si="2"/>
        <v>0.17791666666666664</v>
      </c>
      <c r="AA42" s="61">
        <f t="shared" si="3"/>
        <v>2.4861260717724532E-2</v>
      </c>
      <c r="AB42" s="43">
        <f t="shared" si="4"/>
        <v>2.8103044496487128E-5</v>
      </c>
      <c r="AC42" s="43">
        <v>5.0000000000000004E-6</v>
      </c>
      <c r="AD42" s="43"/>
      <c r="AE42" s="43"/>
      <c r="AF42" s="43"/>
      <c r="AG42" s="43"/>
      <c r="AH42" s="43"/>
      <c r="AI42" s="36">
        <v>1.2210000000000001</v>
      </c>
      <c r="AJ42" s="59" t="s">
        <v>172</v>
      </c>
      <c r="AK42" s="59"/>
      <c r="AL42" s="43"/>
      <c r="AM42" s="43"/>
      <c r="AN42" s="43"/>
      <c r="AO42" s="43"/>
      <c r="AP42" s="43"/>
      <c r="AQ42" s="43"/>
      <c r="AR42" s="43"/>
      <c r="AY42" s="149" t="s">
        <v>183</v>
      </c>
      <c r="AZ42" s="149" t="s">
        <v>184</v>
      </c>
      <c r="BA42" s="149" t="s">
        <v>185</v>
      </c>
      <c r="BB42" s="36" t="s">
        <v>186</v>
      </c>
      <c r="BD42" s="36" t="s">
        <v>187</v>
      </c>
      <c r="BN42" s="36" t="s">
        <v>188</v>
      </c>
      <c r="BO42" s="36" t="s">
        <v>189</v>
      </c>
      <c r="BP42" s="36" t="s">
        <v>190</v>
      </c>
      <c r="BQ42" s="36" t="s">
        <v>191</v>
      </c>
    </row>
    <row r="43" spans="1:69" s="36" customFormat="1" hidden="1" x14ac:dyDescent="0.25">
      <c r="A43" s="90" t="s">
        <v>159</v>
      </c>
      <c r="B43" s="36" t="s">
        <v>160</v>
      </c>
      <c r="C43" s="36" t="s">
        <v>182</v>
      </c>
      <c r="D43" s="36" t="s">
        <v>34</v>
      </c>
      <c r="E43" s="36">
        <v>1</v>
      </c>
      <c r="F43" s="36" t="s">
        <v>262</v>
      </c>
      <c r="G43" s="36">
        <v>2.5</v>
      </c>
      <c r="H43" s="77"/>
      <c r="I43" s="36">
        <v>2.375</v>
      </c>
      <c r="J43" s="36">
        <v>2.8460000000000001</v>
      </c>
      <c r="K43" s="36">
        <v>2.9039999999999999</v>
      </c>
      <c r="M43" s="70"/>
      <c r="N43" s="70">
        <v>40</v>
      </c>
      <c r="O43" s="80">
        <v>0.20300000000000001</v>
      </c>
      <c r="P43" s="70"/>
      <c r="Q43" s="35"/>
      <c r="R43" s="35">
        <v>0.17799999999999999</v>
      </c>
      <c r="S43" s="60" t="s">
        <v>172</v>
      </c>
      <c r="T43" s="35"/>
      <c r="X43" s="80">
        <f t="shared" si="5"/>
        <v>1.9689999999999999</v>
      </c>
      <c r="Y43" s="42">
        <f t="shared" si="1"/>
        <v>3.0449580489635344</v>
      </c>
      <c r="Z43" s="42">
        <f t="shared" si="2"/>
        <v>0.16408333333333333</v>
      </c>
      <c r="AA43" s="61">
        <f t="shared" si="3"/>
        <v>2.114554200669121E-2</v>
      </c>
      <c r="AB43" s="43">
        <f t="shared" si="4"/>
        <v>3.0472320975114274E-5</v>
      </c>
      <c r="AC43" s="43">
        <v>5.0000000000000004E-6</v>
      </c>
      <c r="AD43" s="43"/>
      <c r="AE43" s="43"/>
      <c r="AF43" s="43"/>
      <c r="AG43" s="43"/>
      <c r="AH43" s="43"/>
      <c r="AI43" s="36">
        <v>2.004</v>
      </c>
      <c r="AJ43" s="36">
        <v>2.1640000000000001</v>
      </c>
      <c r="AL43" s="43"/>
      <c r="AM43" s="43"/>
      <c r="AN43" s="43"/>
      <c r="AO43" s="43"/>
      <c r="AP43" s="43"/>
      <c r="AQ43" s="43"/>
      <c r="AR43" s="43"/>
      <c r="AY43" s="149" t="s">
        <v>183</v>
      </c>
      <c r="AZ43" s="149" t="s">
        <v>184</v>
      </c>
      <c r="BA43" s="149" t="s">
        <v>185</v>
      </c>
      <c r="BB43" s="36" t="s">
        <v>186</v>
      </c>
      <c r="BD43" s="36" t="s">
        <v>187</v>
      </c>
      <c r="BN43" s="36" t="s">
        <v>188</v>
      </c>
      <c r="BO43" s="36" t="s">
        <v>189</v>
      </c>
      <c r="BP43" s="36" t="s">
        <v>190</v>
      </c>
      <c r="BQ43" s="36" t="s">
        <v>191</v>
      </c>
    </row>
    <row r="44" spans="1:69" s="25" customFormat="1" hidden="1" x14ac:dyDescent="0.25">
      <c r="A44" s="90" t="s">
        <v>159</v>
      </c>
      <c r="B44" s="36" t="s">
        <v>160</v>
      </c>
      <c r="C44" s="36" t="s">
        <v>182</v>
      </c>
      <c r="D44" s="36" t="s">
        <v>34</v>
      </c>
      <c r="E44" s="36">
        <v>1</v>
      </c>
      <c r="F44" s="36" t="s">
        <v>262</v>
      </c>
      <c r="G44" s="36">
        <v>2.5</v>
      </c>
      <c r="H44" s="77"/>
      <c r="I44" s="36">
        <v>2.375</v>
      </c>
      <c r="J44" s="36">
        <v>2.8460000000000001</v>
      </c>
      <c r="K44" s="36">
        <v>2.9039999999999999</v>
      </c>
      <c r="L44" s="36"/>
      <c r="M44" s="70"/>
      <c r="N44" s="70">
        <v>80</v>
      </c>
      <c r="O44" s="80">
        <v>0.27600000000000002</v>
      </c>
      <c r="P44" s="70"/>
      <c r="Q44" s="35"/>
      <c r="R44" s="35">
        <v>0.24199999999999999</v>
      </c>
      <c r="S44" s="60" t="s">
        <v>172</v>
      </c>
      <c r="T44" s="35"/>
      <c r="U44" s="36"/>
      <c r="V44" s="36"/>
      <c r="W44" s="36"/>
      <c r="X44" s="80">
        <f t="shared" si="5"/>
        <v>1.823</v>
      </c>
      <c r="Y44" s="42">
        <f t="shared" si="1"/>
        <v>2.610136492965478</v>
      </c>
      <c r="Z44" s="42">
        <f t="shared" si="2"/>
        <v>0.15191666666666667</v>
      </c>
      <c r="AA44" s="61">
        <f t="shared" si="3"/>
        <v>1.8125947867815826E-2</v>
      </c>
      <c r="AB44" s="43">
        <f t="shared" si="4"/>
        <v>3.2912781130005486E-5</v>
      </c>
      <c r="AC44" s="43">
        <v>5.0000000000000004E-6</v>
      </c>
      <c r="AD44" s="43"/>
      <c r="AE44" s="43"/>
      <c r="AF44" s="43"/>
      <c r="AG44" s="43"/>
      <c r="AH44" s="43"/>
      <c r="AI44" s="36">
        <v>2.65</v>
      </c>
      <c r="AJ44" s="36">
        <v>2.8620000000000001</v>
      </c>
      <c r="AK44" s="36"/>
      <c r="AL44" s="43"/>
      <c r="AM44" s="43"/>
      <c r="AN44" s="43"/>
      <c r="AO44" s="43"/>
      <c r="AP44" s="43"/>
      <c r="AQ44" s="43"/>
      <c r="AR44" s="43"/>
      <c r="AS44" s="36"/>
      <c r="AT44" s="36"/>
      <c r="AU44" s="36"/>
      <c r="AV44" s="36"/>
      <c r="AW44" s="36"/>
      <c r="AX44" s="36"/>
      <c r="AY44" s="149" t="s">
        <v>183</v>
      </c>
      <c r="AZ44" s="149" t="s">
        <v>184</v>
      </c>
      <c r="BA44" s="149" t="s">
        <v>185</v>
      </c>
      <c r="BB44" s="36" t="s">
        <v>186</v>
      </c>
      <c r="BC44" s="36"/>
      <c r="BD44" s="36" t="s">
        <v>187</v>
      </c>
      <c r="BE44" s="36"/>
      <c r="BF44" s="36"/>
      <c r="BG44" s="36"/>
      <c r="BH44" s="36"/>
      <c r="BI44" s="36"/>
      <c r="BJ44" s="36"/>
      <c r="BK44" s="36"/>
      <c r="BL44" s="36"/>
      <c r="BM44" s="36"/>
      <c r="BN44" s="36" t="s">
        <v>188</v>
      </c>
      <c r="BO44" s="36" t="s">
        <v>189</v>
      </c>
      <c r="BP44" s="36" t="s">
        <v>190</v>
      </c>
      <c r="BQ44" s="36" t="s">
        <v>191</v>
      </c>
    </row>
    <row r="45" spans="1:69" s="25" customFormat="1" hidden="1" x14ac:dyDescent="0.25">
      <c r="A45" s="90" t="s">
        <v>159</v>
      </c>
      <c r="B45" s="36" t="s">
        <v>160</v>
      </c>
      <c r="C45" s="36" t="s">
        <v>182</v>
      </c>
      <c r="D45" s="36" t="s">
        <v>34</v>
      </c>
      <c r="E45" s="36">
        <v>1</v>
      </c>
      <c r="F45" s="36" t="s">
        <v>262</v>
      </c>
      <c r="G45" s="36">
        <v>2.5</v>
      </c>
      <c r="H45" s="77"/>
      <c r="I45" s="36">
        <v>2.375</v>
      </c>
      <c r="J45" s="36">
        <v>2.8460000000000001</v>
      </c>
      <c r="K45" s="36">
        <v>2.9039999999999999</v>
      </c>
      <c r="L45" s="36"/>
      <c r="M45" s="70"/>
      <c r="N45" s="70">
        <v>160</v>
      </c>
      <c r="O45" s="80">
        <v>0.375</v>
      </c>
      <c r="P45" s="70"/>
      <c r="Q45" s="35"/>
      <c r="R45" s="35">
        <v>0.32800000000000001</v>
      </c>
      <c r="S45" s="60" t="s">
        <v>172</v>
      </c>
      <c r="T45" s="35"/>
      <c r="U45" s="36"/>
      <c r="V45" s="36"/>
      <c r="W45" s="36"/>
      <c r="X45" s="80">
        <f t="shared" si="5"/>
        <v>1.625</v>
      </c>
      <c r="Y45" s="42">
        <f t="shared" si="1"/>
        <v>2.0739420252213869</v>
      </c>
      <c r="Z45" s="42">
        <f t="shared" si="2"/>
        <v>0.13541666666666666</v>
      </c>
      <c r="AA45" s="61">
        <f t="shared" si="3"/>
        <v>1.4402375175148517E-2</v>
      </c>
      <c r="AB45" s="43">
        <f t="shared" si="4"/>
        <v>3.6923076923076929E-5</v>
      </c>
      <c r="AC45" s="43">
        <v>5.0000000000000004E-6</v>
      </c>
      <c r="AD45" s="43"/>
      <c r="AE45" s="43"/>
      <c r="AF45" s="43"/>
      <c r="AG45" s="43"/>
      <c r="AH45" s="43"/>
      <c r="AI45" s="36">
        <v>3.464</v>
      </c>
      <c r="AJ45" s="36">
        <v>3.7410000000000001</v>
      </c>
      <c r="AK45" s="36"/>
      <c r="AL45" s="43"/>
      <c r="AM45" s="43"/>
      <c r="AN45" s="43"/>
      <c r="AO45" s="43"/>
      <c r="AP45" s="43"/>
      <c r="AQ45" s="43"/>
      <c r="AR45" s="43"/>
      <c r="AS45" s="36"/>
      <c r="AT45" s="36"/>
      <c r="AU45" s="36"/>
      <c r="AV45" s="36"/>
      <c r="AW45" s="36"/>
      <c r="AX45" s="36"/>
      <c r="AY45" s="149" t="s">
        <v>183</v>
      </c>
      <c r="AZ45" s="149" t="s">
        <v>184</v>
      </c>
      <c r="BA45" s="149" t="s">
        <v>185</v>
      </c>
      <c r="BB45" s="36" t="s">
        <v>186</v>
      </c>
      <c r="BC45" s="36"/>
      <c r="BD45" s="36" t="s">
        <v>187</v>
      </c>
      <c r="BE45" s="36"/>
      <c r="BF45" s="36"/>
      <c r="BG45" s="36"/>
      <c r="BH45" s="36"/>
      <c r="BI45" s="36"/>
      <c r="BJ45" s="36"/>
      <c r="BK45" s="36"/>
      <c r="BL45" s="36"/>
      <c r="BM45" s="36"/>
      <c r="BN45" s="36" t="s">
        <v>188</v>
      </c>
      <c r="BO45" s="36" t="s">
        <v>189</v>
      </c>
      <c r="BP45" s="36" t="s">
        <v>190</v>
      </c>
      <c r="BQ45" s="36" t="s">
        <v>191</v>
      </c>
    </row>
    <row r="46" spans="1:69" s="25" customFormat="1" hidden="1" x14ac:dyDescent="0.25">
      <c r="A46" s="90" t="s">
        <v>159</v>
      </c>
      <c r="B46" s="36" t="s">
        <v>160</v>
      </c>
      <c r="C46" s="36" t="s">
        <v>182</v>
      </c>
      <c r="D46" s="36" t="s">
        <v>34</v>
      </c>
      <c r="E46" s="36">
        <v>1</v>
      </c>
      <c r="F46" s="36" t="s">
        <v>262</v>
      </c>
      <c r="G46" s="36">
        <v>3</v>
      </c>
      <c r="H46" s="77"/>
      <c r="I46" s="36">
        <v>3.5</v>
      </c>
      <c r="J46" s="36">
        <v>3.4689999999999999</v>
      </c>
      <c r="K46" s="36">
        <v>3.5310000000000001</v>
      </c>
      <c r="L46" s="36"/>
      <c r="M46" s="70"/>
      <c r="N46" s="70">
        <v>5</v>
      </c>
      <c r="O46" s="80">
        <v>8.3000000000000004E-2</v>
      </c>
      <c r="P46" s="70"/>
      <c r="Q46" s="35"/>
      <c r="R46" s="35">
        <v>7.0999999999999994E-2</v>
      </c>
      <c r="S46" s="35">
        <v>9.5000000000000001E-2</v>
      </c>
      <c r="T46" s="35"/>
      <c r="U46" s="36"/>
      <c r="V46" s="36"/>
      <c r="W46" s="36"/>
      <c r="X46" s="80">
        <f t="shared" si="5"/>
        <v>3.3340000000000001</v>
      </c>
      <c r="Y46" s="42">
        <f t="shared" si="1"/>
        <v>8.7301372675414868</v>
      </c>
      <c r="Z46" s="42">
        <f t="shared" si="2"/>
        <v>0.27783333333333332</v>
      </c>
      <c r="AA46" s="61">
        <f t="shared" si="3"/>
        <v>6.0625953246815877E-2</v>
      </c>
      <c r="AB46" s="43">
        <f t="shared" si="4"/>
        <v>1.7996400719856032E-5</v>
      </c>
      <c r="AC46" s="43">
        <v>5.0000000000000004E-6</v>
      </c>
      <c r="AD46" s="43"/>
      <c r="AE46" s="43"/>
      <c r="AF46" s="43"/>
      <c r="AG46" s="43"/>
      <c r="AH46" s="43"/>
      <c r="AI46" s="43">
        <v>1.048</v>
      </c>
      <c r="AJ46" s="59" t="s">
        <v>172</v>
      </c>
      <c r="AK46" s="59"/>
      <c r="AL46" s="43"/>
      <c r="AM46" s="43"/>
      <c r="AN46" s="43"/>
      <c r="AO46" s="43"/>
      <c r="AP46" s="43"/>
      <c r="AQ46" s="43"/>
      <c r="AR46" s="43"/>
      <c r="AS46" s="36"/>
      <c r="AT46" s="36"/>
      <c r="AU46" s="36"/>
      <c r="AV46" s="36"/>
      <c r="AW46" s="36"/>
      <c r="AX46" s="36"/>
      <c r="AY46" s="149" t="s">
        <v>183</v>
      </c>
      <c r="AZ46" s="149" t="s">
        <v>184</v>
      </c>
      <c r="BA46" s="149" t="s">
        <v>185</v>
      </c>
      <c r="BB46" s="36" t="s">
        <v>186</v>
      </c>
      <c r="BC46" s="36"/>
      <c r="BD46" s="36" t="s">
        <v>187</v>
      </c>
      <c r="BE46" s="36"/>
      <c r="BF46" s="36"/>
      <c r="BG46" s="36"/>
      <c r="BH46" s="36"/>
      <c r="BI46" s="36"/>
      <c r="BJ46" s="36"/>
      <c r="BK46" s="36"/>
      <c r="BL46" s="36"/>
      <c r="BM46" s="36"/>
      <c r="BN46" s="36" t="s">
        <v>188</v>
      </c>
      <c r="BO46" s="36" t="s">
        <v>189</v>
      </c>
      <c r="BP46" s="36" t="s">
        <v>190</v>
      </c>
      <c r="BQ46" s="36" t="s">
        <v>191</v>
      </c>
    </row>
    <row r="47" spans="1:69" s="25" customFormat="1" hidden="1" x14ac:dyDescent="0.25">
      <c r="A47" s="90" t="s">
        <v>159</v>
      </c>
      <c r="B47" s="36" t="s">
        <v>160</v>
      </c>
      <c r="C47" s="36" t="s">
        <v>182</v>
      </c>
      <c r="D47" s="36" t="s">
        <v>34</v>
      </c>
      <c r="E47" s="36">
        <v>1</v>
      </c>
      <c r="F47" s="36" t="s">
        <v>262</v>
      </c>
      <c r="G47" s="36">
        <v>3</v>
      </c>
      <c r="H47" s="77"/>
      <c r="I47" s="36">
        <v>3.5</v>
      </c>
      <c r="J47" s="36">
        <v>3.4689999999999999</v>
      </c>
      <c r="K47" s="36">
        <v>3.5310000000000001</v>
      </c>
      <c r="L47" s="36"/>
      <c r="M47" s="70"/>
      <c r="N47" s="70">
        <v>10</v>
      </c>
      <c r="O47" s="80">
        <v>0.12</v>
      </c>
      <c r="P47" s="70"/>
      <c r="Q47" s="35"/>
      <c r="R47" s="35">
        <v>0.105</v>
      </c>
      <c r="S47" s="35">
        <v>0.13500000000000001</v>
      </c>
      <c r="T47" s="35"/>
      <c r="U47" s="36"/>
      <c r="V47" s="36"/>
      <c r="W47" s="36"/>
      <c r="X47" s="80">
        <f t="shared" si="5"/>
        <v>3.26</v>
      </c>
      <c r="Y47" s="42">
        <f t="shared" si="1"/>
        <v>8.3468975213227203</v>
      </c>
      <c r="Z47" s="42">
        <f t="shared" si="2"/>
        <v>0.27166666666666667</v>
      </c>
      <c r="AA47" s="61">
        <f t="shared" si="3"/>
        <v>5.7964566120296671E-2</v>
      </c>
      <c r="AB47" s="43">
        <f t="shared" si="4"/>
        <v>1.8404907975460123E-5</v>
      </c>
      <c r="AC47" s="43">
        <v>5.0000000000000004E-6</v>
      </c>
      <c r="AD47" s="43"/>
      <c r="AE47" s="43"/>
      <c r="AF47" s="43"/>
      <c r="AG47" s="43"/>
      <c r="AH47" s="43"/>
      <c r="AI47" s="43">
        <v>1.498</v>
      </c>
      <c r="AJ47" s="59" t="s">
        <v>172</v>
      </c>
      <c r="AK47" s="59"/>
      <c r="AL47" s="43"/>
      <c r="AM47" s="43"/>
      <c r="AN47" s="43"/>
      <c r="AO47" s="43"/>
      <c r="AP47" s="43"/>
      <c r="AQ47" s="43"/>
      <c r="AR47" s="43"/>
      <c r="AS47" s="36"/>
      <c r="AT47" s="36"/>
      <c r="AU47" s="36"/>
      <c r="AV47" s="36"/>
      <c r="AW47" s="36"/>
      <c r="AX47" s="36"/>
      <c r="AY47" s="149" t="s">
        <v>183</v>
      </c>
      <c r="AZ47" s="149" t="s">
        <v>184</v>
      </c>
      <c r="BA47" s="149" t="s">
        <v>185</v>
      </c>
      <c r="BB47" s="36" t="s">
        <v>186</v>
      </c>
      <c r="BC47" s="36"/>
      <c r="BD47" s="36" t="s">
        <v>187</v>
      </c>
      <c r="BE47" s="36"/>
      <c r="BF47" s="36"/>
      <c r="BG47" s="36"/>
      <c r="BH47" s="36"/>
      <c r="BI47" s="36"/>
      <c r="BJ47" s="36"/>
      <c r="BK47" s="36"/>
      <c r="BL47" s="36"/>
      <c r="BM47" s="36"/>
      <c r="BN47" s="36" t="s">
        <v>188</v>
      </c>
      <c r="BO47" s="36" t="s">
        <v>189</v>
      </c>
      <c r="BP47" s="36" t="s">
        <v>190</v>
      </c>
      <c r="BQ47" s="36" t="s">
        <v>191</v>
      </c>
    </row>
    <row r="48" spans="1:69" s="25" customFormat="1" hidden="1" x14ac:dyDescent="0.25">
      <c r="A48" s="90" t="s">
        <v>159</v>
      </c>
      <c r="B48" s="36" t="s">
        <v>160</v>
      </c>
      <c r="C48" s="36" t="s">
        <v>182</v>
      </c>
      <c r="D48" s="36" t="s">
        <v>34</v>
      </c>
      <c r="E48" s="36">
        <v>1</v>
      </c>
      <c r="F48" s="36" t="s">
        <v>262</v>
      </c>
      <c r="G48" s="36">
        <v>3</v>
      </c>
      <c r="H48" s="77"/>
      <c r="I48" s="36">
        <v>3.5</v>
      </c>
      <c r="J48" s="36">
        <v>3.4649999999999999</v>
      </c>
      <c r="K48" s="36">
        <v>3.5350000000000001</v>
      </c>
      <c r="L48" s="36"/>
      <c r="M48" s="70"/>
      <c r="N48" s="70">
        <v>40</v>
      </c>
      <c r="O48" s="80">
        <v>0.216</v>
      </c>
      <c r="P48" s="70"/>
      <c r="Q48" s="35"/>
      <c r="R48" s="35">
        <v>0.189</v>
      </c>
      <c r="S48" s="60" t="s">
        <v>172</v>
      </c>
      <c r="T48" s="35"/>
      <c r="U48" s="36"/>
      <c r="V48" s="36"/>
      <c r="W48" s="36"/>
      <c r="X48" s="80">
        <f t="shared" si="5"/>
        <v>3.0680000000000001</v>
      </c>
      <c r="Y48" s="42">
        <f t="shared" si="1"/>
        <v>7.3926576023507442</v>
      </c>
      <c r="Z48" s="42">
        <f t="shared" si="2"/>
        <v>0.25566666666666665</v>
      </c>
      <c r="AA48" s="61">
        <f t="shared" si="3"/>
        <v>5.13379000163246E-2</v>
      </c>
      <c r="AB48" s="43">
        <f t="shared" si="4"/>
        <v>1.9556714471968713E-5</v>
      </c>
      <c r="AC48" s="43">
        <v>5.0000000000000004E-6</v>
      </c>
      <c r="AD48" s="43"/>
      <c r="AE48" s="43"/>
      <c r="AF48" s="43"/>
      <c r="AG48" s="43"/>
      <c r="AH48" s="43"/>
      <c r="AI48" s="43">
        <v>2.621</v>
      </c>
      <c r="AJ48" s="59">
        <v>0.28299999999999997</v>
      </c>
      <c r="AK48" s="59"/>
      <c r="AL48" s="43"/>
      <c r="AM48" s="43"/>
      <c r="AN48" s="43"/>
      <c r="AO48" s="43"/>
      <c r="AP48" s="43"/>
      <c r="AQ48" s="43"/>
      <c r="AR48" s="43"/>
      <c r="AS48" s="36"/>
      <c r="AT48" s="36"/>
      <c r="AU48" s="36"/>
      <c r="AV48" s="36"/>
      <c r="AW48" s="36"/>
      <c r="AX48" s="36"/>
      <c r="AY48" s="149" t="s">
        <v>183</v>
      </c>
      <c r="AZ48" s="149" t="s">
        <v>184</v>
      </c>
      <c r="BA48" s="149" t="s">
        <v>185</v>
      </c>
      <c r="BB48" s="36" t="s">
        <v>186</v>
      </c>
      <c r="BC48" s="36"/>
      <c r="BD48" s="36" t="s">
        <v>187</v>
      </c>
      <c r="BE48" s="36"/>
      <c r="BF48" s="36"/>
      <c r="BG48" s="36"/>
      <c r="BH48" s="36"/>
      <c r="BI48" s="36"/>
      <c r="BJ48" s="36"/>
      <c r="BK48" s="36"/>
      <c r="BL48" s="36"/>
      <c r="BM48" s="36"/>
      <c r="BN48" s="36" t="s">
        <v>188</v>
      </c>
      <c r="BO48" s="36" t="s">
        <v>189</v>
      </c>
      <c r="BP48" s="36" t="s">
        <v>190</v>
      </c>
      <c r="BQ48" s="36" t="s">
        <v>191</v>
      </c>
    </row>
    <row r="49" spans="1:69" s="25" customFormat="1" hidden="1" x14ac:dyDescent="0.25">
      <c r="A49" s="90" t="s">
        <v>159</v>
      </c>
      <c r="B49" s="36" t="s">
        <v>160</v>
      </c>
      <c r="C49" s="36" t="s">
        <v>182</v>
      </c>
      <c r="D49" s="36" t="s">
        <v>34</v>
      </c>
      <c r="E49" s="36">
        <v>1</v>
      </c>
      <c r="F49" s="36" t="s">
        <v>262</v>
      </c>
      <c r="G49" s="36">
        <v>3</v>
      </c>
      <c r="H49" s="77"/>
      <c r="I49" s="36">
        <v>3.5</v>
      </c>
      <c r="J49" s="36">
        <v>3.4649999999999999</v>
      </c>
      <c r="K49" s="36">
        <v>3.5350000000000001</v>
      </c>
      <c r="L49" s="36"/>
      <c r="M49" s="70"/>
      <c r="N49" s="70">
        <v>80</v>
      </c>
      <c r="O49" s="80">
        <v>0.3</v>
      </c>
      <c r="P49" s="70"/>
      <c r="Q49" s="35"/>
      <c r="R49" s="35">
        <v>0.26200000000000001</v>
      </c>
      <c r="S49" s="60" t="s">
        <v>172</v>
      </c>
      <c r="T49" s="35"/>
      <c r="U49" s="36"/>
      <c r="V49" s="36"/>
      <c r="W49" s="36"/>
      <c r="X49" s="80">
        <f t="shared" si="5"/>
        <v>2.9</v>
      </c>
      <c r="Y49" s="42">
        <f t="shared" si="1"/>
        <v>6.6051985541725404</v>
      </c>
      <c r="Z49" s="42">
        <f t="shared" si="2"/>
        <v>0.24166666666666667</v>
      </c>
      <c r="AA49" s="61">
        <f t="shared" si="3"/>
        <v>4.5869434403975971E-2</v>
      </c>
      <c r="AB49" s="43">
        <f t="shared" si="4"/>
        <v>2.0689655172413793E-5</v>
      </c>
      <c r="AC49" s="43">
        <v>5.0000000000000004E-6</v>
      </c>
      <c r="AD49" s="43"/>
      <c r="AE49" s="43"/>
      <c r="AF49" s="43"/>
      <c r="AG49" s="43"/>
      <c r="AH49" s="43"/>
      <c r="AI49" s="43">
        <v>3.5470000000000002</v>
      </c>
      <c r="AJ49" s="59">
        <v>3.83</v>
      </c>
      <c r="AK49" s="59"/>
      <c r="AL49" s="43"/>
      <c r="AM49" s="43"/>
      <c r="AN49" s="43"/>
      <c r="AO49" s="43"/>
      <c r="AP49" s="43"/>
      <c r="AQ49" s="43"/>
      <c r="AR49" s="43"/>
      <c r="AS49" s="36"/>
      <c r="AT49" s="36"/>
      <c r="AU49" s="36"/>
      <c r="AV49" s="36"/>
      <c r="AW49" s="36"/>
      <c r="AX49" s="36"/>
      <c r="AY49" s="149" t="s">
        <v>183</v>
      </c>
      <c r="AZ49" s="149" t="s">
        <v>184</v>
      </c>
      <c r="BA49" s="149" t="s">
        <v>185</v>
      </c>
      <c r="BB49" s="36" t="s">
        <v>186</v>
      </c>
      <c r="BC49" s="36"/>
      <c r="BD49" s="36" t="s">
        <v>187</v>
      </c>
      <c r="BE49" s="36"/>
      <c r="BF49" s="36"/>
      <c r="BG49" s="36"/>
      <c r="BH49" s="36"/>
      <c r="BI49" s="36"/>
      <c r="BJ49" s="36"/>
      <c r="BK49" s="36"/>
      <c r="BL49" s="36"/>
      <c r="BM49" s="36"/>
      <c r="BN49" s="36" t="s">
        <v>188</v>
      </c>
      <c r="BO49" s="36" t="s">
        <v>189</v>
      </c>
      <c r="BP49" s="36" t="s">
        <v>190</v>
      </c>
      <c r="BQ49" s="36" t="s">
        <v>191</v>
      </c>
    </row>
    <row r="50" spans="1:69" s="25" customFormat="1" hidden="1" x14ac:dyDescent="0.25">
      <c r="A50" s="90" t="s">
        <v>159</v>
      </c>
      <c r="B50" s="36" t="s">
        <v>160</v>
      </c>
      <c r="C50" s="36" t="s">
        <v>182</v>
      </c>
      <c r="D50" s="36" t="s">
        <v>34</v>
      </c>
      <c r="E50" s="36">
        <v>1</v>
      </c>
      <c r="F50" s="36" t="s">
        <v>262</v>
      </c>
      <c r="G50" s="36">
        <v>3</v>
      </c>
      <c r="H50" s="77"/>
      <c r="I50" s="36">
        <v>3.5</v>
      </c>
      <c r="J50" s="36">
        <v>3.4649999999999999</v>
      </c>
      <c r="K50" s="36">
        <v>3.5350000000000001</v>
      </c>
      <c r="L50" s="36"/>
      <c r="M50" s="70"/>
      <c r="N50" s="70">
        <v>160</v>
      </c>
      <c r="O50" s="80">
        <v>0.438</v>
      </c>
      <c r="P50" s="70"/>
      <c r="Q50" s="35"/>
      <c r="R50" s="35">
        <v>0.38300000000000001</v>
      </c>
      <c r="S50" s="60" t="s">
        <v>172</v>
      </c>
      <c r="T50" s="35"/>
      <c r="U50" s="36"/>
      <c r="V50" s="36"/>
      <c r="W50" s="36"/>
      <c r="X50" s="80">
        <f t="shared" si="5"/>
        <v>2.6240000000000001</v>
      </c>
      <c r="Y50" s="42">
        <f t="shared" si="1"/>
        <v>5.4077616647008693</v>
      </c>
      <c r="Z50" s="42">
        <f t="shared" si="2"/>
        <v>0.21866666666666668</v>
      </c>
      <c r="AA50" s="61">
        <f t="shared" si="3"/>
        <v>3.7553900449311589E-2</v>
      </c>
      <c r="AB50" s="43">
        <f t="shared" si="4"/>
        <v>2.2865853658536585E-5</v>
      </c>
      <c r="AC50" s="43">
        <v>5.0000000000000004E-6</v>
      </c>
      <c r="AD50" s="43"/>
      <c r="AE50" s="43"/>
      <c r="AF50" s="43"/>
      <c r="AG50" s="43"/>
      <c r="AH50" s="43"/>
      <c r="AI50" s="43">
        <v>4.9550000000000001</v>
      </c>
      <c r="AJ50" s="43">
        <v>5.351</v>
      </c>
      <c r="AK50" s="43"/>
      <c r="AL50" s="43"/>
      <c r="AM50" s="43"/>
      <c r="AN50" s="43"/>
      <c r="AO50" s="43"/>
      <c r="AP50" s="43"/>
      <c r="AQ50" s="43"/>
      <c r="AR50" s="43"/>
      <c r="AS50" s="36"/>
      <c r="AT50" s="36"/>
      <c r="AU50" s="36"/>
      <c r="AV50" s="36"/>
      <c r="AW50" s="36"/>
      <c r="AX50" s="36"/>
      <c r="AY50" s="149" t="s">
        <v>183</v>
      </c>
      <c r="AZ50" s="149" t="s">
        <v>184</v>
      </c>
      <c r="BA50" s="149" t="s">
        <v>185</v>
      </c>
      <c r="BB50" s="36" t="s">
        <v>186</v>
      </c>
      <c r="BC50" s="36"/>
      <c r="BD50" s="36" t="s">
        <v>187</v>
      </c>
      <c r="BE50" s="36"/>
      <c r="BF50" s="36"/>
      <c r="BG50" s="36"/>
      <c r="BH50" s="36"/>
      <c r="BI50" s="36"/>
      <c r="BJ50" s="36"/>
      <c r="BK50" s="36"/>
      <c r="BL50" s="36"/>
      <c r="BM50" s="36"/>
      <c r="BN50" s="36" t="s">
        <v>188</v>
      </c>
      <c r="BO50" s="36" t="s">
        <v>189</v>
      </c>
      <c r="BP50" s="36" t="s">
        <v>190</v>
      </c>
      <c r="BQ50" s="36" t="s">
        <v>191</v>
      </c>
    </row>
    <row r="51" spans="1:69" s="33" customFormat="1" hidden="1" x14ac:dyDescent="0.25">
      <c r="A51" s="90" t="s">
        <v>159</v>
      </c>
      <c r="B51" s="36" t="s">
        <v>160</v>
      </c>
      <c r="C51" s="36" t="s">
        <v>182</v>
      </c>
      <c r="D51" s="36" t="s">
        <v>34</v>
      </c>
      <c r="E51" s="36">
        <v>1</v>
      </c>
      <c r="F51" s="36" t="s">
        <v>262</v>
      </c>
      <c r="G51" s="36">
        <v>3.5</v>
      </c>
      <c r="H51" s="77"/>
      <c r="I51" s="36">
        <v>4</v>
      </c>
      <c r="J51" s="36">
        <v>3.9689999999999999</v>
      </c>
      <c r="K51" s="36">
        <v>4.0309999999999997</v>
      </c>
      <c r="L51" s="36"/>
      <c r="M51" s="70"/>
      <c r="N51" s="70">
        <v>5</v>
      </c>
      <c r="O51" s="80">
        <v>8.3000000000000004E-2</v>
      </c>
      <c r="P51" s="70"/>
      <c r="Q51" s="35"/>
      <c r="R51" s="35">
        <v>7.0999999999999994E-2</v>
      </c>
      <c r="S51" s="35">
        <v>9.5000000000000001E-2</v>
      </c>
      <c r="T51" s="35"/>
      <c r="U51" s="36"/>
      <c r="V51" s="36"/>
      <c r="W51" s="36"/>
      <c r="X51" s="80">
        <f t="shared" si="5"/>
        <v>3.8340000000000001</v>
      </c>
      <c r="Y51" s="42">
        <f t="shared" si="1"/>
        <v>11.545004285157942</v>
      </c>
      <c r="Z51" s="42">
        <f t="shared" si="2"/>
        <v>0.31950000000000001</v>
      </c>
      <c r="AA51" s="61">
        <f t="shared" si="3"/>
        <v>8.0173640869152366E-2</v>
      </c>
      <c r="AB51" s="43">
        <f t="shared" si="4"/>
        <v>1.5649452269170579E-5</v>
      </c>
      <c r="AC51" s="43">
        <v>5.0000000000000004E-6</v>
      </c>
      <c r="AD51" s="43"/>
      <c r="AE51" s="43"/>
      <c r="AF51" s="43"/>
      <c r="AG51" s="43"/>
      <c r="AH51" s="43"/>
      <c r="AI51" s="43">
        <v>1.2010000000000001</v>
      </c>
      <c r="AJ51" s="59" t="s">
        <v>172</v>
      </c>
      <c r="AK51" s="59"/>
      <c r="AL51" s="43"/>
      <c r="AM51" s="43"/>
      <c r="AN51" s="43"/>
      <c r="AO51" s="43"/>
      <c r="AP51" s="43"/>
      <c r="AQ51" s="43"/>
      <c r="AR51" s="43"/>
      <c r="AS51" s="36"/>
      <c r="AT51" s="36"/>
      <c r="AU51" s="36"/>
      <c r="AV51" s="36"/>
      <c r="AW51" s="36"/>
      <c r="AX51" s="36"/>
      <c r="AY51" s="149" t="s">
        <v>183</v>
      </c>
      <c r="AZ51" s="149" t="s">
        <v>184</v>
      </c>
      <c r="BA51" s="149" t="s">
        <v>185</v>
      </c>
      <c r="BB51" s="36" t="s">
        <v>186</v>
      </c>
      <c r="BC51" s="36"/>
      <c r="BD51" s="36" t="s">
        <v>187</v>
      </c>
      <c r="BE51" s="36"/>
      <c r="BF51" s="36"/>
      <c r="BG51" s="36"/>
      <c r="BH51" s="36"/>
      <c r="BI51" s="36"/>
      <c r="BJ51" s="36"/>
      <c r="BK51" s="36"/>
      <c r="BL51" s="36"/>
      <c r="BM51" s="36"/>
      <c r="BN51" s="36" t="s">
        <v>188</v>
      </c>
      <c r="BO51" s="36" t="s">
        <v>189</v>
      </c>
      <c r="BP51" s="36" t="s">
        <v>190</v>
      </c>
      <c r="BQ51" s="36" t="s">
        <v>191</v>
      </c>
    </row>
    <row r="52" spans="1:69" s="33" customFormat="1" hidden="1" x14ac:dyDescent="0.25">
      <c r="A52" s="90" t="s">
        <v>159</v>
      </c>
      <c r="B52" s="36" t="s">
        <v>160</v>
      </c>
      <c r="C52" s="36" t="s">
        <v>182</v>
      </c>
      <c r="D52" s="36" t="s">
        <v>34</v>
      </c>
      <c r="E52" s="36">
        <v>1</v>
      </c>
      <c r="F52" s="36" t="s">
        <v>262</v>
      </c>
      <c r="G52" s="36">
        <v>3.5</v>
      </c>
      <c r="H52" s="77"/>
      <c r="I52" s="36">
        <v>4</v>
      </c>
      <c r="J52" s="36">
        <v>3.9689999999999999</v>
      </c>
      <c r="K52" s="36">
        <v>4.0309999999999997</v>
      </c>
      <c r="L52" s="36"/>
      <c r="M52" s="70"/>
      <c r="N52" s="70">
        <v>10</v>
      </c>
      <c r="O52" s="80">
        <v>0.12</v>
      </c>
      <c r="P52" s="70"/>
      <c r="Q52" s="35"/>
      <c r="R52" s="35">
        <v>0.105</v>
      </c>
      <c r="S52" s="35">
        <v>0.13500000000000001</v>
      </c>
      <c r="T52" s="35"/>
      <c r="U52" s="36"/>
      <c r="V52" s="36"/>
      <c r="W52" s="36"/>
      <c r="X52" s="80">
        <f t="shared" si="5"/>
        <v>3.76</v>
      </c>
      <c r="Y52" s="42">
        <f t="shared" si="1"/>
        <v>11.103645074847764</v>
      </c>
      <c r="Z52" s="42">
        <f t="shared" si="2"/>
        <v>0.3133333333333333</v>
      </c>
      <c r="AA52" s="61">
        <f t="shared" si="3"/>
        <v>7.7108646353109461E-2</v>
      </c>
      <c r="AB52" s="43">
        <f t="shared" si="4"/>
        <v>1.5957446808510641E-5</v>
      </c>
      <c r="AC52" s="43">
        <v>5.0000000000000004E-6</v>
      </c>
      <c r="AD52" s="43"/>
      <c r="AE52" s="43"/>
      <c r="AF52" s="43"/>
      <c r="AG52" s="43"/>
      <c r="AH52" s="43"/>
      <c r="AI52" s="43">
        <v>1.72</v>
      </c>
      <c r="AJ52" s="59" t="s">
        <v>172</v>
      </c>
      <c r="AK52" s="59"/>
      <c r="AL52" s="43"/>
      <c r="AM52" s="43"/>
      <c r="AN52" s="43"/>
      <c r="AO52" s="43"/>
      <c r="AP52" s="43"/>
      <c r="AQ52" s="43"/>
      <c r="AR52" s="43"/>
      <c r="AS52" s="36"/>
      <c r="AT52" s="36"/>
      <c r="AU52" s="36"/>
      <c r="AV52" s="36"/>
      <c r="AW52" s="36"/>
      <c r="AX52" s="36"/>
      <c r="AY52" s="149" t="s">
        <v>183</v>
      </c>
      <c r="AZ52" s="149" t="s">
        <v>184</v>
      </c>
      <c r="BA52" s="149" t="s">
        <v>185</v>
      </c>
      <c r="BB52" s="36" t="s">
        <v>186</v>
      </c>
      <c r="BC52" s="36"/>
      <c r="BD52" s="36" t="s">
        <v>187</v>
      </c>
      <c r="BE52" s="36"/>
      <c r="BF52" s="36"/>
      <c r="BG52" s="36"/>
      <c r="BH52" s="36"/>
      <c r="BI52" s="36"/>
      <c r="BJ52" s="36"/>
      <c r="BK52" s="36"/>
      <c r="BL52" s="36"/>
      <c r="BM52" s="36"/>
      <c r="BN52" s="36" t="s">
        <v>188</v>
      </c>
      <c r="BO52" s="36" t="s">
        <v>189</v>
      </c>
      <c r="BP52" s="36" t="s">
        <v>190</v>
      </c>
      <c r="BQ52" s="36" t="s">
        <v>191</v>
      </c>
    </row>
    <row r="53" spans="1:69" s="33" customFormat="1" hidden="1" x14ac:dyDescent="0.25">
      <c r="A53" s="90" t="s">
        <v>159</v>
      </c>
      <c r="B53" s="36" t="s">
        <v>160</v>
      </c>
      <c r="C53" s="36" t="s">
        <v>182</v>
      </c>
      <c r="D53" s="36" t="s">
        <v>34</v>
      </c>
      <c r="E53" s="36">
        <v>1</v>
      </c>
      <c r="F53" s="36" t="s">
        <v>262</v>
      </c>
      <c r="G53" s="36">
        <v>3.5</v>
      </c>
      <c r="H53" s="77"/>
      <c r="I53" s="36">
        <v>4</v>
      </c>
      <c r="J53" s="36">
        <v>3.96</v>
      </c>
      <c r="K53" s="36">
        <v>4.04</v>
      </c>
      <c r="L53" s="36"/>
      <c r="M53" s="70"/>
      <c r="N53" s="70">
        <v>40</v>
      </c>
      <c r="O53" s="80">
        <v>0.22600000000000001</v>
      </c>
      <c r="P53" s="70"/>
      <c r="Q53" s="35"/>
      <c r="R53" s="35">
        <v>0.19800000000000001</v>
      </c>
      <c r="S53" s="60" t="s">
        <v>172</v>
      </c>
      <c r="T53" s="35"/>
      <c r="U53" s="36"/>
      <c r="V53" s="36"/>
      <c r="W53" s="36"/>
      <c r="X53" s="80">
        <f t="shared" si="5"/>
        <v>3.548</v>
      </c>
      <c r="Y53" s="42">
        <f t="shared" si="1"/>
        <v>9.8868308418887523</v>
      </c>
      <c r="Z53" s="42">
        <f t="shared" si="2"/>
        <v>0.29566666666666669</v>
      </c>
      <c r="AA53" s="61">
        <f t="shared" si="3"/>
        <v>6.8658547513116341E-2</v>
      </c>
      <c r="AB53" s="43">
        <f t="shared" si="4"/>
        <v>1.6910935738444194E-5</v>
      </c>
      <c r="AC53" s="43">
        <v>5.0000000000000004E-6</v>
      </c>
      <c r="AD53" s="43"/>
      <c r="AE53" s="43"/>
      <c r="AF53" s="43"/>
      <c r="AG53" s="43"/>
      <c r="AH53" s="43"/>
      <c r="AI53" s="43">
        <v>3.1509999999999998</v>
      </c>
      <c r="AJ53" s="43">
        <v>3.403</v>
      </c>
      <c r="AK53" s="43"/>
      <c r="AL53" s="43"/>
      <c r="AM53" s="43"/>
      <c r="AN53" s="43"/>
      <c r="AO53" s="43"/>
      <c r="AP53" s="43"/>
      <c r="AQ53" s="43"/>
      <c r="AR53" s="43"/>
      <c r="AS53" s="36"/>
      <c r="AT53" s="36"/>
      <c r="AU53" s="36"/>
      <c r="AV53" s="36"/>
      <c r="AW53" s="36"/>
      <c r="AX53" s="36"/>
      <c r="AY53" s="149" t="s">
        <v>183</v>
      </c>
      <c r="AZ53" s="149" t="s">
        <v>184</v>
      </c>
      <c r="BA53" s="149" t="s">
        <v>185</v>
      </c>
      <c r="BB53" s="36" t="s">
        <v>186</v>
      </c>
      <c r="BC53" s="36"/>
      <c r="BD53" s="36" t="s">
        <v>187</v>
      </c>
      <c r="BE53" s="36"/>
      <c r="BF53" s="36"/>
      <c r="BG53" s="36"/>
      <c r="BH53" s="36"/>
      <c r="BI53" s="36"/>
      <c r="BJ53" s="36"/>
      <c r="BK53" s="36"/>
      <c r="BL53" s="36"/>
      <c r="BM53" s="36"/>
      <c r="BN53" s="36" t="s">
        <v>188</v>
      </c>
      <c r="BO53" s="36" t="s">
        <v>189</v>
      </c>
      <c r="BP53" s="36" t="s">
        <v>190</v>
      </c>
      <c r="BQ53" s="36" t="s">
        <v>191</v>
      </c>
    </row>
    <row r="54" spans="1:69" s="36" customFormat="1" hidden="1" x14ac:dyDescent="0.25">
      <c r="A54" s="90" t="s">
        <v>159</v>
      </c>
      <c r="B54" s="36" t="s">
        <v>160</v>
      </c>
      <c r="C54" s="36" t="s">
        <v>182</v>
      </c>
      <c r="D54" s="36" t="s">
        <v>34</v>
      </c>
      <c r="E54" s="36">
        <v>1</v>
      </c>
      <c r="F54" s="36" t="s">
        <v>262</v>
      </c>
      <c r="G54" s="36">
        <v>3.5</v>
      </c>
      <c r="H54" s="77"/>
      <c r="I54" s="36">
        <v>4</v>
      </c>
      <c r="J54" s="36">
        <v>3.96</v>
      </c>
      <c r="K54" s="36">
        <v>4.04</v>
      </c>
      <c r="M54" s="70"/>
      <c r="N54" s="70">
        <v>80</v>
      </c>
      <c r="O54" s="80">
        <v>0.318</v>
      </c>
      <c r="P54" s="70"/>
      <c r="Q54" s="35"/>
      <c r="R54" s="35">
        <v>0.27800000000000002</v>
      </c>
      <c r="S54" s="60" t="s">
        <v>172</v>
      </c>
      <c r="T54" s="35"/>
      <c r="X54" s="80">
        <f t="shared" si="5"/>
        <v>3.3639999999999999</v>
      </c>
      <c r="Y54" s="42">
        <f t="shared" si="1"/>
        <v>8.8879551744945697</v>
      </c>
      <c r="Z54" s="42">
        <f t="shared" si="2"/>
        <v>0.28033333333333332</v>
      </c>
      <c r="AA54" s="61">
        <f t="shared" si="3"/>
        <v>6.1721910933990064E-2</v>
      </c>
      <c r="AB54" s="43">
        <f t="shared" si="4"/>
        <v>1.7835909631391204E-5</v>
      </c>
      <c r="AC54" s="43">
        <v>5.0000000000000004E-6</v>
      </c>
      <c r="AD54" s="43"/>
      <c r="AE54" s="43"/>
      <c r="AF54" s="43"/>
      <c r="AG54" s="43"/>
      <c r="AH54" s="43"/>
      <c r="AI54" s="43">
        <v>4.3259999999999996</v>
      </c>
      <c r="AJ54" s="43">
        <v>4.6719999999999997</v>
      </c>
      <c r="AK54" s="43"/>
      <c r="AL54" s="43"/>
      <c r="AM54" s="43"/>
      <c r="AN54" s="43"/>
      <c r="AO54" s="43"/>
      <c r="AP54" s="43"/>
      <c r="AQ54" s="43"/>
      <c r="AR54" s="43"/>
      <c r="AY54" s="149" t="s">
        <v>183</v>
      </c>
      <c r="AZ54" s="149" t="s">
        <v>184</v>
      </c>
      <c r="BA54" s="149" t="s">
        <v>185</v>
      </c>
      <c r="BB54" s="36" t="s">
        <v>186</v>
      </c>
      <c r="BD54" s="36" t="s">
        <v>187</v>
      </c>
      <c r="BN54" s="36" t="s">
        <v>188</v>
      </c>
      <c r="BO54" s="36" t="s">
        <v>189</v>
      </c>
      <c r="BP54" s="36" t="s">
        <v>190</v>
      </c>
      <c r="BQ54" s="36" t="s">
        <v>191</v>
      </c>
    </row>
    <row r="55" spans="1:69" s="36" customFormat="1" hidden="1" x14ac:dyDescent="0.25">
      <c r="A55" s="25" t="s">
        <v>159</v>
      </c>
      <c r="B55" s="25" t="s">
        <v>160</v>
      </c>
      <c r="C55" s="25" t="s">
        <v>182</v>
      </c>
      <c r="D55" s="25" t="s">
        <v>34</v>
      </c>
      <c r="E55" s="25">
        <v>1</v>
      </c>
      <c r="F55" s="36" t="s">
        <v>262</v>
      </c>
      <c r="G55" s="69">
        <v>4</v>
      </c>
      <c r="H55" s="69">
        <v>100</v>
      </c>
      <c r="I55" s="69">
        <v>4.5</v>
      </c>
      <c r="J55" s="25"/>
      <c r="K55" s="25"/>
      <c r="L55" s="25"/>
      <c r="M55" s="69"/>
      <c r="N55" s="69">
        <v>5</v>
      </c>
      <c r="O55" s="73">
        <v>8.3000000000000004E-2</v>
      </c>
      <c r="P55" s="69"/>
      <c r="Q55" s="24"/>
      <c r="R55" s="24"/>
      <c r="S55" s="24"/>
      <c r="T55" s="24"/>
      <c r="U55" s="25"/>
      <c r="V55" s="25"/>
      <c r="W55" s="25"/>
      <c r="X55" s="73">
        <f t="shared" si="5"/>
        <v>4.3339999999999996</v>
      </c>
      <c r="Y55" s="26">
        <f t="shared" si="1"/>
        <v>14.752570384473119</v>
      </c>
      <c r="Z55" s="63">
        <f t="shared" si="2"/>
        <v>0.36116666666666664</v>
      </c>
      <c r="AA55" s="87">
        <f t="shared" si="3"/>
        <v>0.10244840544772998</v>
      </c>
      <c r="AB55" s="64">
        <f t="shared" si="4"/>
        <v>1.3844023996308263E-5</v>
      </c>
      <c r="AC55" s="43">
        <v>5.0000000000000004E-6</v>
      </c>
      <c r="AD55" s="27"/>
      <c r="AE55" s="27"/>
      <c r="AF55" s="27"/>
      <c r="AG55" s="27"/>
      <c r="AH55" s="27"/>
      <c r="AI55" s="27">
        <v>1.3540000000000001</v>
      </c>
      <c r="AJ55" s="57" t="s">
        <v>172</v>
      </c>
      <c r="AK55" s="57"/>
      <c r="AL55" s="27"/>
      <c r="AM55" s="27"/>
      <c r="AN55" s="27"/>
      <c r="AO55" s="27"/>
      <c r="AP55" s="27"/>
      <c r="AQ55" s="27"/>
      <c r="AR55" s="27"/>
      <c r="AS55" s="25"/>
      <c r="AT55" s="25"/>
      <c r="AU55" s="25"/>
      <c r="AV55" s="25"/>
      <c r="AW55" s="25"/>
      <c r="AX55" s="25"/>
      <c r="AY55" s="25" t="s">
        <v>183</v>
      </c>
      <c r="AZ55" s="25" t="s">
        <v>184</v>
      </c>
      <c r="BA55" s="25" t="s">
        <v>185</v>
      </c>
      <c r="BB55" s="25" t="s">
        <v>186</v>
      </c>
      <c r="BC55" s="25"/>
      <c r="BD55" s="25" t="s">
        <v>187</v>
      </c>
      <c r="BE55" s="25"/>
      <c r="BF55" s="25"/>
      <c r="BG55" s="25"/>
      <c r="BH55" s="25"/>
      <c r="BI55" s="25"/>
      <c r="BJ55" s="25"/>
      <c r="BK55" s="25"/>
      <c r="BL55" s="25"/>
      <c r="BM55" s="25"/>
      <c r="BN55" s="25" t="s">
        <v>188</v>
      </c>
      <c r="BO55" s="25" t="s">
        <v>189</v>
      </c>
      <c r="BP55" s="25" t="s">
        <v>190</v>
      </c>
      <c r="BQ55" s="25" t="s">
        <v>191</v>
      </c>
    </row>
    <row r="56" spans="1:69" s="36" customFormat="1" hidden="1" x14ac:dyDescent="0.25">
      <c r="A56" s="25" t="s">
        <v>159</v>
      </c>
      <c r="B56" s="25" t="s">
        <v>160</v>
      </c>
      <c r="C56" s="25" t="s">
        <v>182</v>
      </c>
      <c r="D56" s="25" t="s">
        <v>34</v>
      </c>
      <c r="E56" s="25">
        <v>1</v>
      </c>
      <c r="F56" s="36" t="s">
        <v>262</v>
      </c>
      <c r="G56" s="69">
        <v>4</v>
      </c>
      <c r="H56" s="69">
        <v>100</v>
      </c>
      <c r="I56" s="69">
        <v>4.5</v>
      </c>
      <c r="J56" s="25"/>
      <c r="K56" s="25"/>
      <c r="L56" s="25"/>
      <c r="M56" s="69"/>
      <c r="N56" s="69">
        <v>10</v>
      </c>
      <c r="O56" s="73">
        <v>0.12</v>
      </c>
      <c r="P56" s="69"/>
      <c r="Q56" s="24"/>
      <c r="R56" s="24"/>
      <c r="S56" s="58"/>
      <c r="T56" s="24"/>
      <c r="U56" s="25"/>
      <c r="V56" s="25"/>
      <c r="W56" s="25"/>
      <c r="X56" s="73">
        <f t="shared" si="5"/>
        <v>4.26</v>
      </c>
      <c r="Y56" s="26">
        <f t="shared" si="1"/>
        <v>14.25309171007153</v>
      </c>
      <c r="Z56" s="63">
        <f t="shared" si="2"/>
        <v>0.35499999999999998</v>
      </c>
      <c r="AA56" s="87">
        <f t="shared" si="3"/>
        <v>9.8979803542163416E-2</v>
      </c>
      <c r="AB56" s="64">
        <f t="shared" si="4"/>
        <v>1.4084507042253523E-5</v>
      </c>
      <c r="AC56" s="43">
        <v>5.0000000000000004E-6</v>
      </c>
      <c r="AD56" s="27"/>
      <c r="AE56" s="27"/>
      <c r="AF56" s="27"/>
      <c r="AG56" s="27"/>
      <c r="AH56" s="27"/>
      <c r="AI56" s="27">
        <v>3.7330000000000001</v>
      </c>
      <c r="AJ56" s="27">
        <v>4.0309999999999997</v>
      </c>
      <c r="AK56" s="27"/>
      <c r="AL56" s="27"/>
      <c r="AM56" s="27"/>
      <c r="AN56" s="27"/>
      <c r="AO56" s="27"/>
      <c r="AP56" s="27"/>
      <c r="AQ56" s="27"/>
      <c r="AR56" s="27"/>
      <c r="AS56" s="25"/>
      <c r="AT56" s="25"/>
      <c r="AU56" s="25"/>
      <c r="AV56" s="25"/>
      <c r="AW56" s="25"/>
      <c r="AX56" s="25"/>
      <c r="AY56" s="25" t="s">
        <v>183</v>
      </c>
      <c r="AZ56" s="25" t="s">
        <v>184</v>
      </c>
      <c r="BA56" s="25" t="s">
        <v>185</v>
      </c>
      <c r="BB56" s="25" t="s">
        <v>186</v>
      </c>
      <c r="BC56" s="25"/>
      <c r="BD56" s="25" t="s">
        <v>187</v>
      </c>
      <c r="BE56" s="25"/>
      <c r="BF56" s="25"/>
      <c r="BG56" s="25"/>
      <c r="BH56" s="25"/>
      <c r="BI56" s="25"/>
      <c r="BJ56" s="25"/>
      <c r="BK56" s="25"/>
      <c r="BL56" s="25"/>
      <c r="BM56" s="25"/>
      <c r="BN56" s="25" t="s">
        <v>188</v>
      </c>
      <c r="BO56" s="25" t="s">
        <v>189</v>
      </c>
      <c r="BP56" s="25" t="s">
        <v>190</v>
      </c>
      <c r="BQ56" s="25" t="s">
        <v>191</v>
      </c>
    </row>
    <row r="57" spans="1:69" s="36" customFormat="1" hidden="1" x14ac:dyDescent="0.25">
      <c r="A57" s="25" t="s">
        <v>159</v>
      </c>
      <c r="B57" s="25" t="s">
        <v>160</v>
      </c>
      <c r="C57" s="25" t="s">
        <v>182</v>
      </c>
      <c r="D57" s="25" t="s">
        <v>34</v>
      </c>
      <c r="E57" s="25">
        <v>1</v>
      </c>
      <c r="F57" s="36" t="s">
        <v>262</v>
      </c>
      <c r="G57" s="69">
        <v>4</v>
      </c>
      <c r="H57" s="69">
        <v>100</v>
      </c>
      <c r="I57" s="69">
        <v>4.5</v>
      </c>
      <c r="J57" s="25"/>
      <c r="K57" s="25"/>
      <c r="L57" s="25"/>
      <c r="M57" s="69"/>
      <c r="N57" s="69">
        <v>40</v>
      </c>
      <c r="O57" s="73">
        <v>0.23699999999999999</v>
      </c>
      <c r="P57" s="69"/>
      <c r="Q57" s="24"/>
      <c r="R57" s="24"/>
      <c r="S57" s="58"/>
      <c r="T57" s="24"/>
      <c r="U57" s="25"/>
      <c r="V57" s="25"/>
      <c r="W57" s="25"/>
      <c r="X57" s="73">
        <f t="shared" si="5"/>
        <v>4.0259999999999998</v>
      </c>
      <c r="Y57" s="26">
        <f t="shared" si="1"/>
        <v>12.730264361504297</v>
      </c>
      <c r="Z57" s="63">
        <f t="shared" si="2"/>
        <v>0.33549999999999996</v>
      </c>
      <c r="AA57" s="87">
        <f t="shared" si="3"/>
        <v>8.8404613621557604E-2</v>
      </c>
      <c r="AB57" s="64">
        <f t="shared" si="4"/>
        <v>1.4903129657228021E-5</v>
      </c>
      <c r="AC57" s="43">
        <v>5.0000000000000004E-6</v>
      </c>
      <c r="AD57" s="27"/>
      <c r="AE57" s="27"/>
      <c r="AF57" s="27"/>
      <c r="AG57" s="27"/>
      <c r="AH57" s="27"/>
      <c r="AI57" s="27">
        <v>9.3529999999999998</v>
      </c>
      <c r="AJ57" s="27">
        <v>10.1</v>
      </c>
      <c r="AK57" s="27"/>
      <c r="AL57" s="27"/>
      <c r="AM57" s="27"/>
      <c r="AN57" s="27"/>
      <c r="AO57" s="27"/>
      <c r="AP57" s="27"/>
      <c r="AQ57" s="27"/>
      <c r="AR57" s="27"/>
      <c r="AS57" s="25"/>
      <c r="AT57" s="25"/>
      <c r="AU57" s="25"/>
      <c r="AV57" s="25"/>
      <c r="AW57" s="25"/>
      <c r="AX57" s="25"/>
      <c r="AY57" s="25" t="s">
        <v>183</v>
      </c>
      <c r="AZ57" s="25" t="s">
        <v>184</v>
      </c>
      <c r="BA57" s="25" t="s">
        <v>185</v>
      </c>
      <c r="BB57" s="25" t="s">
        <v>186</v>
      </c>
      <c r="BC57" s="25"/>
      <c r="BD57" s="25" t="s">
        <v>187</v>
      </c>
      <c r="BE57" s="25"/>
      <c r="BF57" s="25"/>
      <c r="BG57" s="25"/>
      <c r="BH57" s="25"/>
      <c r="BI57" s="25"/>
      <c r="BJ57" s="25"/>
      <c r="BK57" s="25"/>
      <c r="BL57" s="25"/>
      <c r="BM57" s="25"/>
      <c r="BN57" s="25" t="s">
        <v>188</v>
      </c>
      <c r="BO57" s="25" t="s">
        <v>189</v>
      </c>
      <c r="BP57" s="25" t="s">
        <v>190</v>
      </c>
      <c r="BQ57" s="25" t="s">
        <v>191</v>
      </c>
    </row>
    <row r="58" spans="1:69" s="25" customFormat="1" hidden="1" x14ac:dyDescent="0.25">
      <c r="A58" s="25" t="s">
        <v>159</v>
      </c>
      <c r="B58" s="25" t="s">
        <v>160</v>
      </c>
      <c r="C58" s="25" t="s">
        <v>182</v>
      </c>
      <c r="D58" s="25" t="s">
        <v>34</v>
      </c>
      <c r="E58" s="25">
        <v>1</v>
      </c>
      <c r="F58" s="36" t="s">
        <v>262</v>
      </c>
      <c r="G58" s="69">
        <v>4</v>
      </c>
      <c r="H58" s="69">
        <v>100</v>
      </c>
      <c r="I58" s="69">
        <v>4.5</v>
      </c>
      <c r="M58" s="69"/>
      <c r="N58" s="69">
        <v>80</v>
      </c>
      <c r="O58" s="73">
        <v>0.33700000000000002</v>
      </c>
      <c r="P58" s="69"/>
      <c r="Q58" s="24"/>
      <c r="R58" s="24"/>
      <c r="S58" s="58"/>
      <c r="T58" s="24"/>
      <c r="X58" s="73">
        <f t="shared" si="5"/>
        <v>3.8260000000000001</v>
      </c>
      <c r="Y58" s="26">
        <f t="shared" si="1"/>
        <v>11.496875085704946</v>
      </c>
      <c r="Z58" s="63">
        <f t="shared" si="2"/>
        <v>0.31883333333333336</v>
      </c>
      <c r="AA58" s="87">
        <f t="shared" si="3"/>
        <v>7.9839410317395471E-2</v>
      </c>
      <c r="AB58" s="64">
        <f t="shared" si="4"/>
        <v>1.5682174594877157E-5</v>
      </c>
      <c r="AC58" s="43">
        <v>5.0000000000000004E-6</v>
      </c>
      <c r="AD58" s="27"/>
      <c r="AE58" s="27"/>
      <c r="AF58" s="27"/>
      <c r="AG58" s="27"/>
      <c r="AH58" s="27"/>
      <c r="AI58" s="27">
        <v>6.5640000000000001</v>
      </c>
      <c r="AJ58" s="27">
        <v>7.0890000000000004</v>
      </c>
      <c r="AK58" s="27"/>
      <c r="AL58" s="27"/>
      <c r="AM58" s="27"/>
      <c r="AN58" s="27"/>
      <c r="AO58" s="27"/>
      <c r="AP58" s="27"/>
      <c r="AQ58" s="27"/>
      <c r="AR58" s="27"/>
      <c r="AY58" s="25" t="s">
        <v>183</v>
      </c>
      <c r="AZ58" s="25" t="s">
        <v>184</v>
      </c>
      <c r="BA58" s="25" t="s">
        <v>185</v>
      </c>
      <c r="BB58" s="25" t="s">
        <v>186</v>
      </c>
      <c r="BD58" s="25" t="s">
        <v>187</v>
      </c>
      <c r="BN58" s="25" t="s">
        <v>188</v>
      </c>
      <c r="BO58" s="25" t="s">
        <v>189</v>
      </c>
      <c r="BP58" s="25" t="s">
        <v>190</v>
      </c>
      <c r="BQ58" s="25" t="s">
        <v>191</v>
      </c>
    </row>
    <row r="59" spans="1:69" s="25" customFormat="1" hidden="1" x14ac:dyDescent="0.25">
      <c r="A59" s="25" t="s">
        <v>159</v>
      </c>
      <c r="B59" s="25" t="s">
        <v>160</v>
      </c>
      <c r="C59" s="25" t="s">
        <v>182</v>
      </c>
      <c r="D59" s="25" t="s">
        <v>34</v>
      </c>
      <c r="E59" s="25">
        <v>1</v>
      </c>
      <c r="F59" s="36" t="s">
        <v>262</v>
      </c>
      <c r="G59" s="69">
        <v>4</v>
      </c>
      <c r="H59" s="69">
        <v>100</v>
      </c>
      <c r="I59" s="69">
        <v>4.5</v>
      </c>
      <c r="M59" s="69"/>
      <c r="N59" s="69">
        <v>120</v>
      </c>
      <c r="O59" s="73">
        <v>0.438</v>
      </c>
      <c r="P59" s="69"/>
      <c r="Q59" s="24"/>
      <c r="R59" s="24"/>
      <c r="S59" s="58"/>
      <c r="T59" s="24"/>
      <c r="X59" s="73">
        <f t="shared" si="5"/>
        <v>3.6240000000000001</v>
      </c>
      <c r="Y59" s="26">
        <f t="shared" si="1"/>
        <v>10.314929389608126</v>
      </c>
      <c r="Z59" s="63">
        <f t="shared" si="2"/>
        <v>0.30199999999999999</v>
      </c>
      <c r="AA59" s="87">
        <f t="shared" si="3"/>
        <v>7.1631454094500863E-2</v>
      </c>
      <c r="AB59" s="64">
        <f t="shared" si="4"/>
        <v>1.655629139072848E-5</v>
      </c>
      <c r="AC59" s="43">
        <v>5.0000000000000004E-6</v>
      </c>
      <c r="AD59" s="27"/>
      <c r="AE59" s="27"/>
      <c r="AF59" s="27"/>
      <c r="AG59" s="27"/>
      <c r="AH59" s="27"/>
      <c r="AI59" s="27">
        <v>9.8840000000000003</v>
      </c>
      <c r="AJ59" s="27">
        <v>10.67</v>
      </c>
      <c r="AK59" s="27"/>
      <c r="AL59" s="27"/>
      <c r="AM59" s="27"/>
      <c r="AN59" s="27"/>
      <c r="AO59" s="27"/>
      <c r="AP59" s="27"/>
      <c r="AQ59" s="27"/>
      <c r="AR59" s="27"/>
      <c r="AY59" s="25" t="s">
        <v>183</v>
      </c>
      <c r="AZ59" s="25" t="s">
        <v>184</v>
      </c>
      <c r="BA59" s="25" t="s">
        <v>185</v>
      </c>
      <c r="BB59" s="25" t="s">
        <v>186</v>
      </c>
      <c r="BD59" s="25" t="s">
        <v>187</v>
      </c>
      <c r="BN59" s="25" t="s">
        <v>188</v>
      </c>
      <c r="BO59" s="25" t="s">
        <v>189</v>
      </c>
      <c r="BP59" s="25" t="s">
        <v>190</v>
      </c>
      <c r="BQ59" s="25" t="s">
        <v>191</v>
      </c>
    </row>
    <row r="60" spans="1:69" s="25" customFormat="1" hidden="1" x14ac:dyDescent="0.25">
      <c r="A60" s="25" t="s">
        <v>159</v>
      </c>
      <c r="B60" s="25" t="s">
        <v>160</v>
      </c>
      <c r="C60" s="25" t="s">
        <v>182</v>
      </c>
      <c r="D60" s="25" t="s">
        <v>34</v>
      </c>
      <c r="E60" s="25">
        <v>1</v>
      </c>
      <c r="F60" s="36" t="s">
        <v>262</v>
      </c>
      <c r="G60" s="69">
        <v>4</v>
      </c>
      <c r="H60" s="69">
        <v>100</v>
      </c>
      <c r="I60" s="69">
        <v>4.5</v>
      </c>
      <c r="M60" s="69"/>
      <c r="N60" s="69">
        <v>160</v>
      </c>
      <c r="O60" s="73">
        <v>0.53100000000000003</v>
      </c>
      <c r="P60" s="69"/>
      <c r="Q60" s="24"/>
      <c r="R60" s="24"/>
      <c r="S60" s="58"/>
      <c r="T60" s="24"/>
      <c r="X60" s="73">
        <f t="shared" si="5"/>
        <v>3.4379999999999997</v>
      </c>
      <c r="Y60" s="26">
        <f t="shared" si="1"/>
        <v>9.2832837692443473</v>
      </c>
      <c r="Z60" s="63">
        <f t="shared" si="2"/>
        <v>0.28649999999999998</v>
      </c>
      <c r="AA60" s="87">
        <f t="shared" si="3"/>
        <v>6.446724839753018E-2</v>
      </c>
      <c r="AB60" s="64">
        <f t="shared" si="4"/>
        <v>1.7452006980802795E-5</v>
      </c>
      <c r="AC60" s="43">
        <v>5.0000000000000004E-6</v>
      </c>
      <c r="AD60" s="27"/>
      <c r="AE60" s="27"/>
      <c r="AF60" s="27"/>
      <c r="AG60" s="27"/>
      <c r="AH60" s="27"/>
      <c r="AI60" s="27">
        <v>12.59</v>
      </c>
      <c r="AJ60" s="27">
        <v>13.6</v>
      </c>
      <c r="AK60" s="27"/>
      <c r="AL60" s="27"/>
      <c r="AM60" s="27"/>
      <c r="AN60" s="27"/>
      <c r="AO60" s="27"/>
      <c r="AP60" s="27"/>
      <c r="AQ60" s="27"/>
      <c r="AR60" s="27"/>
      <c r="AY60" s="25" t="s">
        <v>183</v>
      </c>
      <c r="AZ60" s="25" t="s">
        <v>184</v>
      </c>
      <c r="BA60" s="25" t="s">
        <v>185</v>
      </c>
      <c r="BB60" s="25" t="s">
        <v>186</v>
      </c>
      <c r="BD60" s="25" t="s">
        <v>187</v>
      </c>
      <c r="BN60" s="25" t="s">
        <v>188</v>
      </c>
      <c r="BO60" s="25" t="s">
        <v>189</v>
      </c>
      <c r="BP60" s="25" t="s">
        <v>190</v>
      </c>
      <c r="BQ60" s="25" t="s">
        <v>191</v>
      </c>
    </row>
    <row r="61" spans="1:69" s="25" customFormat="1" hidden="1" x14ac:dyDescent="0.25">
      <c r="A61" s="36" t="s">
        <v>159</v>
      </c>
      <c r="B61" s="36" t="s">
        <v>160</v>
      </c>
      <c r="C61" s="36" t="s">
        <v>182</v>
      </c>
      <c r="D61" s="36" t="s">
        <v>34</v>
      </c>
      <c r="E61" s="36">
        <v>1</v>
      </c>
      <c r="F61" s="36" t="s">
        <v>262</v>
      </c>
      <c r="G61" s="70">
        <v>5</v>
      </c>
      <c r="H61" s="77">
        <v>125</v>
      </c>
      <c r="I61" s="70">
        <v>5.5629999999999997</v>
      </c>
      <c r="J61" s="36"/>
      <c r="K61" s="36"/>
      <c r="L61" s="36"/>
      <c r="M61" s="70"/>
      <c r="N61" s="70">
        <v>5</v>
      </c>
      <c r="O61" s="80">
        <v>0.109</v>
      </c>
      <c r="P61" s="70"/>
      <c r="Q61" s="35"/>
      <c r="R61" s="35"/>
      <c r="S61" s="35"/>
      <c r="T61" s="35"/>
      <c r="U61" s="36"/>
      <c r="V61" s="36"/>
      <c r="W61" s="36"/>
      <c r="X61" s="80">
        <f t="shared" si="5"/>
        <v>5.3449999999999998</v>
      </c>
      <c r="Y61" s="42">
        <f t="shared" si="1"/>
        <v>22.438059765055783</v>
      </c>
      <c r="Z61" s="67">
        <f t="shared" si="2"/>
        <v>0.44541666666666663</v>
      </c>
      <c r="AA61" s="89">
        <f t="shared" si="3"/>
        <v>0.15581985947955401</v>
      </c>
      <c r="AB61" s="68">
        <f t="shared" si="4"/>
        <v>1.1225444340505147E-5</v>
      </c>
      <c r="AC61" s="43">
        <v>5.0000000000000004E-6</v>
      </c>
      <c r="AD61" s="43"/>
      <c r="AE61" s="43"/>
      <c r="AF61" s="43"/>
      <c r="AG61" s="43"/>
      <c r="AH61" s="43"/>
      <c r="AI61" s="43">
        <v>4.6349999999999998</v>
      </c>
      <c r="AJ61" s="59" t="s">
        <v>172</v>
      </c>
      <c r="AK61" s="59"/>
      <c r="AL61" s="43"/>
      <c r="AM61" s="43"/>
      <c r="AN61" s="43"/>
      <c r="AO61" s="43"/>
      <c r="AP61" s="43"/>
      <c r="AQ61" s="43"/>
      <c r="AR61" s="43"/>
      <c r="AS61" s="36"/>
      <c r="AT61" s="36"/>
      <c r="AU61" s="36"/>
      <c r="AV61" s="36"/>
      <c r="AW61" s="36"/>
      <c r="AX61" s="36"/>
      <c r="AY61" s="41" t="s">
        <v>183</v>
      </c>
      <c r="AZ61" s="41" t="s">
        <v>184</v>
      </c>
      <c r="BA61" s="41" t="s">
        <v>185</v>
      </c>
      <c r="BB61" s="36" t="s">
        <v>186</v>
      </c>
      <c r="BC61" s="36"/>
      <c r="BD61" s="36" t="s">
        <v>187</v>
      </c>
      <c r="BE61" s="36"/>
      <c r="BF61" s="36"/>
      <c r="BG61" s="36"/>
      <c r="BH61" s="36"/>
      <c r="BI61" s="36"/>
      <c r="BJ61" s="36"/>
      <c r="BK61" s="36"/>
      <c r="BL61" s="36"/>
      <c r="BM61" s="36"/>
      <c r="BN61" s="36" t="s">
        <v>188</v>
      </c>
      <c r="BO61" s="36" t="s">
        <v>189</v>
      </c>
      <c r="BP61" s="36" t="s">
        <v>190</v>
      </c>
      <c r="BQ61" s="36" t="s">
        <v>191</v>
      </c>
    </row>
    <row r="62" spans="1:69" s="25" customFormat="1" hidden="1" x14ac:dyDescent="0.25">
      <c r="A62" s="36" t="s">
        <v>159</v>
      </c>
      <c r="B62" s="36" t="s">
        <v>160</v>
      </c>
      <c r="C62" s="36" t="s">
        <v>182</v>
      </c>
      <c r="D62" s="36" t="s">
        <v>34</v>
      </c>
      <c r="E62" s="36">
        <v>1</v>
      </c>
      <c r="F62" s="36" t="s">
        <v>262</v>
      </c>
      <c r="G62" s="70">
        <v>5</v>
      </c>
      <c r="H62" s="77">
        <v>125</v>
      </c>
      <c r="I62" s="70">
        <v>5.5629999999999997</v>
      </c>
      <c r="J62" s="36"/>
      <c r="K62" s="36"/>
      <c r="L62" s="36"/>
      <c r="M62" s="70"/>
      <c r="N62" s="70">
        <v>10</v>
      </c>
      <c r="O62" s="80">
        <v>0.13400000000000001</v>
      </c>
      <c r="P62" s="70"/>
      <c r="Q62" s="35"/>
      <c r="R62" s="35"/>
      <c r="S62" s="60"/>
      <c r="T62" s="35"/>
      <c r="U62" s="36"/>
      <c r="V62" s="36"/>
      <c r="W62" s="36"/>
      <c r="X62" s="80">
        <f t="shared" si="5"/>
        <v>5.2949999999999999</v>
      </c>
      <c r="Y62" s="42">
        <f t="shared" si="1"/>
        <v>22.020227942128344</v>
      </c>
      <c r="Z62" s="67">
        <f t="shared" si="2"/>
        <v>0.44124999999999998</v>
      </c>
      <c r="AA62" s="89">
        <f t="shared" si="3"/>
        <v>0.15291824959811348</v>
      </c>
      <c r="AB62" s="68">
        <f t="shared" si="4"/>
        <v>1.13314447592068E-5</v>
      </c>
      <c r="AC62" s="43">
        <v>5.0000000000000004E-6</v>
      </c>
      <c r="AD62" s="43"/>
      <c r="AE62" s="43"/>
      <c r="AF62" s="43"/>
      <c r="AG62" s="43"/>
      <c r="AH62" s="43"/>
      <c r="AI62" s="43">
        <v>8.5429999999999993</v>
      </c>
      <c r="AJ62" s="43">
        <v>9.2270000000000003</v>
      </c>
      <c r="AK62" s="43"/>
      <c r="AL62" s="43"/>
      <c r="AM62" s="43"/>
      <c r="AN62" s="43"/>
      <c r="AO62" s="43"/>
      <c r="AP62" s="43"/>
      <c r="AQ62" s="43"/>
      <c r="AR62" s="43"/>
      <c r="AS62" s="36"/>
      <c r="AT62" s="36"/>
      <c r="AU62" s="36"/>
      <c r="AV62" s="36"/>
      <c r="AW62" s="36"/>
      <c r="AX62" s="36"/>
      <c r="AY62" s="41" t="s">
        <v>183</v>
      </c>
      <c r="AZ62" s="41" t="s">
        <v>184</v>
      </c>
      <c r="BA62" s="41" t="s">
        <v>185</v>
      </c>
      <c r="BB62" s="36" t="s">
        <v>186</v>
      </c>
      <c r="BC62" s="36"/>
      <c r="BD62" s="36" t="s">
        <v>187</v>
      </c>
      <c r="BE62" s="36"/>
      <c r="BF62" s="36"/>
      <c r="BG62" s="36"/>
      <c r="BH62" s="36"/>
      <c r="BI62" s="36"/>
      <c r="BJ62" s="36"/>
      <c r="BK62" s="36"/>
      <c r="BL62" s="36"/>
      <c r="BM62" s="36"/>
      <c r="BN62" s="36" t="s">
        <v>188</v>
      </c>
      <c r="BO62" s="36" t="s">
        <v>189</v>
      </c>
      <c r="BP62" s="36" t="s">
        <v>190</v>
      </c>
      <c r="BQ62" s="36" t="s">
        <v>191</v>
      </c>
    </row>
    <row r="63" spans="1:69" s="25" customFormat="1" hidden="1" x14ac:dyDescent="0.25">
      <c r="A63" s="36" t="s">
        <v>159</v>
      </c>
      <c r="B63" s="36" t="s">
        <v>160</v>
      </c>
      <c r="C63" s="36" t="s">
        <v>182</v>
      </c>
      <c r="D63" s="36" t="s">
        <v>34</v>
      </c>
      <c r="E63" s="36">
        <v>1</v>
      </c>
      <c r="F63" s="36" t="s">
        <v>262</v>
      </c>
      <c r="G63" s="70">
        <v>5</v>
      </c>
      <c r="H63" s="77">
        <v>125</v>
      </c>
      <c r="I63" s="70">
        <v>5.5629999999999997</v>
      </c>
      <c r="J63" s="36"/>
      <c r="K63" s="36"/>
      <c r="L63" s="36"/>
      <c r="M63" s="70" t="s">
        <v>165</v>
      </c>
      <c r="N63" s="70">
        <v>40</v>
      </c>
      <c r="O63" s="80">
        <v>0.25800000000000001</v>
      </c>
      <c r="P63" s="70"/>
      <c r="Q63" s="35"/>
      <c r="R63" s="35"/>
      <c r="S63" s="60"/>
      <c r="T63" s="35"/>
      <c r="U63" s="36"/>
      <c r="V63" s="36"/>
      <c r="W63" s="36"/>
      <c r="X63" s="80">
        <f t="shared" si="5"/>
        <v>5.0469999999999997</v>
      </c>
      <c r="Y63" s="42">
        <f t="shared" si="1"/>
        <v>20.005826166275948</v>
      </c>
      <c r="Z63" s="67">
        <f t="shared" si="2"/>
        <v>0.42058333333333331</v>
      </c>
      <c r="AA63" s="89">
        <f t="shared" si="3"/>
        <v>0.13892934837691631</v>
      </c>
      <c r="AB63" s="68">
        <f t="shared" si="4"/>
        <v>1.1888250445809394E-5</v>
      </c>
      <c r="AC63" s="43">
        <v>5.0000000000000004E-6</v>
      </c>
      <c r="AD63" s="43"/>
      <c r="AE63" s="43"/>
      <c r="AF63" s="43"/>
      <c r="AG63" s="43"/>
      <c r="AH63" s="43"/>
      <c r="AI63" s="43">
        <v>17.62</v>
      </c>
      <c r="AJ63" s="43">
        <v>19.03</v>
      </c>
      <c r="AK63" s="43"/>
      <c r="AL63" s="43"/>
      <c r="AM63" s="43"/>
      <c r="AN63" s="43"/>
      <c r="AO63" s="43"/>
      <c r="AP63" s="43"/>
      <c r="AQ63" s="43"/>
      <c r="AR63" s="43"/>
      <c r="AS63" s="36"/>
      <c r="AT63" s="36"/>
      <c r="AU63" s="36"/>
      <c r="AV63" s="36"/>
      <c r="AW63" s="36"/>
      <c r="AX63" s="36"/>
      <c r="AY63" s="41" t="s">
        <v>183</v>
      </c>
      <c r="AZ63" s="41" t="s">
        <v>184</v>
      </c>
      <c r="BA63" s="41" t="s">
        <v>185</v>
      </c>
      <c r="BB63" s="36" t="s">
        <v>186</v>
      </c>
      <c r="BC63" s="36"/>
      <c r="BD63" s="36" t="s">
        <v>187</v>
      </c>
      <c r="BE63" s="36"/>
      <c r="BF63" s="36"/>
      <c r="BG63" s="36"/>
      <c r="BH63" s="36"/>
      <c r="BI63" s="36"/>
      <c r="BJ63" s="36"/>
      <c r="BK63" s="36"/>
      <c r="BL63" s="36"/>
      <c r="BM63" s="36"/>
      <c r="BN63" s="36" t="s">
        <v>188</v>
      </c>
      <c r="BO63" s="36" t="s">
        <v>189</v>
      </c>
      <c r="BP63" s="36" t="s">
        <v>190</v>
      </c>
      <c r="BQ63" s="36" t="s">
        <v>191</v>
      </c>
    </row>
    <row r="64" spans="1:69" s="25" customFormat="1" hidden="1" x14ac:dyDescent="0.25">
      <c r="A64" s="36" t="s">
        <v>159</v>
      </c>
      <c r="B64" s="36" t="s">
        <v>160</v>
      </c>
      <c r="C64" s="36" t="s">
        <v>182</v>
      </c>
      <c r="D64" s="36" t="s">
        <v>34</v>
      </c>
      <c r="E64" s="36">
        <v>1</v>
      </c>
      <c r="F64" s="36" t="s">
        <v>262</v>
      </c>
      <c r="G64" s="70">
        <v>5</v>
      </c>
      <c r="H64" s="77">
        <v>125</v>
      </c>
      <c r="I64" s="70">
        <v>5.5629999999999997</v>
      </c>
      <c r="J64" s="36"/>
      <c r="K64" s="36"/>
      <c r="L64" s="36"/>
      <c r="M64" s="70" t="s">
        <v>166</v>
      </c>
      <c r="N64" s="70">
        <v>80</v>
      </c>
      <c r="O64" s="80">
        <v>0.375</v>
      </c>
      <c r="P64" s="70"/>
      <c r="Q64" s="35"/>
      <c r="R64" s="35"/>
      <c r="S64" s="35"/>
      <c r="T64" s="35"/>
      <c r="U64" s="36"/>
      <c r="V64" s="36"/>
      <c r="W64" s="36"/>
      <c r="X64" s="70">
        <f t="shared" si="5"/>
        <v>4.8129999999999997</v>
      </c>
      <c r="Y64" s="42">
        <f t="shared" si="1"/>
        <v>18.193724107758822</v>
      </c>
      <c r="Z64" s="67">
        <f t="shared" si="2"/>
        <v>0.40108333333333329</v>
      </c>
      <c r="AA64" s="89">
        <f t="shared" si="3"/>
        <v>0.12634530630388072</v>
      </c>
      <c r="AB64" s="68">
        <f t="shared" si="4"/>
        <v>1.2466237274049452E-5</v>
      </c>
      <c r="AC64" s="43">
        <v>5.0000000000000004E-6</v>
      </c>
      <c r="AD64" s="43"/>
      <c r="AE64" s="43"/>
      <c r="AF64" s="43"/>
      <c r="AG64" s="43"/>
      <c r="AH64" s="43"/>
      <c r="AI64" s="43">
        <v>5.2560000000000002</v>
      </c>
      <c r="AJ64" s="59" t="s">
        <v>172</v>
      </c>
      <c r="AK64" s="59"/>
      <c r="AL64" s="43"/>
      <c r="AM64" s="43"/>
      <c r="AN64" s="43"/>
      <c r="AO64" s="43"/>
      <c r="AP64" s="43"/>
      <c r="AQ64" s="43"/>
      <c r="AR64" s="43"/>
      <c r="AS64" s="36"/>
      <c r="AT64" s="36"/>
      <c r="AU64" s="36"/>
      <c r="AV64" s="36"/>
      <c r="AW64" s="36"/>
      <c r="AX64" s="36"/>
      <c r="AY64" s="41" t="s">
        <v>183</v>
      </c>
      <c r="AZ64" s="41" t="s">
        <v>184</v>
      </c>
      <c r="BA64" s="41" t="s">
        <v>185</v>
      </c>
      <c r="BB64" s="36" t="s">
        <v>186</v>
      </c>
      <c r="BC64" s="36"/>
      <c r="BD64" s="36" t="s">
        <v>187</v>
      </c>
      <c r="BE64" s="36"/>
      <c r="BF64" s="36"/>
      <c r="BG64" s="36"/>
      <c r="BH64" s="36"/>
      <c r="BI64" s="36"/>
      <c r="BJ64" s="36"/>
      <c r="BK64" s="36"/>
      <c r="BL64" s="36"/>
      <c r="BM64" s="36"/>
      <c r="BN64" s="36" t="s">
        <v>188</v>
      </c>
      <c r="BO64" s="36" t="s">
        <v>189</v>
      </c>
      <c r="BP64" s="36" t="s">
        <v>190</v>
      </c>
      <c r="BQ64" s="36" t="s">
        <v>191</v>
      </c>
    </row>
    <row r="65" spans="1:69" s="25" customFormat="1" hidden="1" x14ac:dyDescent="0.25">
      <c r="A65" s="36" t="s">
        <v>159</v>
      </c>
      <c r="B65" s="36" t="s">
        <v>160</v>
      </c>
      <c r="C65" s="36" t="s">
        <v>182</v>
      </c>
      <c r="D65" s="36" t="s">
        <v>34</v>
      </c>
      <c r="E65" s="36">
        <v>1</v>
      </c>
      <c r="F65" s="36" t="s">
        <v>262</v>
      </c>
      <c r="G65" s="70">
        <v>5</v>
      </c>
      <c r="H65" s="77">
        <v>125</v>
      </c>
      <c r="I65" s="70">
        <v>5.5629999999999997</v>
      </c>
      <c r="J65" s="36"/>
      <c r="K65" s="36"/>
      <c r="L65" s="36"/>
      <c r="M65" s="70"/>
      <c r="N65" s="70">
        <v>120</v>
      </c>
      <c r="O65" s="80">
        <v>0.5</v>
      </c>
      <c r="P65" s="70"/>
      <c r="Q65" s="35"/>
      <c r="R65" s="35"/>
      <c r="S65" s="35"/>
      <c r="T65" s="35"/>
      <c r="U65" s="36"/>
      <c r="V65" s="36"/>
      <c r="W65" s="36"/>
      <c r="X65" s="80">
        <f t="shared" si="5"/>
        <v>4.5629999999999997</v>
      </c>
      <c r="Y65" s="42">
        <f t="shared" si="1"/>
        <v>16.352750812755204</v>
      </c>
      <c r="Z65" s="67">
        <f t="shared" si="2"/>
        <v>0.38024999999999998</v>
      </c>
      <c r="AA65" s="89">
        <f t="shared" si="3"/>
        <v>0.11356076953302224</v>
      </c>
      <c r="AB65" s="68">
        <f t="shared" si="4"/>
        <v>1.314924391847469E-5</v>
      </c>
      <c r="AC65" s="43">
        <v>5.0000000000000004E-6</v>
      </c>
      <c r="AD65" s="43"/>
      <c r="AE65" s="43"/>
      <c r="AF65" s="43"/>
      <c r="AG65" s="43"/>
      <c r="AH65" s="43"/>
      <c r="AI65" s="43">
        <v>6.4530000000000003</v>
      </c>
      <c r="AJ65" s="59" t="s">
        <v>172</v>
      </c>
      <c r="AK65" s="59"/>
      <c r="AL65" s="43"/>
      <c r="AM65" s="43"/>
      <c r="AN65" s="43"/>
      <c r="AO65" s="43"/>
      <c r="AP65" s="43"/>
      <c r="AQ65" s="43"/>
      <c r="AR65" s="43"/>
      <c r="AS65" s="36"/>
      <c r="AT65" s="36"/>
      <c r="AU65" s="36"/>
      <c r="AV65" s="36"/>
      <c r="AW65" s="36"/>
      <c r="AX65" s="36"/>
      <c r="AY65" s="41" t="s">
        <v>183</v>
      </c>
      <c r="AZ65" s="41" t="s">
        <v>184</v>
      </c>
      <c r="BA65" s="41" t="s">
        <v>185</v>
      </c>
      <c r="BB65" s="36" t="s">
        <v>186</v>
      </c>
      <c r="BC65" s="36"/>
      <c r="BD65" s="36" t="s">
        <v>187</v>
      </c>
      <c r="BE65" s="36"/>
      <c r="BF65" s="36"/>
      <c r="BG65" s="36"/>
      <c r="BH65" s="36"/>
      <c r="BI65" s="36"/>
      <c r="BJ65" s="36"/>
      <c r="BK65" s="36"/>
      <c r="BL65" s="36"/>
      <c r="BM65" s="36"/>
      <c r="BN65" s="36" t="s">
        <v>188</v>
      </c>
      <c r="BO65" s="36" t="s">
        <v>189</v>
      </c>
      <c r="BP65" s="36" t="s">
        <v>190</v>
      </c>
      <c r="BQ65" s="36" t="s">
        <v>191</v>
      </c>
    </row>
    <row r="66" spans="1:69" s="25" customFormat="1" hidden="1" x14ac:dyDescent="0.25">
      <c r="A66" s="36" t="s">
        <v>159</v>
      </c>
      <c r="B66" s="36" t="s">
        <v>160</v>
      </c>
      <c r="C66" s="36" t="s">
        <v>182</v>
      </c>
      <c r="D66" s="36" t="s">
        <v>34</v>
      </c>
      <c r="E66" s="36">
        <v>1</v>
      </c>
      <c r="F66" s="36" t="s">
        <v>262</v>
      </c>
      <c r="G66" s="70">
        <v>5</v>
      </c>
      <c r="H66" s="77">
        <v>125</v>
      </c>
      <c r="I66" s="70">
        <v>5.5629999999999997</v>
      </c>
      <c r="J66" s="36"/>
      <c r="K66" s="36"/>
      <c r="L66" s="36"/>
      <c r="M66" s="70"/>
      <c r="N66" s="70">
        <v>160</v>
      </c>
      <c r="O66" s="80">
        <v>0.625</v>
      </c>
      <c r="P66" s="70"/>
      <c r="Q66" s="35"/>
      <c r="R66" s="35"/>
      <c r="S66" s="60"/>
      <c r="T66" s="35"/>
      <c r="U66" s="36"/>
      <c r="V66" s="36"/>
      <c r="W66" s="36"/>
      <c r="X66" s="80">
        <f t="shared" si="5"/>
        <v>4.3129999999999997</v>
      </c>
      <c r="Y66" s="42">
        <f t="shared" si="1"/>
        <v>14.609952288176265</v>
      </c>
      <c r="Z66" s="67">
        <f t="shared" si="2"/>
        <v>0.35941666666666666</v>
      </c>
      <c r="AA66" s="89">
        <f t="shared" si="3"/>
        <v>0.10145800200122408</v>
      </c>
      <c r="AB66" s="68">
        <f t="shared" si="4"/>
        <v>1.3911430558775796E-5</v>
      </c>
      <c r="AC66" s="43">
        <v>5.0000000000000004E-6</v>
      </c>
      <c r="AD66" s="43"/>
      <c r="AE66" s="43"/>
      <c r="AF66" s="43"/>
      <c r="AG66" s="43"/>
      <c r="AH66" s="43"/>
      <c r="AI66" s="43">
        <v>9.6980000000000004</v>
      </c>
      <c r="AJ66" s="43">
        <v>10.47</v>
      </c>
      <c r="AK66" s="43"/>
      <c r="AL66" s="43"/>
      <c r="AM66" s="43"/>
      <c r="AN66" s="43"/>
      <c r="AO66" s="43"/>
      <c r="AP66" s="43"/>
      <c r="AQ66" s="43"/>
      <c r="AR66" s="43"/>
      <c r="AS66" s="36"/>
      <c r="AT66" s="36"/>
      <c r="AU66" s="36"/>
      <c r="AV66" s="36"/>
      <c r="AW66" s="36"/>
      <c r="AX66" s="36"/>
      <c r="AY66" s="41" t="s">
        <v>183</v>
      </c>
      <c r="AZ66" s="41" t="s">
        <v>184</v>
      </c>
      <c r="BA66" s="41" t="s">
        <v>185</v>
      </c>
      <c r="BB66" s="36" t="s">
        <v>186</v>
      </c>
      <c r="BC66" s="36"/>
      <c r="BD66" s="36" t="s">
        <v>187</v>
      </c>
      <c r="BE66" s="36"/>
      <c r="BF66" s="36"/>
      <c r="BG66" s="36"/>
      <c r="BH66" s="36"/>
      <c r="BI66" s="36"/>
      <c r="BJ66" s="36"/>
      <c r="BK66" s="36"/>
      <c r="BL66" s="36"/>
      <c r="BM66" s="36"/>
      <c r="BN66" s="36" t="s">
        <v>188</v>
      </c>
      <c r="BO66" s="36" t="s">
        <v>189</v>
      </c>
      <c r="BP66" s="36" t="s">
        <v>190</v>
      </c>
      <c r="BQ66" s="36" t="s">
        <v>191</v>
      </c>
    </row>
    <row r="67" spans="1:69" s="25" customFormat="1" hidden="1" x14ac:dyDescent="0.25">
      <c r="A67" s="25" t="s">
        <v>159</v>
      </c>
      <c r="B67" s="25" t="s">
        <v>160</v>
      </c>
      <c r="C67" s="25" t="s">
        <v>182</v>
      </c>
      <c r="D67" s="25" t="s">
        <v>34</v>
      </c>
      <c r="E67" s="25">
        <v>1</v>
      </c>
      <c r="F67" s="36" t="s">
        <v>262</v>
      </c>
      <c r="G67" s="69">
        <v>6</v>
      </c>
      <c r="H67" s="69">
        <v>150</v>
      </c>
      <c r="I67" s="69">
        <v>6.625</v>
      </c>
      <c r="M67" s="69"/>
      <c r="N67" s="69">
        <v>5</v>
      </c>
      <c r="O67" s="73">
        <v>0.109</v>
      </c>
      <c r="P67" s="69"/>
      <c r="Q67" s="24"/>
      <c r="R67" s="24"/>
      <c r="S67" s="58"/>
      <c r="T67" s="24"/>
      <c r="X67" s="73">
        <f t="shared" si="5"/>
        <v>6.407</v>
      </c>
      <c r="Y67" s="26">
        <f t="shared" si="1"/>
        <v>32.240318932709904</v>
      </c>
      <c r="Z67" s="63">
        <f t="shared" si="2"/>
        <v>0.53391666666666671</v>
      </c>
      <c r="AA67" s="87">
        <f t="shared" si="3"/>
        <v>0.22389110369937432</v>
      </c>
      <c r="AB67" s="64">
        <f t="shared" si="4"/>
        <v>9.3647572967067268E-6</v>
      </c>
      <c r="AC67" s="43">
        <v>5.0000000000000004E-6</v>
      </c>
      <c r="AD67" s="27"/>
      <c r="AE67" s="27"/>
      <c r="AF67" s="27"/>
      <c r="AG67" s="27"/>
      <c r="AH67" s="27"/>
      <c r="AI67" s="27">
        <v>18.93</v>
      </c>
      <c r="AJ67" s="27">
        <v>20.45</v>
      </c>
      <c r="AK67" s="27"/>
      <c r="AL67" s="27"/>
      <c r="AM67" s="27"/>
      <c r="AN67" s="27"/>
      <c r="AO67" s="27"/>
      <c r="AP67" s="27"/>
      <c r="AQ67" s="27"/>
      <c r="AR67" s="27"/>
      <c r="AY67" s="25" t="s">
        <v>183</v>
      </c>
      <c r="AZ67" s="25" t="s">
        <v>184</v>
      </c>
      <c r="BA67" s="25" t="s">
        <v>185</v>
      </c>
      <c r="BB67" s="25" t="s">
        <v>186</v>
      </c>
      <c r="BD67" s="25" t="s">
        <v>187</v>
      </c>
      <c r="BN67" s="25" t="s">
        <v>188</v>
      </c>
      <c r="BO67" s="25" t="s">
        <v>189</v>
      </c>
      <c r="BP67" s="25" t="s">
        <v>190</v>
      </c>
      <c r="BQ67" s="25" t="s">
        <v>191</v>
      </c>
    </row>
    <row r="68" spans="1:69" s="25" customFormat="1" hidden="1" x14ac:dyDescent="0.25">
      <c r="A68" s="25" t="s">
        <v>159</v>
      </c>
      <c r="B68" s="25" t="s">
        <v>160</v>
      </c>
      <c r="C68" s="25" t="s">
        <v>182</v>
      </c>
      <c r="D68" s="25" t="s">
        <v>34</v>
      </c>
      <c r="E68" s="25">
        <v>1</v>
      </c>
      <c r="F68" s="36" t="s">
        <v>262</v>
      </c>
      <c r="G68" s="69">
        <v>6</v>
      </c>
      <c r="H68" s="69">
        <v>150</v>
      </c>
      <c r="I68" s="69">
        <v>6.625</v>
      </c>
      <c r="M68" s="69"/>
      <c r="N68" s="69">
        <v>10</v>
      </c>
      <c r="O68" s="73">
        <v>0.13400000000000001</v>
      </c>
      <c r="P68" s="69"/>
      <c r="Q68" s="24"/>
      <c r="R68" s="24"/>
      <c r="S68" s="58"/>
      <c r="T68" s="24"/>
      <c r="X68" s="73">
        <f t="shared" si="5"/>
        <v>6.3570000000000002</v>
      </c>
      <c r="Y68" s="26">
        <f t="shared" si="1"/>
        <v>31.73907782482965</v>
      </c>
      <c r="Z68" s="63">
        <f t="shared" si="2"/>
        <v>0.52975000000000005</v>
      </c>
      <c r="AA68" s="87">
        <f t="shared" si="3"/>
        <v>0.22041026267242814</v>
      </c>
      <c r="AB68" s="64">
        <f t="shared" si="4"/>
        <v>9.4384143463898065E-6</v>
      </c>
      <c r="AC68" s="43">
        <v>5.0000000000000004E-6</v>
      </c>
      <c r="AD68" s="27"/>
      <c r="AE68" s="27"/>
      <c r="AF68" s="27"/>
      <c r="AG68" s="27"/>
      <c r="AH68" s="27"/>
      <c r="AI68" s="27">
        <v>26.65</v>
      </c>
      <c r="AJ68" s="27">
        <v>28.78</v>
      </c>
      <c r="AK68" s="27"/>
      <c r="AL68" s="27"/>
      <c r="AM68" s="27"/>
      <c r="AN68" s="27"/>
      <c r="AO68" s="27"/>
      <c r="AP68" s="27"/>
      <c r="AQ68" s="27"/>
      <c r="AR68" s="27"/>
      <c r="AY68" s="25" t="s">
        <v>183</v>
      </c>
      <c r="AZ68" s="25" t="s">
        <v>184</v>
      </c>
      <c r="BA68" s="41" t="s">
        <v>185</v>
      </c>
      <c r="BB68" s="25" t="s">
        <v>186</v>
      </c>
      <c r="BD68" s="25" t="s">
        <v>187</v>
      </c>
      <c r="BN68" s="25" t="s">
        <v>188</v>
      </c>
      <c r="BO68" s="25" t="s">
        <v>189</v>
      </c>
      <c r="BP68" s="25" t="s">
        <v>190</v>
      </c>
      <c r="BQ68" s="25" t="s">
        <v>191</v>
      </c>
    </row>
    <row r="69" spans="1:69" s="25" customFormat="1" hidden="1" x14ac:dyDescent="0.25">
      <c r="A69" s="25" t="s">
        <v>159</v>
      </c>
      <c r="B69" s="25" t="s">
        <v>160</v>
      </c>
      <c r="C69" s="25" t="s">
        <v>182</v>
      </c>
      <c r="D69" s="25" t="s">
        <v>34</v>
      </c>
      <c r="E69" s="25">
        <v>1</v>
      </c>
      <c r="F69" s="36" t="s">
        <v>262</v>
      </c>
      <c r="G69" s="69">
        <v>6</v>
      </c>
      <c r="H69" s="69">
        <v>150</v>
      </c>
      <c r="I69" s="69">
        <v>6.625</v>
      </c>
      <c r="M69" s="69" t="s">
        <v>165</v>
      </c>
      <c r="N69" s="69">
        <v>40</v>
      </c>
      <c r="O69" s="73">
        <v>0.28000000000000003</v>
      </c>
      <c r="P69" s="69"/>
      <c r="Q69" s="24"/>
      <c r="R69" s="24"/>
      <c r="S69" s="24"/>
      <c r="T69" s="24"/>
      <c r="U69" s="24">
        <v>4.0000000000000001E-3</v>
      </c>
      <c r="V69" s="24"/>
      <c r="W69" s="24"/>
      <c r="X69" s="73">
        <f t="shared" ref="X69:X100" si="6">I69-2*O69</f>
        <v>6.0649999999999995</v>
      </c>
      <c r="Y69" s="26">
        <f t="shared" ref="Y69:Y132" si="7">PI()*X69^2/4</f>
        <v>28.890262756998496</v>
      </c>
      <c r="Z69" s="63">
        <f t="shared" ref="Z69:Z132" si="8">X69/12</f>
        <v>0.50541666666666663</v>
      </c>
      <c r="AA69" s="87">
        <f t="shared" ref="AA69:AA132" si="9">PI()*Z69^2/4</f>
        <v>0.20062682470137846</v>
      </c>
      <c r="AB69" s="64">
        <f t="shared" ref="AB69:AB132" si="10">AC69/Z69</f>
        <v>9.8928276999175613E-6</v>
      </c>
      <c r="AC69" s="43">
        <v>5.0000000000000004E-6</v>
      </c>
      <c r="AD69" s="27"/>
      <c r="AE69" s="27"/>
      <c r="AF69" s="27"/>
      <c r="AG69" s="27"/>
      <c r="AH69" s="27"/>
      <c r="AI69" s="27">
        <v>0.25900000000000001</v>
      </c>
      <c r="AJ69" s="27"/>
      <c r="AK69" s="27"/>
      <c r="AL69" s="27"/>
      <c r="AM69" s="27"/>
      <c r="AN69" s="27"/>
      <c r="AO69" s="27"/>
      <c r="AP69" s="27"/>
      <c r="AQ69" s="27"/>
      <c r="AR69" s="27"/>
      <c r="AY69" s="29" t="s">
        <v>192</v>
      </c>
      <c r="AZ69" s="29" t="s">
        <v>193</v>
      </c>
      <c r="BA69" s="25" t="s">
        <v>185</v>
      </c>
    </row>
    <row r="70" spans="1:69" s="25" customFormat="1" hidden="1" x14ac:dyDescent="0.25">
      <c r="A70" s="25" t="s">
        <v>159</v>
      </c>
      <c r="B70" s="25" t="s">
        <v>160</v>
      </c>
      <c r="C70" s="25" t="s">
        <v>182</v>
      </c>
      <c r="D70" s="25" t="s">
        <v>34</v>
      </c>
      <c r="E70" s="25">
        <v>1</v>
      </c>
      <c r="F70" s="36" t="s">
        <v>262</v>
      </c>
      <c r="G70" s="69">
        <v>6</v>
      </c>
      <c r="H70" s="69">
        <v>150</v>
      </c>
      <c r="I70" s="73">
        <v>6.625</v>
      </c>
      <c r="J70" s="24"/>
      <c r="M70" s="69" t="s">
        <v>166</v>
      </c>
      <c r="N70" s="69">
        <v>80</v>
      </c>
      <c r="O70" s="73">
        <v>0.432</v>
      </c>
      <c r="P70" s="69"/>
      <c r="Q70" s="24"/>
      <c r="R70" s="24"/>
      <c r="S70" s="24"/>
      <c r="T70" s="24"/>
      <c r="U70" s="24">
        <v>6.0000000000000001E-3</v>
      </c>
      <c r="V70" s="24"/>
      <c r="W70" s="24"/>
      <c r="X70" s="73">
        <f t="shared" si="6"/>
        <v>5.7610000000000001</v>
      </c>
      <c r="Y70" s="26">
        <f t="shared" si="7"/>
        <v>26.066674678175684</v>
      </c>
      <c r="Z70" s="63">
        <f t="shared" si="8"/>
        <v>0.48008333333333336</v>
      </c>
      <c r="AA70" s="87">
        <f t="shared" si="9"/>
        <v>0.18101857415399783</v>
      </c>
      <c r="AB70" s="64">
        <f t="shared" si="10"/>
        <v>1.0414858531504947E-5</v>
      </c>
      <c r="AC70" s="43">
        <v>5.0000000000000004E-6</v>
      </c>
      <c r="AD70" s="27"/>
      <c r="AE70" s="27"/>
      <c r="AF70" s="27"/>
      <c r="AG70" s="27"/>
      <c r="AH70" s="27"/>
      <c r="AI70" s="27">
        <v>1.3</v>
      </c>
      <c r="AJ70" s="27"/>
      <c r="AK70" s="27"/>
      <c r="AL70" s="27"/>
      <c r="AM70" s="27"/>
      <c r="AN70" s="27"/>
      <c r="AO70" s="27"/>
      <c r="AP70" s="27"/>
      <c r="AQ70" s="27"/>
      <c r="AR70" s="27"/>
      <c r="AY70" s="29" t="s">
        <v>192</v>
      </c>
      <c r="AZ70" s="29" t="s">
        <v>193</v>
      </c>
      <c r="BA70" s="41" t="s">
        <v>185</v>
      </c>
      <c r="BF70" s="25" t="s">
        <v>194</v>
      </c>
    </row>
    <row r="71" spans="1:69" s="33" customFormat="1" hidden="1" x14ac:dyDescent="0.25">
      <c r="A71" s="25" t="s">
        <v>159</v>
      </c>
      <c r="B71" s="25" t="s">
        <v>160</v>
      </c>
      <c r="C71" s="25" t="s">
        <v>182</v>
      </c>
      <c r="D71" s="25" t="s">
        <v>34</v>
      </c>
      <c r="E71" s="25">
        <v>1</v>
      </c>
      <c r="F71" s="36" t="s">
        <v>262</v>
      </c>
      <c r="G71" s="69">
        <v>6</v>
      </c>
      <c r="H71" s="69">
        <v>150</v>
      </c>
      <c r="I71" s="73">
        <v>6.625</v>
      </c>
      <c r="J71" s="24"/>
      <c r="K71" s="25"/>
      <c r="L71" s="25"/>
      <c r="M71" s="69"/>
      <c r="N71" s="69">
        <v>120</v>
      </c>
      <c r="O71" s="73">
        <v>0.56200000000000006</v>
      </c>
      <c r="P71" s="69"/>
      <c r="Q71" s="24"/>
      <c r="R71" s="24"/>
      <c r="S71" s="24"/>
      <c r="T71" s="24"/>
      <c r="U71" s="24">
        <v>8.0000000000000002E-3</v>
      </c>
      <c r="V71" s="24"/>
      <c r="W71" s="24"/>
      <c r="X71" s="73">
        <f t="shared" si="6"/>
        <v>5.5009999999999994</v>
      </c>
      <c r="Y71" s="26">
        <f t="shared" si="7"/>
        <v>23.766934607968341</v>
      </c>
      <c r="Z71" s="63">
        <f t="shared" si="8"/>
        <v>0.45841666666666664</v>
      </c>
      <c r="AA71" s="87">
        <f t="shared" si="9"/>
        <v>0.16504815699978015</v>
      </c>
      <c r="AB71" s="64">
        <f t="shared" si="10"/>
        <v>1.0907107798582078E-5</v>
      </c>
      <c r="AC71" s="43">
        <v>5.0000000000000004E-6</v>
      </c>
      <c r="AD71" s="27"/>
      <c r="AE71" s="27"/>
      <c r="AF71" s="27"/>
      <c r="AG71" s="27"/>
      <c r="AH71" s="27"/>
      <c r="AI71" s="27">
        <v>2.69</v>
      </c>
      <c r="AJ71" s="27"/>
      <c r="AK71" s="27"/>
      <c r="AL71" s="27"/>
      <c r="AM71" s="27"/>
      <c r="AN71" s="27"/>
      <c r="AO71" s="27"/>
      <c r="AP71" s="27"/>
      <c r="AQ71" s="27"/>
      <c r="AR71" s="27"/>
      <c r="AS71" s="25"/>
      <c r="AT71" s="25"/>
      <c r="AU71" s="25"/>
      <c r="AV71" s="25"/>
      <c r="AW71" s="25"/>
      <c r="AX71" s="25"/>
      <c r="AY71" s="29" t="s">
        <v>192</v>
      </c>
      <c r="AZ71" s="29" t="s">
        <v>193</v>
      </c>
      <c r="BA71" s="25" t="s">
        <v>185</v>
      </c>
      <c r="BB71" s="25"/>
      <c r="BC71" s="25"/>
      <c r="BD71" s="25"/>
      <c r="BE71" s="25"/>
      <c r="BF71" s="25" t="s">
        <v>194</v>
      </c>
      <c r="BG71" s="25"/>
      <c r="BH71" s="25"/>
      <c r="BI71" s="25"/>
      <c r="BJ71" s="25"/>
      <c r="BK71" s="25"/>
      <c r="BL71" s="25"/>
      <c r="BM71" s="25"/>
      <c r="BN71" s="25"/>
      <c r="BO71" s="25"/>
      <c r="BP71" s="25"/>
      <c r="BQ71" s="25"/>
    </row>
    <row r="72" spans="1:69" s="33" customFormat="1" hidden="1" x14ac:dyDescent="0.25">
      <c r="A72" s="25" t="s">
        <v>159</v>
      </c>
      <c r="B72" s="25" t="s">
        <v>160</v>
      </c>
      <c r="C72" s="25" t="s">
        <v>182</v>
      </c>
      <c r="D72" s="25" t="s">
        <v>34</v>
      </c>
      <c r="E72" s="25">
        <v>1</v>
      </c>
      <c r="F72" s="36" t="s">
        <v>262</v>
      </c>
      <c r="G72" s="69">
        <v>6</v>
      </c>
      <c r="H72" s="69">
        <v>150</v>
      </c>
      <c r="I72" s="73">
        <v>6.625</v>
      </c>
      <c r="J72" s="24"/>
      <c r="K72" s="25"/>
      <c r="L72" s="25"/>
      <c r="M72" s="69"/>
      <c r="N72" s="69">
        <v>160</v>
      </c>
      <c r="O72" s="73">
        <v>0.71899999999999997</v>
      </c>
      <c r="P72" s="69"/>
      <c r="Q72" s="24"/>
      <c r="R72" s="24"/>
      <c r="S72" s="24"/>
      <c r="T72" s="24"/>
      <c r="U72" s="24">
        <v>8.9999999999999993E-3</v>
      </c>
      <c r="V72" s="24"/>
      <c r="W72" s="24"/>
      <c r="X72" s="73">
        <f t="shared" si="6"/>
        <v>5.1870000000000003</v>
      </c>
      <c r="Y72" s="26">
        <f t="shared" si="7"/>
        <v>21.131113238865282</v>
      </c>
      <c r="Z72" s="63">
        <f t="shared" si="8"/>
        <v>0.43225000000000002</v>
      </c>
      <c r="AA72" s="87">
        <f t="shared" si="9"/>
        <v>0.14674384193656445</v>
      </c>
      <c r="AB72" s="64">
        <f t="shared" si="10"/>
        <v>1.1567379988432621E-5</v>
      </c>
      <c r="AC72" s="43">
        <v>5.0000000000000004E-6</v>
      </c>
      <c r="AD72" s="27"/>
      <c r="AE72" s="27"/>
      <c r="AF72" s="27"/>
      <c r="AG72" s="27"/>
      <c r="AH72" s="27"/>
      <c r="AI72" s="27">
        <v>4.22</v>
      </c>
      <c r="AJ72" s="27"/>
      <c r="AK72" s="27"/>
      <c r="AL72" s="27"/>
      <c r="AM72" s="27"/>
      <c r="AN72" s="27"/>
      <c r="AO72" s="27"/>
      <c r="AP72" s="27"/>
      <c r="AQ72" s="27"/>
      <c r="AR72" s="27"/>
      <c r="AS72" s="25"/>
      <c r="AT72" s="25"/>
      <c r="AU72" s="25"/>
      <c r="AV72" s="25"/>
      <c r="AW72" s="25"/>
      <c r="AX72" s="25"/>
      <c r="AY72" s="29" t="s">
        <v>192</v>
      </c>
      <c r="AZ72" s="29" t="s">
        <v>193</v>
      </c>
      <c r="BA72" s="41" t="s">
        <v>185</v>
      </c>
      <c r="BB72" s="25"/>
      <c r="BC72" s="25"/>
      <c r="BD72" s="25"/>
      <c r="BE72" s="25"/>
      <c r="BF72" s="25" t="s">
        <v>194</v>
      </c>
      <c r="BG72" s="25"/>
      <c r="BH72" s="25"/>
      <c r="BI72" s="25"/>
      <c r="BJ72" s="25"/>
      <c r="BK72" s="25"/>
      <c r="BL72" s="25"/>
      <c r="BM72" s="25"/>
      <c r="BN72" s="25"/>
      <c r="BO72" s="25"/>
      <c r="BP72" s="25"/>
      <c r="BQ72" s="25"/>
    </row>
    <row r="73" spans="1:69" s="33" customFormat="1" hidden="1" x14ac:dyDescent="0.25">
      <c r="A73" s="36" t="s">
        <v>159</v>
      </c>
      <c r="B73" s="36" t="s">
        <v>160</v>
      </c>
      <c r="C73" s="36" t="s">
        <v>182</v>
      </c>
      <c r="D73" s="36" t="s">
        <v>34</v>
      </c>
      <c r="E73" s="36">
        <v>1</v>
      </c>
      <c r="F73" s="36" t="s">
        <v>262</v>
      </c>
      <c r="G73" s="70">
        <v>8</v>
      </c>
      <c r="H73" s="77">
        <v>200</v>
      </c>
      <c r="I73" s="80">
        <v>8.625</v>
      </c>
      <c r="J73" s="35"/>
      <c r="K73" s="36"/>
      <c r="L73" s="36"/>
      <c r="M73" s="70"/>
      <c r="N73" s="70">
        <v>5</v>
      </c>
      <c r="O73" s="80">
        <v>0.109</v>
      </c>
      <c r="P73" s="70"/>
      <c r="Q73" s="35"/>
      <c r="R73" s="35"/>
      <c r="S73" s="35"/>
      <c r="T73" s="35"/>
      <c r="U73" s="35">
        <v>1.4E-2</v>
      </c>
      <c r="V73" s="35"/>
      <c r="W73" s="35"/>
      <c r="X73" s="80">
        <f t="shared" si="6"/>
        <v>8.407</v>
      </c>
      <c r="Y73" s="42">
        <f t="shared" si="7"/>
        <v>55.510095717849502</v>
      </c>
      <c r="Z73" s="67">
        <f t="shared" si="8"/>
        <v>0.70058333333333334</v>
      </c>
      <c r="AA73" s="89">
        <f t="shared" si="9"/>
        <v>0.3854867758183993</v>
      </c>
      <c r="AB73" s="68">
        <f t="shared" si="10"/>
        <v>7.1369097180920667E-6</v>
      </c>
      <c r="AC73" s="43">
        <v>5.0000000000000004E-6</v>
      </c>
      <c r="AD73" s="43"/>
      <c r="AE73" s="43"/>
      <c r="AF73" s="43"/>
      <c r="AG73" s="43"/>
      <c r="AH73" s="43"/>
      <c r="AI73" s="43">
        <v>12.9</v>
      </c>
      <c r="AJ73" s="43"/>
      <c r="AK73" s="43"/>
      <c r="AL73" s="43"/>
      <c r="AM73" s="43"/>
      <c r="AN73" s="43"/>
      <c r="AO73" s="43"/>
      <c r="AP73" s="43"/>
      <c r="AQ73" s="43"/>
      <c r="AR73" s="43"/>
      <c r="AS73" s="36"/>
      <c r="AT73" s="36"/>
      <c r="AU73" s="36"/>
      <c r="AV73" s="36"/>
      <c r="AW73" s="36"/>
      <c r="AX73" s="36"/>
      <c r="AY73" s="40" t="s">
        <v>192</v>
      </c>
      <c r="AZ73" s="40" t="s">
        <v>193</v>
      </c>
      <c r="BA73" s="25" t="s">
        <v>185</v>
      </c>
      <c r="BB73" s="36"/>
      <c r="BC73" s="36"/>
      <c r="BD73" s="36"/>
      <c r="BE73" s="36"/>
      <c r="BF73" s="36" t="s">
        <v>194</v>
      </c>
      <c r="BG73" s="36"/>
      <c r="BH73" s="36"/>
      <c r="BI73" s="36"/>
      <c r="BJ73" s="36"/>
      <c r="BK73" s="36"/>
      <c r="BL73" s="36"/>
      <c r="BM73" s="36"/>
      <c r="BN73" s="36"/>
      <c r="BO73" s="36"/>
      <c r="BP73" s="36"/>
      <c r="BQ73" s="36"/>
    </row>
    <row r="74" spans="1:69" s="33" customFormat="1" hidden="1" x14ac:dyDescent="0.25">
      <c r="A74" s="36" t="s">
        <v>159</v>
      </c>
      <c r="B74" s="36" t="s">
        <v>160</v>
      </c>
      <c r="C74" s="36" t="s">
        <v>182</v>
      </c>
      <c r="D74" s="36" t="s">
        <v>34</v>
      </c>
      <c r="E74" s="36">
        <v>1</v>
      </c>
      <c r="F74" s="36" t="s">
        <v>262</v>
      </c>
      <c r="G74" s="70">
        <v>8</v>
      </c>
      <c r="H74" s="77">
        <v>200</v>
      </c>
      <c r="I74" s="80">
        <v>8.625</v>
      </c>
      <c r="J74" s="35"/>
      <c r="K74" s="36"/>
      <c r="L74" s="36"/>
      <c r="M74" s="70"/>
      <c r="N74" s="70">
        <v>10</v>
      </c>
      <c r="O74" s="80">
        <v>0.14799999999999999</v>
      </c>
      <c r="P74" s="70"/>
      <c r="Q74" s="35"/>
      <c r="R74" s="35"/>
      <c r="S74" s="35"/>
      <c r="T74" s="35"/>
      <c r="U74" s="35">
        <v>1.4E-2</v>
      </c>
      <c r="V74" s="35"/>
      <c r="W74" s="35"/>
      <c r="X74" s="80">
        <f t="shared" si="6"/>
        <v>8.3290000000000006</v>
      </c>
      <c r="Y74" s="42">
        <f t="shared" si="7"/>
        <v>54.484830672165174</v>
      </c>
      <c r="Z74" s="67">
        <f t="shared" si="8"/>
        <v>0.69408333333333339</v>
      </c>
      <c r="AA74" s="89">
        <f t="shared" si="9"/>
        <v>0.37836687966781368</v>
      </c>
      <c r="AB74" s="68">
        <f t="shared" si="10"/>
        <v>7.2037459478929041E-6</v>
      </c>
      <c r="AC74" s="43">
        <v>5.0000000000000004E-6</v>
      </c>
      <c r="AD74" s="43"/>
      <c r="AE74" s="43"/>
      <c r="AF74" s="43"/>
      <c r="AG74" s="43"/>
      <c r="AH74" s="43"/>
      <c r="AI74" s="43">
        <v>19.399999999999999</v>
      </c>
      <c r="AJ74" s="43"/>
      <c r="AK74" s="43"/>
      <c r="AL74" s="43"/>
      <c r="AM74" s="43"/>
      <c r="AN74" s="43"/>
      <c r="AO74" s="43"/>
      <c r="AP74" s="43"/>
      <c r="AQ74" s="43"/>
      <c r="AR74" s="43"/>
      <c r="AS74" s="36"/>
      <c r="AT74" s="36"/>
      <c r="AU74" s="36"/>
      <c r="AV74" s="36"/>
      <c r="AW74" s="36"/>
      <c r="AX74" s="36"/>
      <c r="AY74" s="40" t="s">
        <v>192</v>
      </c>
      <c r="AZ74" s="40" t="s">
        <v>193</v>
      </c>
      <c r="BA74" s="41" t="s">
        <v>185</v>
      </c>
      <c r="BB74" s="36"/>
      <c r="BC74" s="36"/>
      <c r="BD74" s="36"/>
      <c r="BE74" s="36"/>
      <c r="BF74" s="36" t="s">
        <v>194</v>
      </c>
      <c r="BG74" s="36"/>
      <c r="BH74" s="36"/>
      <c r="BI74" s="36"/>
      <c r="BJ74" s="36"/>
      <c r="BK74" s="36"/>
      <c r="BL74" s="36"/>
      <c r="BM74" s="36"/>
      <c r="BN74" s="36"/>
      <c r="BO74" s="36"/>
      <c r="BP74" s="36"/>
      <c r="BQ74" s="36"/>
    </row>
    <row r="75" spans="1:69" s="33" customFormat="1" hidden="1" x14ac:dyDescent="0.25">
      <c r="A75" s="36" t="s">
        <v>159</v>
      </c>
      <c r="B75" s="36" t="s">
        <v>160</v>
      </c>
      <c r="C75" s="36" t="s">
        <v>182</v>
      </c>
      <c r="D75" s="36" t="s">
        <v>34</v>
      </c>
      <c r="E75" s="36">
        <v>1</v>
      </c>
      <c r="F75" s="36" t="s">
        <v>262</v>
      </c>
      <c r="G75" s="70">
        <v>8</v>
      </c>
      <c r="H75" s="77">
        <v>200</v>
      </c>
      <c r="I75" s="80">
        <v>8.625</v>
      </c>
      <c r="J75" s="36"/>
      <c r="K75" s="36"/>
      <c r="L75" s="36"/>
      <c r="M75" s="70"/>
      <c r="N75" s="70">
        <v>20</v>
      </c>
      <c r="O75" s="80">
        <v>0.25</v>
      </c>
      <c r="P75" s="70"/>
      <c r="Q75" s="35"/>
      <c r="R75" s="35"/>
      <c r="S75" s="35"/>
      <c r="T75" s="35"/>
      <c r="U75" s="36">
        <v>7.0000000000000001E-3</v>
      </c>
      <c r="V75" s="36"/>
      <c r="W75" s="36"/>
      <c r="X75" s="80">
        <f t="shared" si="6"/>
        <v>8.125</v>
      </c>
      <c r="Y75" s="42">
        <f t="shared" si="7"/>
        <v>51.848550630534675</v>
      </c>
      <c r="Z75" s="67">
        <f t="shared" si="8"/>
        <v>0.67708333333333337</v>
      </c>
      <c r="AA75" s="89">
        <f t="shared" si="9"/>
        <v>0.36005937937871307</v>
      </c>
      <c r="AB75" s="68">
        <f t="shared" si="10"/>
        <v>7.384615384615385E-6</v>
      </c>
      <c r="AC75" s="43">
        <v>5.0000000000000004E-6</v>
      </c>
      <c r="AD75" s="43"/>
      <c r="AE75" s="43"/>
      <c r="AF75" s="43"/>
      <c r="AG75" s="43"/>
      <c r="AH75" s="43"/>
      <c r="AI75" s="43">
        <v>0.625</v>
      </c>
      <c r="AJ75" s="43"/>
      <c r="AK75" s="43"/>
      <c r="AL75" s="43"/>
      <c r="AM75" s="43"/>
      <c r="AN75" s="43"/>
      <c r="AO75" s="43"/>
      <c r="AP75" s="43"/>
      <c r="AQ75" s="43"/>
      <c r="AR75" s="43"/>
      <c r="AS75" s="36"/>
      <c r="AT75" s="36"/>
      <c r="AU75" s="36"/>
      <c r="AV75" s="36"/>
      <c r="AW75" s="36"/>
      <c r="AX75" s="36"/>
      <c r="AY75" s="40" t="s">
        <v>192</v>
      </c>
      <c r="AZ75" s="40" t="s">
        <v>193</v>
      </c>
      <c r="BA75" s="25" t="s">
        <v>185</v>
      </c>
      <c r="BB75" s="36"/>
      <c r="BC75" s="36"/>
      <c r="BD75" s="36"/>
      <c r="BE75" s="36"/>
      <c r="BF75" s="36" t="s">
        <v>194</v>
      </c>
      <c r="BG75" s="36"/>
      <c r="BH75" s="36"/>
      <c r="BI75" s="36"/>
      <c r="BJ75" s="36"/>
      <c r="BK75" s="36"/>
      <c r="BL75" s="36"/>
      <c r="BM75" s="36"/>
      <c r="BN75" s="36"/>
      <c r="BO75" s="36"/>
      <c r="BP75" s="36"/>
      <c r="BQ75" s="36"/>
    </row>
    <row r="76" spans="1:69" s="33" customFormat="1" hidden="1" x14ac:dyDescent="0.25">
      <c r="A76" s="36" t="s">
        <v>159</v>
      </c>
      <c r="B76" s="36" t="s">
        <v>160</v>
      </c>
      <c r="C76" s="36" t="s">
        <v>182</v>
      </c>
      <c r="D76" s="36" t="s">
        <v>34</v>
      </c>
      <c r="E76" s="36">
        <v>1</v>
      </c>
      <c r="F76" s="36" t="s">
        <v>262</v>
      </c>
      <c r="G76" s="70">
        <v>8</v>
      </c>
      <c r="H76" s="77">
        <v>200</v>
      </c>
      <c r="I76" s="80">
        <v>8.625</v>
      </c>
      <c r="J76" s="35"/>
      <c r="K76" s="36"/>
      <c r="L76" s="36"/>
      <c r="M76" s="70" t="s">
        <v>165</v>
      </c>
      <c r="N76" s="70">
        <v>40</v>
      </c>
      <c r="O76" s="80">
        <v>0.32200000000000001</v>
      </c>
      <c r="P76" s="70"/>
      <c r="Q76" s="35"/>
      <c r="R76" s="35"/>
      <c r="S76" s="35"/>
      <c r="T76" s="35"/>
      <c r="U76" s="36">
        <v>8.9999999999999993E-3</v>
      </c>
      <c r="V76" s="36"/>
      <c r="W76" s="36"/>
      <c r="X76" s="80">
        <f t="shared" si="6"/>
        <v>7.9809999999999999</v>
      </c>
      <c r="Y76" s="42">
        <f t="shared" si="7"/>
        <v>50.027004944500852</v>
      </c>
      <c r="Z76" s="67">
        <f t="shared" si="8"/>
        <v>0.66508333333333336</v>
      </c>
      <c r="AA76" s="89">
        <f t="shared" si="9"/>
        <v>0.34740975655903372</v>
      </c>
      <c r="AB76" s="68">
        <f t="shared" si="10"/>
        <v>7.5178549054003262E-6</v>
      </c>
      <c r="AC76" s="43">
        <v>5.0000000000000004E-6</v>
      </c>
      <c r="AD76" s="43"/>
      <c r="AE76" s="43"/>
      <c r="AF76" s="43"/>
      <c r="AG76" s="43"/>
      <c r="AH76" s="43"/>
      <c r="AI76" s="43">
        <v>1.71</v>
      </c>
      <c r="AJ76" s="43"/>
      <c r="AK76" s="43"/>
      <c r="AL76" s="43"/>
      <c r="AM76" s="43"/>
      <c r="AN76" s="43"/>
      <c r="AO76" s="43"/>
      <c r="AP76" s="43"/>
      <c r="AQ76" s="43"/>
      <c r="AR76" s="43"/>
      <c r="AS76" s="36"/>
      <c r="AT76" s="36"/>
      <c r="AU76" s="36"/>
      <c r="AV76" s="36"/>
      <c r="AW76" s="36"/>
      <c r="AX76" s="36"/>
      <c r="AY76" s="40" t="s">
        <v>192</v>
      </c>
      <c r="AZ76" s="40" t="s">
        <v>193</v>
      </c>
      <c r="BA76" s="41" t="s">
        <v>185</v>
      </c>
      <c r="BB76" s="36"/>
      <c r="BC76" s="36"/>
      <c r="BD76" s="36"/>
      <c r="BE76" s="36"/>
      <c r="BF76" s="36" t="s">
        <v>194</v>
      </c>
      <c r="BG76" s="36"/>
      <c r="BH76" s="36"/>
      <c r="BI76" s="36"/>
      <c r="BJ76" s="36"/>
      <c r="BK76" s="36"/>
      <c r="BL76" s="36"/>
      <c r="BM76" s="36"/>
      <c r="BN76" s="36"/>
      <c r="BO76" s="36"/>
      <c r="BP76" s="36"/>
      <c r="BQ76" s="36"/>
    </row>
    <row r="77" spans="1:69" s="33" customFormat="1" hidden="1" x14ac:dyDescent="0.25">
      <c r="A77" s="36" t="s">
        <v>159</v>
      </c>
      <c r="B77" s="36" t="s">
        <v>160</v>
      </c>
      <c r="C77" s="36" t="s">
        <v>182</v>
      </c>
      <c r="D77" s="36" t="s">
        <v>34</v>
      </c>
      <c r="E77" s="36">
        <v>1</v>
      </c>
      <c r="F77" s="36" t="s">
        <v>262</v>
      </c>
      <c r="G77" s="70">
        <v>8</v>
      </c>
      <c r="H77" s="77">
        <v>200</v>
      </c>
      <c r="I77" s="80">
        <v>8.625</v>
      </c>
      <c r="J77" s="35"/>
      <c r="K77" s="36"/>
      <c r="L77" s="36"/>
      <c r="M77" s="70"/>
      <c r="N77" s="70">
        <v>60</v>
      </c>
      <c r="O77" s="80">
        <v>0.40600000000000003</v>
      </c>
      <c r="P77" s="70"/>
      <c r="Q77" s="35"/>
      <c r="R77" s="35"/>
      <c r="S77" s="35"/>
      <c r="T77" s="35"/>
      <c r="U77" s="36">
        <v>1.0999999999999999E-2</v>
      </c>
      <c r="V77" s="36"/>
      <c r="W77" s="36"/>
      <c r="X77" s="80">
        <f t="shared" si="6"/>
        <v>7.8129999999999997</v>
      </c>
      <c r="Y77" s="42">
        <f t="shared" si="7"/>
        <v>47.943035740927364</v>
      </c>
      <c r="Z77" s="67">
        <f t="shared" si="8"/>
        <v>0.65108333333333335</v>
      </c>
      <c r="AA77" s="89">
        <f t="shared" si="9"/>
        <v>0.33293774820088451</v>
      </c>
      <c r="AB77" s="68">
        <f t="shared" si="10"/>
        <v>7.6795085114552666E-6</v>
      </c>
      <c r="AC77" s="43">
        <v>5.0000000000000004E-6</v>
      </c>
      <c r="AD77" s="43"/>
      <c r="AE77" s="43"/>
      <c r="AF77" s="43"/>
      <c r="AG77" s="43"/>
      <c r="AH77" s="43"/>
      <c r="AI77" s="43">
        <v>4.1900000000000004</v>
      </c>
      <c r="AJ77" s="43"/>
      <c r="AK77" s="43"/>
      <c r="AL77" s="43"/>
      <c r="AM77" s="43"/>
      <c r="AN77" s="43"/>
      <c r="AO77" s="43"/>
      <c r="AP77" s="43"/>
      <c r="AQ77" s="43"/>
      <c r="AR77" s="43"/>
      <c r="AS77" s="36"/>
      <c r="AT77" s="36"/>
      <c r="AU77" s="36"/>
      <c r="AV77" s="36"/>
      <c r="AW77" s="36"/>
      <c r="AX77" s="36"/>
      <c r="AY77" s="40" t="s">
        <v>192</v>
      </c>
      <c r="AZ77" s="40" t="s">
        <v>193</v>
      </c>
      <c r="BA77" s="25" t="s">
        <v>185</v>
      </c>
      <c r="BB77" s="36"/>
      <c r="BC77" s="36"/>
      <c r="BD77" s="36"/>
      <c r="BE77" s="36"/>
      <c r="BF77" s="36" t="s">
        <v>194</v>
      </c>
      <c r="BG77" s="36"/>
      <c r="BH77" s="36"/>
      <c r="BI77" s="36"/>
      <c r="BJ77" s="36"/>
      <c r="BK77" s="36"/>
      <c r="BL77" s="36"/>
      <c r="BM77" s="36"/>
      <c r="BN77" s="36"/>
      <c r="BO77" s="36"/>
      <c r="BP77" s="36"/>
      <c r="BQ77" s="36"/>
    </row>
    <row r="78" spans="1:69" s="33" customFormat="1" hidden="1" x14ac:dyDescent="0.25">
      <c r="A78" s="36" t="s">
        <v>159</v>
      </c>
      <c r="B78" s="36" t="s">
        <v>160</v>
      </c>
      <c r="C78" s="36" t="s">
        <v>182</v>
      </c>
      <c r="D78" s="36" t="s">
        <v>34</v>
      </c>
      <c r="E78" s="36">
        <v>1</v>
      </c>
      <c r="F78" s="36" t="s">
        <v>262</v>
      </c>
      <c r="G78" s="70">
        <v>8</v>
      </c>
      <c r="H78" s="77">
        <v>200</v>
      </c>
      <c r="I78" s="80">
        <v>8.625</v>
      </c>
      <c r="J78" s="35"/>
      <c r="K78" s="36"/>
      <c r="L78" s="36"/>
      <c r="M78" s="70" t="s">
        <v>166</v>
      </c>
      <c r="N78" s="70">
        <v>80</v>
      </c>
      <c r="O78" s="80">
        <v>0.5</v>
      </c>
      <c r="P78" s="70"/>
      <c r="Q78" s="35"/>
      <c r="R78" s="35"/>
      <c r="S78" s="35"/>
      <c r="T78" s="35"/>
      <c r="U78" s="36">
        <v>1.4999999999999999E-2</v>
      </c>
      <c r="V78" s="36"/>
      <c r="W78" s="36"/>
      <c r="X78" s="80">
        <f t="shared" si="6"/>
        <v>7.625</v>
      </c>
      <c r="Y78" s="42">
        <f t="shared" si="7"/>
        <v>45.663540093779766</v>
      </c>
      <c r="Z78" s="67">
        <f t="shared" si="8"/>
        <v>0.63541666666666663</v>
      </c>
      <c r="AA78" s="89">
        <f t="shared" si="9"/>
        <v>0.31710791731791499</v>
      </c>
      <c r="AB78" s="68">
        <f t="shared" si="10"/>
        <v>7.8688524590163941E-6</v>
      </c>
      <c r="AC78" s="43">
        <v>5.0000000000000004E-6</v>
      </c>
      <c r="AD78" s="43"/>
      <c r="AE78" s="43"/>
      <c r="AF78" s="43"/>
      <c r="AG78" s="43"/>
      <c r="AH78" s="43"/>
      <c r="AI78" s="43">
        <v>8.85</v>
      </c>
      <c r="AJ78" s="43"/>
      <c r="AK78" s="43"/>
      <c r="AL78" s="43"/>
      <c r="AM78" s="43"/>
      <c r="AN78" s="43"/>
      <c r="AO78" s="43"/>
      <c r="AP78" s="43"/>
      <c r="AQ78" s="43"/>
      <c r="AR78" s="43"/>
      <c r="AS78" s="36"/>
      <c r="AT78" s="36"/>
      <c r="AU78" s="36"/>
      <c r="AV78" s="36"/>
      <c r="AW78" s="36"/>
      <c r="AX78" s="36"/>
      <c r="AY78" s="40" t="s">
        <v>192</v>
      </c>
      <c r="AZ78" s="40" t="s">
        <v>193</v>
      </c>
      <c r="BA78" s="41" t="s">
        <v>185</v>
      </c>
      <c r="BB78" s="36"/>
      <c r="BC78" s="36"/>
      <c r="BD78" s="36"/>
      <c r="BE78" s="36"/>
      <c r="BF78" s="36" t="s">
        <v>194</v>
      </c>
      <c r="BG78" s="36"/>
      <c r="BH78" s="36"/>
      <c r="BI78" s="36"/>
      <c r="BJ78" s="36"/>
      <c r="BK78" s="36"/>
      <c r="BL78" s="36"/>
      <c r="BM78" s="36"/>
      <c r="BN78" s="36"/>
      <c r="BO78" s="36"/>
      <c r="BP78" s="36"/>
      <c r="BQ78" s="36"/>
    </row>
    <row r="79" spans="1:69" s="36" customFormat="1" hidden="1" x14ac:dyDescent="0.25">
      <c r="A79" s="36" t="s">
        <v>159</v>
      </c>
      <c r="B79" s="36" t="s">
        <v>160</v>
      </c>
      <c r="C79" s="36" t="s">
        <v>182</v>
      </c>
      <c r="D79" s="36" t="s">
        <v>34</v>
      </c>
      <c r="E79" s="36">
        <v>1</v>
      </c>
      <c r="F79" s="36" t="s">
        <v>262</v>
      </c>
      <c r="G79" s="70">
        <v>8</v>
      </c>
      <c r="H79" s="77">
        <v>200</v>
      </c>
      <c r="I79" s="80">
        <v>8.625</v>
      </c>
      <c r="J79" s="35"/>
      <c r="M79" s="70"/>
      <c r="N79" s="70">
        <v>100</v>
      </c>
      <c r="O79" s="80">
        <v>0.59399999999999997</v>
      </c>
      <c r="P79" s="70"/>
      <c r="Q79" s="35"/>
      <c r="R79" s="35"/>
      <c r="S79" s="35"/>
      <c r="T79" s="35"/>
      <c r="U79" s="36">
        <v>1.7000000000000001E-2</v>
      </c>
      <c r="X79" s="80">
        <f t="shared" si="6"/>
        <v>7.4370000000000003</v>
      </c>
      <c r="Y79" s="42">
        <f t="shared" si="7"/>
        <v>43.439562672006403</v>
      </c>
      <c r="Z79" s="67">
        <f t="shared" si="8"/>
        <v>0.61975000000000002</v>
      </c>
      <c r="AA79" s="89">
        <f t="shared" si="9"/>
        <v>0.30166362966671117</v>
      </c>
      <c r="AB79" s="68">
        <f t="shared" si="10"/>
        <v>8.0677692617991132E-6</v>
      </c>
      <c r="AC79" s="43">
        <v>5.0000000000000004E-6</v>
      </c>
      <c r="AD79" s="43"/>
      <c r="AE79" s="43"/>
      <c r="AF79" s="43"/>
      <c r="AG79" s="43"/>
      <c r="AH79" s="43"/>
      <c r="AI79" s="43">
        <v>14.4</v>
      </c>
      <c r="AJ79" s="43"/>
      <c r="AK79" s="43"/>
      <c r="AL79" s="43"/>
      <c r="AM79" s="43"/>
      <c r="AN79" s="43"/>
      <c r="AO79" s="43"/>
      <c r="AP79" s="43"/>
      <c r="AQ79" s="43"/>
      <c r="AR79" s="43"/>
      <c r="AY79" s="40" t="s">
        <v>192</v>
      </c>
      <c r="AZ79" s="40" t="s">
        <v>193</v>
      </c>
      <c r="BA79" s="25" t="s">
        <v>185</v>
      </c>
      <c r="BF79" s="36" t="s">
        <v>194</v>
      </c>
    </row>
    <row r="80" spans="1:69" s="33" customFormat="1" hidden="1" x14ac:dyDescent="0.25">
      <c r="A80" s="36" t="s">
        <v>159</v>
      </c>
      <c r="B80" s="36" t="s">
        <v>160</v>
      </c>
      <c r="C80" s="36" t="s">
        <v>182</v>
      </c>
      <c r="D80" s="36" t="s">
        <v>34</v>
      </c>
      <c r="E80" s="36">
        <v>1</v>
      </c>
      <c r="F80" s="36" t="s">
        <v>262</v>
      </c>
      <c r="G80" s="70">
        <v>8</v>
      </c>
      <c r="H80" s="77">
        <v>200</v>
      </c>
      <c r="I80" s="80">
        <v>8.625</v>
      </c>
      <c r="J80" s="35"/>
      <c r="K80" s="36"/>
      <c r="L80" s="36"/>
      <c r="M80" s="70"/>
      <c r="N80" s="70">
        <v>120</v>
      </c>
      <c r="O80" s="80">
        <v>0.71899999999999997</v>
      </c>
      <c r="P80" s="70"/>
      <c r="Q80" s="35"/>
      <c r="R80" s="35"/>
      <c r="S80" s="35"/>
      <c r="T80" s="35"/>
      <c r="U80" s="36">
        <v>1.9E-2</v>
      </c>
      <c r="V80" s="36"/>
      <c r="W80" s="36"/>
      <c r="X80" s="80">
        <f t="shared" si="6"/>
        <v>7.1870000000000003</v>
      </c>
      <c r="Y80" s="42">
        <f t="shared" si="7"/>
        <v>40.568146986625337</v>
      </c>
      <c r="Z80" s="67">
        <f t="shared" si="8"/>
        <v>0.59891666666666665</v>
      </c>
      <c r="AA80" s="89">
        <f t="shared" si="9"/>
        <v>0.28172324296267587</v>
      </c>
      <c r="AB80" s="68">
        <f t="shared" si="10"/>
        <v>8.3484068456936147E-6</v>
      </c>
      <c r="AC80" s="43">
        <v>5.0000000000000004E-6</v>
      </c>
      <c r="AD80" s="43"/>
      <c r="AE80" s="43"/>
      <c r="AF80" s="43"/>
      <c r="AG80" s="43"/>
      <c r="AH80" s="43"/>
      <c r="AI80" s="43">
        <v>23.7</v>
      </c>
      <c r="AJ80" s="43"/>
      <c r="AK80" s="43"/>
      <c r="AL80" s="43"/>
      <c r="AM80" s="43"/>
      <c r="AN80" s="43"/>
      <c r="AO80" s="43"/>
      <c r="AP80" s="43"/>
      <c r="AQ80" s="43"/>
      <c r="AR80" s="43"/>
      <c r="AS80" s="36"/>
      <c r="AT80" s="36"/>
      <c r="AU80" s="36"/>
      <c r="AV80" s="36"/>
      <c r="AW80" s="36"/>
      <c r="AX80" s="36"/>
      <c r="AY80" s="40" t="s">
        <v>192</v>
      </c>
      <c r="AZ80" s="40" t="s">
        <v>193</v>
      </c>
      <c r="BA80" s="41" t="s">
        <v>185</v>
      </c>
      <c r="BB80" s="36"/>
      <c r="BC80" s="36"/>
      <c r="BD80" s="36"/>
      <c r="BE80" s="36"/>
      <c r="BF80" s="36" t="s">
        <v>194</v>
      </c>
      <c r="BG80" s="36"/>
      <c r="BH80" s="36"/>
      <c r="BI80" s="36"/>
      <c r="BJ80" s="36"/>
      <c r="BK80" s="36"/>
      <c r="BL80" s="36"/>
      <c r="BM80" s="36"/>
      <c r="BN80" s="36"/>
      <c r="BO80" s="36"/>
      <c r="BP80" s="36"/>
      <c r="BQ80" s="36"/>
    </row>
    <row r="81" spans="1:69" s="33" customFormat="1" hidden="1" x14ac:dyDescent="0.25">
      <c r="A81" s="36" t="s">
        <v>159</v>
      </c>
      <c r="B81" s="36" t="s">
        <v>160</v>
      </c>
      <c r="C81" s="36" t="s">
        <v>182</v>
      </c>
      <c r="D81" s="36" t="s">
        <v>34</v>
      </c>
      <c r="E81" s="36">
        <v>1</v>
      </c>
      <c r="F81" s="36" t="s">
        <v>262</v>
      </c>
      <c r="G81" s="70">
        <v>8</v>
      </c>
      <c r="H81" s="77">
        <v>200</v>
      </c>
      <c r="I81" s="80">
        <v>8.625</v>
      </c>
      <c r="J81" s="35"/>
      <c r="K81" s="36"/>
      <c r="L81" s="36"/>
      <c r="M81" s="70"/>
      <c r="N81" s="70">
        <v>140</v>
      </c>
      <c r="O81" s="80">
        <v>0.81200000000000006</v>
      </c>
      <c r="P81" s="70"/>
      <c r="Q81" s="35"/>
      <c r="R81" s="35"/>
      <c r="S81" s="35"/>
      <c r="T81" s="35"/>
      <c r="U81" s="36">
        <v>3.5000000000000003E-2</v>
      </c>
      <c r="V81" s="36"/>
      <c r="W81" s="36"/>
      <c r="X81" s="80">
        <f t="shared" si="6"/>
        <v>7.0009999999999994</v>
      </c>
      <c r="Y81" s="42">
        <f t="shared" si="7"/>
        <v>38.49550636616069</v>
      </c>
      <c r="Z81" s="67">
        <f t="shared" si="8"/>
        <v>0.58341666666666658</v>
      </c>
      <c r="AA81" s="89">
        <f t="shared" si="9"/>
        <v>0.26732990532056028</v>
      </c>
      <c r="AB81" s="68">
        <f t="shared" si="10"/>
        <v>8.5702042565347826E-6</v>
      </c>
      <c r="AC81" s="43">
        <v>5.0000000000000004E-6</v>
      </c>
      <c r="AD81" s="43"/>
      <c r="AE81" s="43"/>
      <c r="AF81" s="43"/>
      <c r="AG81" s="43"/>
      <c r="AH81" s="43"/>
      <c r="AI81" s="43">
        <v>49.5</v>
      </c>
      <c r="AJ81" s="43"/>
      <c r="AK81" s="43"/>
      <c r="AL81" s="43"/>
      <c r="AM81" s="43"/>
      <c r="AN81" s="43"/>
      <c r="AO81" s="43"/>
      <c r="AP81" s="43"/>
      <c r="AQ81" s="43"/>
      <c r="AR81" s="43"/>
      <c r="AS81" s="36"/>
      <c r="AT81" s="36"/>
      <c r="AU81" s="36"/>
      <c r="AV81" s="36"/>
      <c r="AW81" s="36"/>
      <c r="AX81" s="36"/>
      <c r="AY81" s="40" t="s">
        <v>192</v>
      </c>
      <c r="AZ81" s="40" t="s">
        <v>193</v>
      </c>
      <c r="BA81" s="25" t="s">
        <v>185</v>
      </c>
      <c r="BB81" s="36"/>
      <c r="BC81" s="36"/>
      <c r="BD81" s="36"/>
      <c r="BE81" s="36"/>
      <c r="BF81" s="36" t="s">
        <v>194</v>
      </c>
      <c r="BG81" s="36"/>
      <c r="BH81" s="36"/>
      <c r="BI81" s="36"/>
      <c r="BJ81" s="36"/>
      <c r="BK81" s="36"/>
      <c r="BL81" s="36"/>
      <c r="BM81" s="36"/>
      <c r="BN81" s="36"/>
      <c r="BO81" s="36"/>
      <c r="BP81" s="36"/>
      <c r="BQ81" s="36"/>
    </row>
    <row r="82" spans="1:69" s="36" customFormat="1" hidden="1" x14ac:dyDescent="0.25">
      <c r="A82" s="36" t="s">
        <v>159</v>
      </c>
      <c r="B82" s="36" t="s">
        <v>160</v>
      </c>
      <c r="C82" s="36" t="s">
        <v>182</v>
      </c>
      <c r="D82" s="36" t="s">
        <v>34</v>
      </c>
      <c r="E82" s="36">
        <v>1</v>
      </c>
      <c r="F82" s="36" t="s">
        <v>262</v>
      </c>
      <c r="G82" s="70">
        <v>8</v>
      </c>
      <c r="H82" s="77">
        <v>200</v>
      </c>
      <c r="I82" s="80">
        <v>8.625</v>
      </c>
      <c r="J82" s="35"/>
      <c r="M82" s="70"/>
      <c r="N82" s="70">
        <v>160</v>
      </c>
      <c r="O82" s="80">
        <v>0.90600000000000003</v>
      </c>
      <c r="P82" s="70"/>
      <c r="Q82" s="35"/>
      <c r="R82" s="35"/>
      <c r="S82" s="35"/>
      <c r="T82" s="35"/>
      <c r="U82" s="36" t="s">
        <v>195</v>
      </c>
      <c r="X82" s="80">
        <f t="shared" si="6"/>
        <v>6.8129999999999997</v>
      </c>
      <c r="Y82" s="42">
        <f t="shared" si="7"/>
        <v>36.455802203076288</v>
      </c>
      <c r="Z82" s="67">
        <f t="shared" si="8"/>
        <v>0.56774999999999998</v>
      </c>
      <c r="AA82" s="89">
        <f t="shared" si="9"/>
        <v>0.25316529307691865</v>
      </c>
      <c r="AB82" s="68">
        <f t="shared" si="10"/>
        <v>8.8066930867459273E-6</v>
      </c>
      <c r="AC82" s="43">
        <v>5.0000000000000004E-6</v>
      </c>
      <c r="AD82" s="43"/>
      <c r="AE82" s="43"/>
      <c r="AF82" s="43"/>
      <c r="AG82" s="43"/>
      <c r="AH82" s="43"/>
      <c r="AI82" s="43" t="s">
        <v>196</v>
      </c>
      <c r="AJ82" s="43"/>
      <c r="AK82" s="43"/>
      <c r="AL82" s="43"/>
      <c r="AM82" s="43"/>
      <c r="AN82" s="43"/>
      <c r="AO82" s="43"/>
      <c r="AP82" s="43"/>
      <c r="AQ82" s="43"/>
      <c r="AR82" s="43"/>
      <c r="AY82" s="40" t="s">
        <v>192</v>
      </c>
      <c r="AZ82" s="40" t="s">
        <v>193</v>
      </c>
      <c r="BA82" s="41" t="s">
        <v>185</v>
      </c>
      <c r="BF82" s="36" t="s">
        <v>194</v>
      </c>
    </row>
    <row r="83" spans="1:69" s="36" customFormat="1" hidden="1" x14ac:dyDescent="0.25">
      <c r="A83" s="25" t="s">
        <v>159</v>
      </c>
      <c r="B83" s="25" t="s">
        <v>160</v>
      </c>
      <c r="C83" s="25" t="s">
        <v>182</v>
      </c>
      <c r="D83" s="25" t="s">
        <v>34</v>
      </c>
      <c r="E83" s="25">
        <v>1</v>
      </c>
      <c r="F83" s="36" t="s">
        <v>262</v>
      </c>
      <c r="G83" s="69">
        <v>10</v>
      </c>
      <c r="H83" s="69">
        <v>250</v>
      </c>
      <c r="I83" s="73">
        <v>10.75</v>
      </c>
      <c r="J83" s="25"/>
      <c r="K83" s="25"/>
      <c r="L83" s="25"/>
      <c r="M83" s="69"/>
      <c r="N83" s="69">
        <v>5</v>
      </c>
      <c r="O83" s="73">
        <v>0.13400000000000001</v>
      </c>
      <c r="P83" s="69"/>
      <c r="Q83" s="24"/>
      <c r="R83" s="24"/>
      <c r="S83" s="24"/>
      <c r="T83" s="24"/>
      <c r="U83" s="24">
        <v>5.0000000000000001E-3</v>
      </c>
      <c r="V83" s="24"/>
      <c r="W83" s="24"/>
      <c r="X83" s="73">
        <f t="shared" si="6"/>
        <v>10.481999999999999</v>
      </c>
      <c r="Y83" s="26">
        <f t="shared" si="7"/>
        <v>86.293521477809378</v>
      </c>
      <c r="Z83" s="63">
        <f t="shared" si="8"/>
        <v>0.87349999999999994</v>
      </c>
      <c r="AA83" s="87">
        <f t="shared" si="9"/>
        <v>0.59926056581812059</v>
      </c>
      <c r="AB83" s="64">
        <f t="shared" si="10"/>
        <v>5.7240984544934184E-6</v>
      </c>
      <c r="AC83" s="43">
        <v>5.0000000000000004E-6</v>
      </c>
      <c r="AD83" s="27"/>
      <c r="AE83" s="27"/>
      <c r="AF83" s="27"/>
      <c r="AG83" s="27"/>
      <c r="AH83" s="27"/>
      <c r="AI83" s="27">
        <v>0.44700000000000001</v>
      </c>
      <c r="AJ83" s="27"/>
      <c r="AK83" s="27"/>
      <c r="AL83" s="27"/>
      <c r="AM83" s="27"/>
      <c r="AN83" s="27"/>
      <c r="AO83" s="27"/>
      <c r="AP83" s="27"/>
      <c r="AQ83" s="27"/>
      <c r="AR83" s="27"/>
      <c r="AS83" s="25"/>
      <c r="AT83" s="25"/>
      <c r="AU83" s="25"/>
      <c r="AV83" s="25"/>
      <c r="AW83" s="25"/>
      <c r="AX83" s="25"/>
      <c r="AY83" s="29" t="s">
        <v>197</v>
      </c>
      <c r="AZ83" s="29" t="s">
        <v>179</v>
      </c>
      <c r="BA83" s="25" t="s">
        <v>185</v>
      </c>
      <c r="BB83" s="25"/>
      <c r="BC83" s="25"/>
      <c r="BD83" s="25"/>
      <c r="BE83" s="25"/>
      <c r="BF83" s="25" t="s">
        <v>198</v>
      </c>
      <c r="BG83" s="25"/>
      <c r="BH83" s="25"/>
      <c r="BI83" s="25"/>
      <c r="BJ83" s="25"/>
      <c r="BK83" s="25"/>
      <c r="BL83" s="25"/>
      <c r="BM83" s="25"/>
      <c r="BN83" s="25"/>
      <c r="BO83" s="25"/>
      <c r="BP83" s="25"/>
      <c r="BQ83" s="25"/>
    </row>
    <row r="84" spans="1:69" s="36" customFormat="1" hidden="1" x14ac:dyDescent="0.25">
      <c r="A84" s="25" t="s">
        <v>159</v>
      </c>
      <c r="B84" s="25" t="s">
        <v>160</v>
      </c>
      <c r="C84" s="25" t="s">
        <v>182</v>
      </c>
      <c r="D84" s="25" t="s">
        <v>34</v>
      </c>
      <c r="E84" s="25">
        <v>1</v>
      </c>
      <c r="F84" s="36" t="s">
        <v>262</v>
      </c>
      <c r="G84" s="69">
        <v>10</v>
      </c>
      <c r="H84" s="69">
        <v>250</v>
      </c>
      <c r="I84" s="73">
        <v>10.75</v>
      </c>
      <c r="J84" s="24"/>
      <c r="K84" s="25"/>
      <c r="L84" s="25"/>
      <c r="M84" s="69"/>
      <c r="N84" s="69">
        <v>10</v>
      </c>
      <c r="O84" s="73">
        <v>0.16500000000000001</v>
      </c>
      <c r="P84" s="69"/>
      <c r="Q84" s="24"/>
      <c r="R84" s="24"/>
      <c r="S84" s="24"/>
      <c r="T84" s="24"/>
      <c r="U84" s="24">
        <v>6.0000000000000001E-3</v>
      </c>
      <c r="V84" s="24"/>
      <c r="W84" s="24"/>
      <c r="X84" s="73">
        <f t="shared" si="6"/>
        <v>10.42</v>
      </c>
      <c r="Y84" s="26">
        <f t="shared" si="7"/>
        <v>85.275705148306699</v>
      </c>
      <c r="Z84" s="63">
        <f t="shared" si="8"/>
        <v>0.86833333333333329</v>
      </c>
      <c r="AA84" s="87">
        <f t="shared" si="9"/>
        <v>0.59219239686324088</v>
      </c>
      <c r="AB84" s="64">
        <f t="shared" si="10"/>
        <v>5.7581573896353176E-6</v>
      </c>
      <c r="AC84" s="43">
        <v>5.0000000000000004E-6</v>
      </c>
      <c r="AD84" s="27"/>
      <c r="AE84" s="27"/>
      <c r="AF84" s="27"/>
      <c r="AG84" s="27"/>
      <c r="AH84" s="27"/>
      <c r="AI84" s="27">
        <v>0.93400000000000005</v>
      </c>
      <c r="AJ84" s="27"/>
      <c r="AK84" s="27"/>
      <c r="AL84" s="27"/>
      <c r="AM84" s="27"/>
      <c r="AN84" s="27"/>
      <c r="AO84" s="27"/>
      <c r="AP84" s="27"/>
      <c r="AQ84" s="27"/>
      <c r="AR84" s="27"/>
      <c r="AS84" s="25"/>
      <c r="AT84" s="25"/>
      <c r="AU84" s="25"/>
      <c r="AV84" s="25"/>
      <c r="AW84" s="25"/>
      <c r="AX84" s="25"/>
      <c r="AY84" s="29" t="s">
        <v>197</v>
      </c>
      <c r="AZ84" s="29" t="s">
        <v>179</v>
      </c>
      <c r="BA84" s="41" t="s">
        <v>185</v>
      </c>
      <c r="BB84" s="25"/>
      <c r="BC84" s="25"/>
      <c r="BD84" s="25"/>
      <c r="BE84" s="25"/>
      <c r="BF84" s="25" t="s">
        <v>198</v>
      </c>
      <c r="BG84" s="25"/>
      <c r="BH84" s="25"/>
      <c r="BI84" s="25"/>
      <c r="BJ84" s="25"/>
      <c r="BK84" s="25"/>
      <c r="BL84" s="25"/>
      <c r="BM84" s="25"/>
      <c r="BN84" s="25"/>
      <c r="BO84" s="25"/>
      <c r="BP84" s="25"/>
      <c r="BQ84" s="25"/>
    </row>
    <row r="85" spans="1:69" s="25" customFormat="1" hidden="1" x14ac:dyDescent="0.25">
      <c r="A85" s="25" t="s">
        <v>159</v>
      </c>
      <c r="B85" s="25" t="s">
        <v>160</v>
      </c>
      <c r="C85" s="25" t="s">
        <v>182</v>
      </c>
      <c r="D85" s="25" t="s">
        <v>34</v>
      </c>
      <c r="E85" s="25">
        <v>1</v>
      </c>
      <c r="F85" s="36" t="s">
        <v>262</v>
      </c>
      <c r="G85" s="69">
        <v>10</v>
      </c>
      <c r="H85" s="69">
        <v>250</v>
      </c>
      <c r="I85" s="73">
        <v>10.75</v>
      </c>
      <c r="J85" s="24"/>
      <c r="M85" s="69"/>
      <c r="N85" s="69">
        <v>20</v>
      </c>
      <c r="O85" s="73">
        <v>0.25</v>
      </c>
      <c r="P85" s="69"/>
      <c r="Q85" s="24"/>
      <c r="R85" s="24"/>
      <c r="S85" s="24"/>
      <c r="T85" s="24"/>
      <c r="U85" s="24">
        <v>8.0000000000000002E-3</v>
      </c>
      <c r="V85" s="24"/>
      <c r="W85" s="24"/>
      <c r="X85" s="73">
        <f t="shared" si="6"/>
        <v>10.25</v>
      </c>
      <c r="Y85" s="26">
        <f t="shared" si="7"/>
        <v>82.515894541944405</v>
      </c>
      <c r="Z85" s="63">
        <f t="shared" si="8"/>
        <v>0.85416666666666663</v>
      </c>
      <c r="AA85" s="87">
        <f t="shared" si="9"/>
        <v>0.57302704543016947</v>
      </c>
      <c r="AB85" s="64">
        <f t="shared" si="10"/>
        <v>5.8536585365853666E-6</v>
      </c>
      <c r="AC85" s="43">
        <v>5.0000000000000004E-6</v>
      </c>
      <c r="AD85" s="27"/>
      <c r="AE85" s="27"/>
      <c r="AF85" s="27"/>
      <c r="AG85" s="27"/>
      <c r="AH85" s="27"/>
      <c r="AI85" s="27">
        <v>3.13</v>
      </c>
      <c r="AJ85" s="27"/>
      <c r="AK85" s="27"/>
      <c r="AL85" s="27"/>
      <c r="AM85" s="27"/>
      <c r="AN85" s="27"/>
      <c r="AO85" s="27"/>
      <c r="AP85" s="27"/>
      <c r="AQ85" s="27"/>
      <c r="AR85" s="27"/>
      <c r="AY85" s="29" t="s">
        <v>197</v>
      </c>
      <c r="AZ85" s="29" t="s">
        <v>179</v>
      </c>
      <c r="BA85" s="25" t="s">
        <v>185</v>
      </c>
      <c r="BF85" s="25" t="s">
        <v>198</v>
      </c>
    </row>
    <row r="86" spans="1:69" s="25" customFormat="1" hidden="1" x14ac:dyDescent="0.25">
      <c r="A86" s="25" t="s">
        <v>159</v>
      </c>
      <c r="B86" s="25" t="s">
        <v>160</v>
      </c>
      <c r="C86" s="25" t="s">
        <v>182</v>
      </c>
      <c r="D86" s="25" t="s">
        <v>34</v>
      </c>
      <c r="E86" s="25">
        <v>1</v>
      </c>
      <c r="F86" s="36" t="s">
        <v>262</v>
      </c>
      <c r="G86" s="69">
        <v>10</v>
      </c>
      <c r="H86" s="69">
        <v>250</v>
      </c>
      <c r="I86" s="73">
        <v>10.75</v>
      </c>
      <c r="J86" s="24"/>
      <c r="M86" s="69"/>
      <c r="N86" s="69">
        <v>30</v>
      </c>
      <c r="O86" s="73">
        <v>0.307</v>
      </c>
      <c r="P86" s="69"/>
      <c r="Q86" s="24"/>
      <c r="R86" s="24"/>
      <c r="S86" s="24"/>
      <c r="T86" s="24"/>
      <c r="U86" s="24">
        <v>0.01</v>
      </c>
      <c r="V86" s="24"/>
      <c r="W86" s="24"/>
      <c r="X86" s="73">
        <f t="shared" si="6"/>
        <v>10.135999999999999</v>
      </c>
      <c r="Y86" s="26">
        <f t="shared" si="7"/>
        <v>80.690626068616069</v>
      </c>
      <c r="Z86" s="63">
        <f t="shared" si="8"/>
        <v>0.84466666666666657</v>
      </c>
      <c r="AA86" s="87">
        <f t="shared" si="9"/>
        <v>0.56035156992094493</v>
      </c>
      <c r="AB86" s="64">
        <f t="shared" si="10"/>
        <v>5.919494869771114E-6</v>
      </c>
      <c r="AC86" s="43">
        <v>5.0000000000000004E-6</v>
      </c>
      <c r="AD86" s="27"/>
      <c r="AE86" s="27"/>
      <c r="AF86" s="27"/>
      <c r="AG86" s="27"/>
      <c r="AH86" s="27"/>
      <c r="AI86" s="27">
        <v>5.99</v>
      </c>
      <c r="AJ86" s="27"/>
      <c r="AK86" s="27"/>
      <c r="AL86" s="27"/>
      <c r="AM86" s="27"/>
      <c r="AN86" s="27"/>
      <c r="AO86" s="27"/>
      <c r="AP86" s="27"/>
      <c r="AQ86" s="27"/>
      <c r="AR86" s="27"/>
      <c r="AY86" s="29" t="s">
        <v>197</v>
      </c>
      <c r="AZ86" s="29" t="s">
        <v>179</v>
      </c>
      <c r="BA86" s="41" t="s">
        <v>185</v>
      </c>
      <c r="BF86" s="25" t="s">
        <v>198</v>
      </c>
    </row>
    <row r="87" spans="1:69" s="25" customFormat="1" hidden="1" x14ac:dyDescent="0.25">
      <c r="A87" s="25" t="s">
        <v>159</v>
      </c>
      <c r="B87" s="25" t="s">
        <v>160</v>
      </c>
      <c r="C87" s="25" t="s">
        <v>182</v>
      </c>
      <c r="D87" s="25" t="s">
        <v>34</v>
      </c>
      <c r="E87" s="25">
        <v>1</v>
      </c>
      <c r="F87" s="36" t="s">
        <v>262</v>
      </c>
      <c r="G87" s="69">
        <v>10</v>
      </c>
      <c r="H87" s="69">
        <v>250</v>
      </c>
      <c r="I87" s="73">
        <v>10.75</v>
      </c>
      <c r="J87" s="24"/>
      <c r="M87" s="69" t="s">
        <v>165</v>
      </c>
      <c r="N87" s="69">
        <v>40</v>
      </c>
      <c r="O87" s="73">
        <v>0.36499999999999999</v>
      </c>
      <c r="P87" s="69"/>
      <c r="Q87" s="24"/>
      <c r="R87" s="24"/>
      <c r="S87" s="24"/>
      <c r="T87" s="24"/>
      <c r="U87" s="24">
        <v>1.2999999999999999E-2</v>
      </c>
      <c r="V87" s="24"/>
      <c r="W87" s="24"/>
      <c r="X87" s="73">
        <f t="shared" si="6"/>
        <v>10.02</v>
      </c>
      <c r="Y87" s="26">
        <f t="shared" si="7"/>
        <v>78.854289764369156</v>
      </c>
      <c r="Z87" s="63">
        <f t="shared" si="8"/>
        <v>0.83499999999999996</v>
      </c>
      <c r="AA87" s="87">
        <f t="shared" si="9"/>
        <v>0.54759923447478587</v>
      </c>
      <c r="AB87" s="64">
        <f t="shared" si="10"/>
        <v>5.9880239520958093E-6</v>
      </c>
      <c r="AC87" s="43">
        <v>5.0000000000000004E-6</v>
      </c>
      <c r="AD87" s="27"/>
      <c r="AE87" s="27"/>
      <c r="AF87" s="27"/>
      <c r="AG87" s="27"/>
      <c r="AH87" s="27"/>
      <c r="AI87" s="27">
        <v>11.2</v>
      </c>
      <c r="AJ87" s="27"/>
      <c r="AK87" s="27"/>
      <c r="AL87" s="27"/>
      <c r="AM87" s="27"/>
      <c r="AN87" s="27"/>
      <c r="AO87" s="27"/>
      <c r="AP87" s="27"/>
      <c r="AQ87" s="27"/>
      <c r="AR87" s="27"/>
      <c r="AY87" s="29" t="s">
        <v>197</v>
      </c>
      <c r="AZ87" s="29" t="s">
        <v>179</v>
      </c>
      <c r="BA87" s="25" t="s">
        <v>185</v>
      </c>
      <c r="BF87" s="25" t="s">
        <v>198</v>
      </c>
    </row>
    <row r="88" spans="1:69" s="25" customFormat="1" hidden="1" x14ac:dyDescent="0.25">
      <c r="A88" s="25" t="s">
        <v>159</v>
      </c>
      <c r="B88" s="25" t="s">
        <v>160</v>
      </c>
      <c r="C88" s="25" t="s">
        <v>182</v>
      </c>
      <c r="D88" s="25" t="s">
        <v>34</v>
      </c>
      <c r="E88" s="25">
        <v>1</v>
      </c>
      <c r="F88" s="36" t="s">
        <v>262</v>
      </c>
      <c r="G88" s="69">
        <v>10</v>
      </c>
      <c r="H88" s="69">
        <v>250</v>
      </c>
      <c r="I88" s="73">
        <v>10.75</v>
      </c>
      <c r="J88" s="24"/>
      <c r="M88" s="69" t="s">
        <v>166</v>
      </c>
      <c r="N88" s="69">
        <v>60</v>
      </c>
      <c r="O88" s="73">
        <v>0.5</v>
      </c>
      <c r="P88" s="69"/>
      <c r="Q88" s="24"/>
      <c r="R88" s="24"/>
      <c r="S88" s="24"/>
      <c r="T88" s="24"/>
      <c r="U88" s="24">
        <v>1.4E-2</v>
      </c>
      <c r="V88" s="24"/>
      <c r="W88" s="24"/>
      <c r="X88" s="73">
        <f t="shared" si="6"/>
        <v>9.75</v>
      </c>
      <c r="Y88" s="26">
        <f t="shared" si="7"/>
        <v>74.661912907969921</v>
      </c>
      <c r="Z88" s="63">
        <f t="shared" si="8"/>
        <v>0.8125</v>
      </c>
      <c r="AA88" s="87">
        <f t="shared" si="9"/>
        <v>0.51848550630534673</v>
      </c>
      <c r="AB88" s="64">
        <f t="shared" si="10"/>
        <v>6.153846153846154E-6</v>
      </c>
      <c r="AC88" s="43">
        <v>5.0000000000000004E-6</v>
      </c>
      <c r="AD88" s="27"/>
      <c r="AE88" s="27"/>
      <c r="AF88" s="27"/>
      <c r="AG88" s="27"/>
      <c r="AH88" s="27"/>
      <c r="AI88" s="27">
        <v>15.8</v>
      </c>
      <c r="AJ88" s="27"/>
      <c r="AK88" s="27"/>
      <c r="AL88" s="27"/>
      <c r="AM88" s="27"/>
      <c r="AN88" s="27"/>
      <c r="AO88" s="27"/>
      <c r="AP88" s="27"/>
      <c r="AQ88" s="27"/>
      <c r="AR88" s="27"/>
      <c r="AY88" s="29" t="s">
        <v>197</v>
      </c>
      <c r="AZ88" s="29" t="s">
        <v>179</v>
      </c>
      <c r="BA88" s="41" t="s">
        <v>185</v>
      </c>
      <c r="BF88" s="25" t="s">
        <v>198</v>
      </c>
    </row>
    <row r="89" spans="1:69" s="25" customFormat="1" hidden="1" x14ac:dyDescent="0.25">
      <c r="A89" s="25" t="s">
        <v>159</v>
      </c>
      <c r="B89" s="25" t="s">
        <v>160</v>
      </c>
      <c r="C89" s="25" t="s">
        <v>182</v>
      </c>
      <c r="D89" s="25" t="s">
        <v>34</v>
      </c>
      <c r="E89" s="25">
        <v>1</v>
      </c>
      <c r="F89" s="36" t="s">
        <v>262</v>
      </c>
      <c r="G89" s="69">
        <v>10</v>
      </c>
      <c r="H89" s="69">
        <v>250</v>
      </c>
      <c r="I89" s="73">
        <v>10.75</v>
      </c>
      <c r="J89" s="24"/>
      <c r="M89" s="69"/>
      <c r="N89" s="69">
        <v>80</v>
      </c>
      <c r="O89" s="73">
        <v>0.59399999999999997</v>
      </c>
      <c r="P89" s="69"/>
      <c r="Q89" s="24"/>
      <c r="R89" s="24"/>
      <c r="S89" s="24"/>
      <c r="T89" s="24"/>
      <c r="U89" s="24">
        <v>2.1999999999999999E-2</v>
      </c>
      <c r="V89" s="24"/>
      <c r="W89" s="24"/>
      <c r="X89" s="73">
        <f t="shared" si="6"/>
        <v>9.5619999999999994</v>
      </c>
      <c r="Y89" s="26">
        <f t="shared" si="7"/>
        <v>71.81040235364199</v>
      </c>
      <c r="Z89" s="63">
        <f t="shared" si="8"/>
        <v>0.79683333333333328</v>
      </c>
      <c r="AA89" s="87">
        <f t="shared" si="9"/>
        <v>0.49868334967806938</v>
      </c>
      <c r="AB89" s="64">
        <f t="shared" si="10"/>
        <v>6.2748379000209169E-6</v>
      </c>
      <c r="AC89" s="43">
        <v>5.0000000000000004E-6</v>
      </c>
      <c r="AD89" s="27"/>
      <c r="AE89" s="27"/>
      <c r="AF89" s="27"/>
      <c r="AG89" s="27"/>
      <c r="AH89" s="27"/>
      <c r="AI89" s="27">
        <v>30.9</v>
      </c>
      <c r="AJ89" s="27"/>
      <c r="AK89" s="27"/>
      <c r="AL89" s="27"/>
      <c r="AM89" s="27"/>
      <c r="AN89" s="27"/>
      <c r="AO89" s="27"/>
      <c r="AP89" s="27"/>
      <c r="AQ89" s="27"/>
      <c r="AR89" s="27"/>
      <c r="AY89" s="29" t="s">
        <v>197</v>
      </c>
      <c r="AZ89" s="29" t="s">
        <v>179</v>
      </c>
      <c r="BA89" s="25" t="s">
        <v>185</v>
      </c>
      <c r="BF89" s="25" t="s">
        <v>198</v>
      </c>
    </row>
    <row r="90" spans="1:69" s="25" customFormat="1" hidden="1" x14ac:dyDescent="0.25">
      <c r="A90" s="25" t="s">
        <v>159</v>
      </c>
      <c r="B90" s="25" t="s">
        <v>160</v>
      </c>
      <c r="C90" s="25" t="s">
        <v>182</v>
      </c>
      <c r="D90" s="25" t="s">
        <v>34</v>
      </c>
      <c r="E90" s="25">
        <v>1</v>
      </c>
      <c r="F90" s="36" t="s">
        <v>262</v>
      </c>
      <c r="G90" s="69">
        <v>10</v>
      </c>
      <c r="H90" s="69">
        <v>250</v>
      </c>
      <c r="I90" s="73">
        <v>10.75</v>
      </c>
      <c r="J90" s="24"/>
      <c r="M90" s="69"/>
      <c r="N90" s="69">
        <v>100</v>
      </c>
      <c r="O90" s="73">
        <v>0.71899999999999997</v>
      </c>
      <c r="P90" s="69"/>
      <c r="Q90" s="24"/>
      <c r="R90" s="24"/>
      <c r="S90" s="24"/>
      <c r="T90" s="24"/>
      <c r="U90" s="24">
        <v>0.03</v>
      </c>
      <c r="V90" s="24"/>
      <c r="W90" s="24"/>
      <c r="X90" s="73">
        <f t="shared" si="6"/>
        <v>9.3119999999999994</v>
      </c>
      <c r="Y90" s="26">
        <f t="shared" si="7"/>
        <v>68.104501119651133</v>
      </c>
      <c r="Z90" s="63">
        <f t="shared" si="8"/>
        <v>0.77599999999999991</v>
      </c>
      <c r="AA90" s="87">
        <f t="shared" si="9"/>
        <v>0.47294792444202166</v>
      </c>
      <c r="AB90" s="64">
        <f t="shared" si="10"/>
        <v>6.4432989690721661E-6</v>
      </c>
      <c r="AC90" s="43">
        <v>5.0000000000000004E-6</v>
      </c>
      <c r="AD90" s="27"/>
      <c r="AE90" s="27"/>
      <c r="AF90" s="27"/>
      <c r="AG90" s="27"/>
      <c r="AH90" s="27"/>
      <c r="AI90" s="27">
        <v>55.3</v>
      </c>
      <c r="AJ90" s="27"/>
      <c r="AK90" s="27"/>
      <c r="AL90" s="27"/>
      <c r="AM90" s="27"/>
      <c r="AN90" s="27"/>
      <c r="AO90" s="27"/>
      <c r="AP90" s="27"/>
      <c r="AQ90" s="27"/>
      <c r="AR90" s="27"/>
      <c r="AY90" s="29" t="s">
        <v>197</v>
      </c>
      <c r="AZ90" s="29" t="s">
        <v>179</v>
      </c>
      <c r="BA90" s="41" t="s">
        <v>185</v>
      </c>
      <c r="BF90" s="25" t="s">
        <v>198</v>
      </c>
    </row>
    <row r="91" spans="1:69" s="25" customFormat="1" hidden="1" x14ac:dyDescent="0.25">
      <c r="A91" s="36" t="s">
        <v>159</v>
      </c>
      <c r="B91" s="36" t="s">
        <v>160</v>
      </c>
      <c r="C91" s="36" t="s">
        <v>182</v>
      </c>
      <c r="D91" s="36" t="s">
        <v>34</v>
      </c>
      <c r="E91" s="36">
        <v>1</v>
      </c>
      <c r="F91" s="36" t="s">
        <v>262</v>
      </c>
      <c r="G91" s="70">
        <v>12</v>
      </c>
      <c r="H91" s="77">
        <v>300</v>
      </c>
      <c r="I91" s="80">
        <v>12.75</v>
      </c>
      <c r="J91" s="35"/>
      <c r="K91" s="36"/>
      <c r="L91" s="36"/>
      <c r="M91" s="70"/>
      <c r="N91" s="70">
        <v>5</v>
      </c>
      <c r="O91" s="80">
        <v>0.156</v>
      </c>
      <c r="P91" s="70"/>
      <c r="Q91" s="35"/>
      <c r="R91" s="35"/>
      <c r="S91" s="35"/>
      <c r="T91" s="35"/>
      <c r="U91" s="36">
        <v>1.0999999999999999E-2</v>
      </c>
      <c r="V91" s="36"/>
      <c r="W91" s="36"/>
      <c r="X91" s="80">
        <f t="shared" si="6"/>
        <v>12.438000000000001</v>
      </c>
      <c r="Y91" s="42">
        <f t="shared" si="7"/>
        <v>121.50411494812535</v>
      </c>
      <c r="Z91" s="67">
        <f t="shared" si="8"/>
        <v>1.0365</v>
      </c>
      <c r="AA91" s="89">
        <f t="shared" si="9"/>
        <v>0.84377857602864814</v>
      </c>
      <c r="AB91" s="68">
        <f t="shared" si="10"/>
        <v>4.8239266763145206E-6</v>
      </c>
      <c r="AC91" s="43">
        <v>5.0000000000000004E-6</v>
      </c>
      <c r="AD91" s="43"/>
      <c r="AE91" s="43"/>
      <c r="AF91" s="43"/>
      <c r="AG91" s="43"/>
      <c r="AH91" s="43"/>
      <c r="AI91" s="43">
        <v>4.0999999999999996</v>
      </c>
      <c r="AJ91" s="43"/>
      <c r="AK91" s="43"/>
      <c r="AL91" s="43"/>
      <c r="AM91" s="43"/>
      <c r="AN91" s="43"/>
      <c r="AO91" s="43"/>
      <c r="AP91" s="43"/>
      <c r="AQ91" s="43"/>
      <c r="AR91" s="43"/>
      <c r="AS91" s="36"/>
      <c r="AT91" s="36"/>
      <c r="AU91" s="36"/>
      <c r="AV91" s="36"/>
      <c r="AW91" s="36"/>
      <c r="AX91" s="36"/>
      <c r="AY91" s="40" t="s">
        <v>197</v>
      </c>
      <c r="AZ91" s="40" t="s">
        <v>179</v>
      </c>
      <c r="BA91" s="25" t="s">
        <v>185</v>
      </c>
      <c r="BB91" s="36"/>
      <c r="BC91" s="36"/>
      <c r="BD91" s="36"/>
      <c r="BE91" s="36"/>
      <c r="BF91" s="36" t="s">
        <v>198</v>
      </c>
      <c r="BG91" s="36"/>
      <c r="BH91" s="36"/>
      <c r="BI91" s="36"/>
      <c r="BJ91" s="36"/>
      <c r="BK91" s="36"/>
      <c r="BL91" s="36"/>
      <c r="BM91" s="36"/>
      <c r="BN91" s="36"/>
      <c r="BO91" s="36"/>
      <c r="BP91" s="36"/>
      <c r="BQ91" s="36"/>
    </row>
    <row r="92" spans="1:69" s="25" customFormat="1" hidden="1" x14ac:dyDescent="0.25">
      <c r="A92" s="36" t="s">
        <v>159</v>
      </c>
      <c r="B92" s="36" t="s">
        <v>160</v>
      </c>
      <c r="C92" s="36" t="s">
        <v>182</v>
      </c>
      <c r="D92" s="36" t="s">
        <v>34</v>
      </c>
      <c r="E92" s="36">
        <v>1</v>
      </c>
      <c r="F92" s="36" t="s">
        <v>262</v>
      </c>
      <c r="G92" s="70">
        <v>12</v>
      </c>
      <c r="H92" s="77">
        <v>300</v>
      </c>
      <c r="I92" s="80">
        <v>12.75</v>
      </c>
      <c r="J92" s="35"/>
      <c r="K92" s="36"/>
      <c r="L92" s="36"/>
      <c r="M92" s="70"/>
      <c r="N92" s="70">
        <v>10</v>
      </c>
      <c r="O92" s="80">
        <v>0.18</v>
      </c>
      <c r="P92" s="70"/>
      <c r="Q92" s="35"/>
      <c r="R92" s="35"/>
      <c r="S92" s="35"/>
      <c r="T92" s="35"/>
      <c r="U92" s="36">
        <v>1.4999999999999999E-2</v>
      </c>
      <c r="V92" s="36"/>
      <c r="W92" s="36"/>
      <c r="X92" s="80">
        <f t="shared" si="6"/>
        <v>12.39</v>
      </c>
      <c r="Y92" s="42">
        <f t="shared" si="7"/>
        <v>120.56812139928542</v>
      </c>
      <c r="Z92" s="67">
        <f t="shared" si="8"/>
        <v>1.0325</v>
      </c>
      <c r="AA92" s="89">
        <f t="shared" si="9"/>
        <v>0.8372786208283709</v>
      </c>
      <c r="AB92" s="68">
        <f t="shared" si="10"/>
        <v>4.842615012106538E-6</v>
      </c>
      <c r="AC92" s="43">
        <v>5.0000000000000004E-6</v>
      </c>
      <c r="AD92" s="43"/>
      <c r="AE92" s="43"/>
      <c r="AF92" s="43"/>
      <c r="AG92" s="43"/>
      <c r="AH92" s="43"/>
      <c r="AI92" s="43">
        <v>8.66</v>
      </c>
      <c r="AJ92" s="43"/>
      <c r="AK92" s="43"/>
      <c r="AL92" s="43"/>
      <c r="AM92" s="43"/>
      <c r="AN92" s="43"/>
      <c r="AO92" s="43"/>
      <c r="AP92" s="43"/>
      <c r="AQ92" s="43"/>
      <c r="AR92" s="43"/>
      <c r="AS92" s="36"/>
      <c r="AT92" s="36"/>
      <c r="AU92" s="36"/>
      <c r="AV92" s="36"/>
      <c r="AW92" s="36"/>
      <c r="AX92" s="36"/>
      <c r="AY92" s="40" t="s">
        <v>197</v>
      </c>
      <c r="AZ92" s="40" t="s">
        <v>179</v>
      </c>
      <c r="BA92" s="41" t="s">
        <v>185</v>
      </c>
      <c r="BB92" s="36"/>
      <c r="BC92" s="36"/>
      <c r="BD92" s="36"/>
      <c r="BE92" s="36"/>
      <c r="BF92" s="36" t="s">
        <v>198</v>
      </c>
      <c r="BG92" s="36"/>
      <c r="BH92" s="36"/>
      <c r="BI92" s="36"/>
      <c r="BJ92" s="36"/>
      <c r="BK92" s="36"/>
      <c r="BL92" s="36"/>
      <c r="BM92" s="36"/>
      <c r="BN92" s="36"/>
      <c r="BO92" s="36"/>
      <c r="BP92" s="36"/>
      <c r="BQ92" s="36"/>
    </row>
    <row r="93" spans="1:69" s="25" customFormat="1" hidden="1" x14ac:dyDescent="0.25">
      <c r="A93" s="36" t="s">
        <v>159</v>
      </c>
      <c r="B93" s="36" t="s">
        <v>160</v>
      </c>
      <c r="C93" s="36" t="s">
        <v>182</v>
      </c>
      <c r="D93" s="36" t="s">
        <v>34</v>
      </c>
      <c r="E93" s="36">
        <v>1</v>
      </c>
      <c r="F93" s="36" t="s">
        <v>262</v>
      </c>
      <c r="G93" s="70">
        <v>12</v>
      </c>
      <c r="H93" s="77">
        <v>300</v>
      </c>
      <c r="I93" s="80">
        <v>12.75</v>
      </c>
      <c r="J93" s="35"/>
      <c r="K93" s="36"/>
      <c r="L93" s="36"/>
      <c r="M93" s="70"/>
      <c r="N93" s="70">
        <v>20</v>
      </c>
      <c r="O93" s="80">
        <v>0.25</v>
      </c>
      <c r="P93" s="70"/>
      <c r="Q93" s="35"/>
      <c r="R93" s="35"/>
      <c r="S93" s="35"/>
      <c r="T93" s="35"/>
      <c r="U93" s="36">
        <v>1.9E-2</v>
      </c>
      <c r="V93" s="36"/>
      <c r="W93" s="36"/>
      <c r="X93" s="80">
        <f t="shared" si="6"/>
        <v>12.25</v>
      </c>
      <c r="Y93" s="42">
        <f t="shared" si="7"/>
        <v>117.85881189482959</v>
      </c>
      <c r="Z93" s="67">
        <f t="shared" si="8"/>
        <v>1.0208333333333333</v>
      </c>
      <c r="AA93" s="89">
        <f t="shared" si="9"/>
        <v>0.81846397149187189</v>
      </c>
      <c r="AB93" s="68">
        <f t="shared" si="10"/>
        <v>4.8979591836734702E-6</v>
      </c>
      <c r="AC93" s="43">
        <v>5.0000000000000004E-6</v>
      </c>
      <c r="AD93" s="43"/>
      <c r="AE93" s="43"/>
      <c r="AF93" s="43"/>
      <c r="AG93" s="43"/>
      <c r="AH93" s="43"/>
      <c r="AI93" s="43">
        <v>23.2</v>
      </c>
      <c r="AJ93" s="43"/>
      <c r="AK93" s="43"/>
      <c r="AL93" s="43"/>
      <c r="AM93" s="43"/>
      <c r="AN93" s="43"/>
      <c r="AO93" s="43"/>
      <c r="AP93" s="43"/>
      <c r="AQ93" s="43"/>
      <c r="AR93" s="43"/>
      <c r="AS93" s="36"/>
      <c r="AT93" s="36"/>
      <c r="AU93" s="36"/>
      <c r="AV93" s="36"/>
      <c r="AW93" s="36"/>
      <c r="AX93" s="36"/>
      <c r="AY93" s="40" t="s">
        <v>197</v>
      </c>
      <c r="AZ93" s="40" t="s">
        <v>179</v>
      </c>
      <c r="BA93" s="25" t="s">
        <v>185</v>
      </c>
      <c r="BB93" s="36"/>
      <c r="BC93" s="36"/>
      <c r="BD93" s="36"/>
      <c r="BE93" s="36"/>
      <c r="BF93" s="36" t="s">
        <v>198</v>
      </c>
      <c r="BG93" s="36"/>
      <c r="BH93" s="36"/>
      <c r="BI93" s="36"/>
      <c r="BJ93" s="36"/>
      <c r="BK93" s="36"/>
      <c r="BL93" s="36"/>
      <c r="BM93" s="36"/>
      <c r="BN93" s="36"/>
      <c r="BO93" s="36"/>
      <c r="BP93" s="36"/>
      <c r="BQ93" s="36"/>
    </row>
    <row r="94" spans="1:69" s="25" customFormat="1" hidden="1" x14ac:dyDescent="0.25">
      <c r="A94" s="36" t="s">
        <v>159</v>
      </c>
      <c r="B94" s="36" t="s">
        <v>160</v>
      </c>
      <c r="C94" s="36" t="s">
        <v>182</v>
      </c>
      <c r="D94" s="36" t="s">
        <v>34</v>
      </c>
      <c r="E94" s="36">
        <v>1</v>
      </c>
      <c r="F94" s="36" t="s">
        <v>262</v>
      </c>
      <c r="G94" s="70">
        <v>12</v>
      </c>
      <c r="H94" s="77">
        <v>300</v>
      </c>
      <c r="I94" s="80">
        <v>12.75</v>
      </c>
      <c r="J94" s="35"/>
      <c r="K94" s="36"/>
      <c r="L94" s="36"/>
      <c r="M94" s="70"/>
      <c r="N94" s="70">
        <v>30</v>
      </c>
      <c r="O94" s="80">
        <v>0.33</v>
      </c>
      <c r="P94" s="70"/>
      <c r="Q94" s="35"/>
      <c r="R94" s="35"/>
      <c r="S94" s="35"/>
      <c r="T94" s="35"/>
      <c r="U94" s="36">
        <v>0.04</v>
      </c>
      <c r="V94" s="36"/>
      <c r="W94" s="36"/>
      <c r="X94" s="80">
        <f t="shared" si="6"/>
        <v>12.09</v>
      </c>
      <c r="Y94" s="42">
        <f t="shared" si="7"/>
        <v>114.80015728729457</v>
      </c>
      <c r="Z94" s="67">
        <f t="shared" si="8"/>
        <v>1.0075000000000001</v>
      </c>
      <c r="AA94" s="89">
        <f t="shared" si="9"/>
        <v>0.79722331449510131</v>
      </c>
      <c r="AB94" s="68">
        <f t="shared" si="10"/>
        <v>4.9627791563275438E-6</v>
      </c>
      <c r="AC94" s="43">
        <v>5.0000000000000004E-6</v>
      </c>
      <c r="AD94" s="43"/>
      <c r="AE94" s="43"/>
      <c r="AF94" s="43"/>
      <c r="AG94" s="43"/>
      <c r="AH94" s="43"/>
      <c r="AI94" s="43">
        <v>61.1</v>
      </c>
      <c r="AJ94" s="43"/>
      <c r="AK94" s="43"/>
      <c r="AL94" s="43"/>
      <c r="AM94" s="43"/>
      <c r="AN94" s="43"/>
      <c r="AO94" s="43"/>
      <c r="AP94" s="43"/>
      <c r="AQ94" s="43"/>
      <c r="AR94" s="43"/>
      <c r="AS94" s="36"/>
      <c r="AT94" s="36"/>
      <c r="AU94" s="36"/>
      <c r="AV94" s="36"/>
      <c r="AW94" s="36"/>
      <c r="AX94" s="36"/>
      <c r="AY94" s="40" t="s">
        <v>197</v>
      </c>
      <c r="AZ94" s="40" t="s">
        <v>179</v>
      </c>
      <c r="BA94" s="41" t="s">
        <v>185</v>
      </c>
      <c r="BB94" s="36"/>
      <c r="BC94" s="36"/>
      <c r="BD94" s="36"/>
      <c r="BE94" s="36"/>
      <c r="BF94" s="36" t="s">
        <v>198</v>
      </c>
      <c r="BG94" s="36"/>
      <c r="BH94" s="36"/>
      <c r="BI94" s="36"/>
      <c r="BJ94" s="36"/>
      <c r="BK94" s="36"/>
      <c r="BL94" s="36"/>
      <c r="BM94" s="36"/>
      <c r="BN94" s="36"/>
      <c r="BO94" s="36"/>
      <c r="BP94" s="36"/>
      <c r="BQ94" s="36"/>
    </row>
    <row r="95" spans="1:69" s="25" customFormat="1" hidden="1" x14ac:dyDescent="0.25">
      <c r="A95" s="36" t="s">
        <v>159</v>
      </c>
      <c r="B95" s="36" t="s">
        <v>160</v>
      </c>
      <c r="C95" s="36" t="s">
        <v>182</v>
      </c>
      <c r="D95" s="36" t="s">
        <v>34</v>
      </c>
      <c r="E95" s="36">
        <v>1</v>
      </c>
      <c r="F95" s="36" t="s">
        <v>262</v>
      </c>
      <c r="G95" s="70">
        <v>12</v>
      </c>
      <c r="H95" s="77">
        <v>300</v>
      </c>
      <c r="I95" s="70">
        <v>12.75</v>
      </c>
      <c r="J95" s="36"/>
      <c r="K95" s="36"/>
      <c r="L95" s="36"/>
      <c r="M95" s="70"/>
      <c r="N95" s="70">
        <v>40</v>
      </c>
      <c r="O95" s="70">
        <v>0.40600000000000003</v>
      </c>
      <c r="P95" s="70"/>
      <c r="Q95" s="36"/>
      <c r="R95" s="36"/>
      <c r="S95" s="36"/>
      <c r="T95" s="36"/>
      <c r="U95" s="36">
        <v>4.0000000000000001E-3</v>
      </c>
      <c r="V95" s="36"/>
      <c r="W95" s="36">
        <v>4.0000000000000001E-3</v>
      </c>
      <c r="X95" s="80">
        <f t="shared" si="6"/>
        <v>11.938000000000001</v>
      </c>
      <c r="Y95" s="42">
        <f t="shared" si="7"/>
        <v>111.93168213263726</v>
      </c>
      <c r="Z95" s="70">
        <f t="shared" si="8"/>
        <v>0.99483333333333335</v>
      </c>
      <c r="AA95" s="89">
        <f t="shared" si="9"/>
        <v>0.77730334814331425</v>
      </c>
      <c r="AB95" s="70">
        <f t="shared" si="10"/>
        <v>5.0259674987435089E-6</v>
      </c>
      <c r="AC95" s="43">
        <v>5.0000000000000004E-6</v>
      </c>
      <c r="AD95" s="43">
        <f>O95/I95</f>
        <v>3.1843137254901961E-2</v>
      </c>
      <c r="AE95" s="35">
        <f>IF(AND(AD95&gt;0.01,AD95&lt;=0.03),0.015,IF(AND(AD95&gt;0.03,AD95&lt;=0.05),0.01,IF(AND(AD95&gt;0.05,AD95&lt;=0.1),0.008,IF(AD95&gt;0.1,0.007))))</f>
        <v>0.01</v>
      </c>
      <c r="AF95" s="35">
        <f>AE95*I95</f>
        <v>0.1275</v>
      </c>
      <c r="AG95" s="35"/>
      <c r="AH95" s="36"/>
      <c r="AI95" s="36"/>
      <c r="AJ95" s="36">
        <v>0.48299999999999998</v>
      </c>
      <c r="AK95" s="36"/>
      <c r="AL95" s="36"/>
      <c r="AM95" s="36"/>
      <c r="AN95" s="36"/>
      <c r="AO95" s="36"/>
      <c r="AP95" s="36"/>
      <c r="AQ95" s="36"/>
      <c r="AR95" s="36"/>
      <c r="AS95" s="36"/>
      <c r="AT95" s="36"/>
      <c r="AU95" s="36"/>
      <c r="AV95" s="36"/>
      <c r="AW95" s="36"/>
      <c r="AX95" s="36"/>
      <c r="AY95" s="40" t="s">
        <v>197</v>
      </c>
      <c r="AZ95" s="41" t="s">
        <v>179</v>
      </c>
      <c r="BA95" s="25" t="s">
        <v>185</v>
      </c>
      <c r="BB95" s="36"/>
      <c r="BC95" s="36"/>
      <c r="BD95" s="36"/>
      <c r="BE95" s="36"/>
      <c r="BF95" s="36" t="s">
        <v>199</v>
      </c>
      <c r="BG95" s="36"/>
      <c r="BH95" s="36"/>
      <c r="BI95" s="36"/>
      <c r="BJ95" s="36"/>
      <c r="BK95" s="36"/>
      <c r="BL95" s="36"/>
      <c r="BM95" s="36"/>
      <c r="BN95" s="36" t="s">
        <v>200</v>
      </c>
      <c r="BO95" s="36"/>
      <c r="BP95" s="36"/>
      <c r="BQ95" s="36"/>
    </row>
    <row r="96" spans="1:69" s="25" customFormat="1" hidden="1" x14ac:dyDescent="0.25">
      <c r="A96" s="36" t="s">
        <v>159</v>
      </c>
      <c r="B96" s="36" t="s">
        <v>160</v>
      </c>
      <c r="C96" s="36" t="s">
        <v>182</v>
      </c>
      <c r="D96" s="36" t="s">
        <v>34</v>
      </c>
      <c r="E96" s="36">
        <v>1</v>
      </c>
      <c r="F96" s="36" t="s">
        <v>262</v>
      </c>
      <c r="G96" s="70">
        <v>12</v>
      </c>
      <c r="H96" s="77">
        <v>300</v>
      </c>
      <c r="I96" s="70">
        <v>12.75</v>
      </c>
      <c r="J96" s="36"/>
      <c r="K96" s="36"/>
      <c r="L96" s="36"/>
      <c r="M96" s="70"/>
      <c r="N96" s="70">
        <v>60</v>
      </c>
      <c r="O96" s="70">
        <v>0.56200000000000006</v>
      </c>
      <c r="P96" s="70"/>
      <c r="Q96" s="36"/>
      <c r="R96" s="36"/>
      <c r="S96" s="36"/>
      <c r="T96" s="36"/>
      <c r="U96" s="36">
        <v>4.0000000000000001E-3</v>
      </c>
      <c r="V96" s="36"/>
      <c r="W96" s="36">
        <v>5.0000000000000001E-3</v>
      </c>
      <c r="X96" s="80">
        <f t="shared" si="6"/>
        <v>11.625999999999999</v>
      </c>
      <c r="Y96" s="42">
        <f t="shared" si="7"/>
        <v>106.15745996808043</v>
      </c>
      <c r="Z96" s="70">
        <f t="shared" si="8"/>
        <v>0.96883333333333332</v>
      </c>
      <c r="AA96" s="89">
        <f t="shared" si="9"/>
        <v>0.7372045831116697</v>
      </c>
      <c r="AB96" s="70">
        <f t="shared" si="10"/>
        <v>5.1608463788061247E-6</v>
      </c>
      <c r="AC96" s="43">
        <v>5.0000000000000004E-6</v>
      </c>
      <c r="AD96" s="43">
        <f>O96/I96</f>
        <v>4.4078431372549021E-2</v>
      </c>
      <c r="AE96" s="35">
        <f>IF(AND(AD96&gt;0.01,AD96&lt;=0.03),0.015,IF(AND(AD96&gt;0.03,AD96&lt;=0.05),0.01,IF(AND(AD96&gt;0.05,AD96&lt;=0.1),0.008,IF(AD96&gt;0.1,0.007))))</f>
        <v>0.01</v>
      </c>
      <c r="AF96" s="35">
        <f>AE96*I96</f>
        <v>0.1275</v>
      </c>
      <c r="AG96" s="35"/>
      <c r="AH96" s="36"/>
      <c r="AI96" s="36"/>
      <c r="AJ96" s="36">
        <v>0.98899999999999999</v>
      </c>
      <c r="AK96" s="36"/>
      <c r="AL96" s="36"/>
      <c r="AM96" s="36"/>
      <c r="AN96" s="36"/>
      <c r="AO96" s="36"/>
      <c r="AP96" s="36"/>
      <c r="AQ96" s="36"/>
      <c r="AR96" s="36"/>
      <c r="AS96" s="36"/>
      <c r="AT96" s="36"/>
      <c r="AU96" s="36"/>
      <c r="AV96" s="36"/>
      <c r="AW96" s="36"/>
      <c r="AX96" s="36"/>
      <c r="AY96" s="40" t="s">
        <v>197</v>
      </c>
      <c r="AZ96" s="41" t="s">
        <v>179</v>
      </c>
      <c r="BA96" s="41" t="s">
        <v>185</v>
      </c>
      <c r="BB96" s="36"/>
      <c r="BC96" s="36"/>
      <c r="BD96" s="36"/>
      <c r="BE96" s="36"/>
      <c r="BF96" s="36" t="s">
        <v>199</v>
      </c>
      <c r="BG96" s="36"/>
      <c r="BH96" s="36"/>
      <c r="BI96" s="36"/>
      <c r="BJ96" s="36"/>
      <c r="BK96" s="36"/>
      <c r="BL96" s="36"/>
      <c r="BM96" s="36"/>
      <c r="BN96" s="36" t="s">
        <v>200</v>
      </c>
      <c r="BO96" s="36"/>
      <c r="BP96" s="36"/>
      <c r="BQ96" s="36"/>
    </row>
    <row r="97" spans="1:69" s="25" customFormat="1" hidden="1" x14ac:dyDescent="0.25">
      <c r="A97" s="36" t="s">
        <v>159</v>
      </c>
      <c r="B97" s="36" t="s">
        <v>160</v>
      </c>
      <c r="C97" s="36" t="s">
        <v>182</v>
      </c>
      <c r="D97" s="36" t="s">
        <v>34</v>
      </c>
      <c r="E97" s="36">
        <v>1</v>
      </c>
      <c r="F97" s="36" t="s">
        <v>262</v>
      </c>
      <c r="G97" s="70">
        <v>12</v>
      </c>
      <c r="H97" s="77">
        <v>300</v>
      </c>
      <c r="I97" s="70">
        <v>12.75</v>
      </c>
      <c r="J97" s="36"/>
      <c r="K97" s="36"/>
      <c r="L97" s="36"/>
      <c r="M97" s="70"/>
      <c r="N97" s="70">
        <v>80</v>
      </c>
      <c r="O97" s="70">
        <v>0.68799999999999994</v>
      </c>
      <c r="P97" s="70"/>
      <c r="Q97" s="36"/>
      <c r="R97" s="36"/>
      <c r="S97" s="36"/>
      <c r="T97" s="36"/>
      <c r="U97" s="36">
        <v>4.0000000000000001E-3</v>
      </c>
      <c r="V97" s="36"/>
      <c r="W97" s="36">
        <v>6.0000000000000001E-3</v>
      </c>
      <c r="X97" s="80">
        <f t="shared" si="6"/>
        <v>11.374000000000001</v>
      </c>
      <c r="Y97" s="42">
        <f t="shared" si="7"/>
        <v>101.60529221302885</v>
      </c>
      <c r="Z97" s="70">
        <f t="shared" si="8"/>
        <v>0.94783333333333342</v>
      </c>
      <c r="AA97" s="89">
        <f t="shared" si="9"/>
        <v>0.70559230703492248</v>
      </c>
      <c r="AB97" s="70">
        <f t="shared" si="10"/>
        <v>5.2751890276068229E-6</v>
      </c>
      <c r="AC97" s="43">
        <v>5.0000000000000004E-6</v>
      </c>
      <c r="AD97" s="43">
        <f>O97/I97</f>
        <v>5.3960784313725488E-2</v>
      </c>
      <c r="AE97" s="35">
        <f>IF(AND(AD97&gt;0.01,AD97&lt;=0.03),0.015,IF(AND(AD97&gt;0.03,AD97&lt;=0.05),0.01,IF(AND(AD97&gt;0.05,AD97&lt;=0.1),0.008,IF(AD97&gt;0.1,0.007))))</f>
        <v>8.0000000000000002E-3</v>
      </c>
      <c r="AF97" s="35">
        <f>AE97*I97</f>
        <v>0.10200000000000001</v>
      </c>
      <c r="AG97" s="35"/>
      <c r="AH97" s="36"/>
      <c r="AI97" s="36"/>
      <c r="AJ97" s="36">
        <v>1.45</v>
      </c>
      <c r="AK97" s="36"/>
      <c r="AL97" s="36"/>
      <c r="AM97" s="36"/>
      <c r="AN97" s="36"/>
      <c r="AO97" s="36"/>
      <c r="AP97" s="36"/>
      <c r="AQ97" s="36"/>
      <c r="AR97" s="36"/>
      <c r="AS97" s="36"/>
      <c r="AT97" s="36"/>
      <c r="AU97" s="36"/>
      <c r="AV97" s="36"/>
      <c r="AW97" s="36"/>
      <c r="AX97" s="36"/>
      <c r="AY97" s="40" t="s">
        <v>197</v>
      </c>
      <c r="AZ97" s="41" t="s">
        <v>179</v>
      </c>
      <c r="BA97" s="25" t="s">
        <v>185</v>
      </c>
      <c r="BB97" s="36"/>
      <c r="BC97" s="36"/>
      <c r="BD97" s="36"/>
      <c r="BE97" s="36"/>
      <c r="BF97" s="36" t="s">
        <v>199</v>
      </c>
      <c r="BG97" s="36"/>
      <c r="BH97" s="36"/>
      <c r="BI97" s="36"/>
      <c r="BJ97" s="36"/>
      <c r="BK97" s="36"/>
      <c r="BL97" s="36"/>
      <c r="BM97" s="36"/>
      <c r="BN97" s="36" t="s">
        <v>200</v>
      </c>
      <c r="BO97" s="36"/>
      <c r="BP97" s="36"/>
      <c r="BQ97" s="36"/>
    </row>
    <row r="98" spans="1:69" s="25" customFormat="1" hidden="1" x14ac:dyDescent="0.25">
      <c r="A98" s="90" t="s">
        <v>159</v>
      </c>
      <c r="B98" s="36" t="s">
        <v>160</v>
      </c>
      <c r="C98" s="36" t="s">
        <v>182</v>
      </c>
      <c r="D98" s="36" t="s">
        <v>34</v>
      </c>
      <c r="E98" s="36">
        <v>4</v>
      </c>
      <c r="F98" s="36" t="s">
        <v>261</v>
      </c>
      <c r="G98" s="36">
        <v>0.125</v>
      </c>
      <c r="H98" s="77"/>
      <c r="I98" s="36">
        <v>0.40500000000000003</v>
      </c>
      <c r="J98" s="36">
        <f>I98-0.004</f>
        <v>0.40100000000000002</v>
      </c>
      <c r="K98" s="36">
        <f t="shared" ref="K98:K133" si="11">I98</f>
        <v>0.40500000000000003</v>
      </c>
      <c r="L98" s="36"/>
      <c r="M98" s="70"/>
      <c r="N98" s="70"/>
      <c r="O98" s="80">
        <v>6.2E-2</v>
      </c>
      <c r="P98" s="70" t="s">
        <v>226</v>
      </c>
      <c r="Q98" s="35"/>
      <c r="R98" s="35"/>
      <c r="S98" s="35"/>
      <c r="T98" s="35"/>
      <c r="U98" s="35">
        <v>4.0000000000000001E-3</v>
      </c>
      <c r="V98" s="35"/>
      <c r="W98" s="35"/>
      <c r="X98" s="80">
        <f t="shared" si="6"/>
        <v>0.28100000000000003</v>
      </c>
      <c r="Y98" s="42">
        <f t="shared" si="7"/>
        <v>6.2015824380025925E-2</v>
      </c>
      <c r="Z98" s="42">
        <f t="shared" si="8"/>
        <v>2.3416666666666669E-2</v>
      </c>
      <c r="AA98" s="61">
        <f t="shared" si="9"/>
        <v>4.3066544708351338E-4</v>
      </c>
      <c r="AB98" s="43">
        <f t="shared" si="10"/>
        <v>2.1352313167259787E-4</v>
      </c>
      <c r="AC98" s="43">
        <v>5.0000000000000004E-6</v>
      </c>
      <c r="AD98" s="43"/>
      <c r="AE98" s="43"/>
      <c r="AF98" s="43"/>
      <c r="AG98" s="43"/>
      <c r="AH98" s="43"/>
      <c r="AI98" s="43">
        <v>0.253</v>
      </c>
      <c r="AJ98" s="43"/>
      <c r="AK98" s="43"/>
      <c r="AL98" s="43"/>
      <c r="AM98" s="43"/>
      <c r="AN98" s="43"/>
      <c r="AO98" s="43"/>
      <c r="AP98" s="43"/>
      <c r="AQ98" s="43"/>
      <c r="AR98" s="43"/>
      <c r="AS98" s="36"/>
      <c r="AT98" s="36"/>
      <c r="AU98" s="36"/>
      <c r="AV98" s="36"/>
      <c r="AW98" s="36"/>
      <c r="AX98" s="36"/>
      <c r="AY98" s="151" t="s">
        <v>197</v>
      </c>
      <c r="AZ98" s="151" t="s">
        <v>179</v>
      </c>
      <c r="BA98" s="149" t="s">
        <v>198</v>
      </c>
      <c r="BB98" s="36"/>
      <c r="BC98" s="36"/>
      <c r="BD98" s="36"/>
      <c r="BE98" s="36"/>
      <c r="BF98" s="36" t="s">
        <v>198</v>
      </c>
      <c r="BG98" s="36"/>
      <c r="BH98" s="36"/>
      <c r="BI98" s="36"/>
      <c r="BJ98" s="36"/>
      <c r="BK98" s="36"/>
      <c r="BL98" s="36"/>
      <c r="BM98" s="36"/>
      <c r="BN98" s="36"/>
      <c r="BO98" s="36"/>
      <c r="BP98" s="36"/>
      <c r="BQ98" s="36"/>
    </row>
    <row r="99" spans="1:69" s="33" customFormat="1" hidden="1" x14ac:dyDescent="0.25">
      <c r="A99" s="90" t="s">
        <v>159</v>
      </c>
      <c r="B99" s="36" t="s">
        <v>160</v>
      </c>
      <c r="C99" s="36" t="s">
        <v>182</v>
      </c>
      <c r="D99" s="36" t="s">
        <v>34</v>
      </c>
      <c r="E99" s="36">
        <v>4</v>
      </c>
      <c r="F99" s="36" t="s">
        <v>261</v>
      </c>
      <c r="G99" s="36">
        <v>0.125</v>
      </c>
      <c r="H99" s="77"/>
      <c r="I99" s="36">
        <v>0.40500000000000003</v>
      </c>
      <c r="J99" s="36">
        <f>I99-0.004</f>
        <v>0.40100000000000002</v>
      </c>
      <c r="K99" s="36">
        <f t="shared" si="11"/>
        <v>0.40500000000000003</v>
      </c>
      <c r="L99" s="36"/>
      <c r="M99" s="70"/>
      <c r="N99" s="70"/>
      <c r="O99" s="80">
        <v>0.1</v>
      </c>
      <c r="P99" s="70" t="s">
        <v>227</v>
      </c>
      <c r="Q99" s="35"/>
      <c r="R99" s="35"/>
      <c r="S99" s="35"/>
      <c r="T99" s="35"/>
      <c r="U99" s="35">
        <v>6.0000000000000001E-3</v>
      </c>
      <c r="V99" s="35"/>
      <c r="W99" s="35"/>
      <c r="X99" s="80">
        <f t="shared" si="6"/>
        <v>0.20500000000000002</v>
      </c>
      <c r="Y99" s="42">
        <f t="shared" si="7"/>
        <v>3.300635781677777E-2</v>
      </c>
      <c r="Z99" s="42">
        <f t="shared" si="8"/>
        <v>1.7083333333333336E-2</v>
      </c>
      <c r="AA99" s="61">
        <f t="shared" si="9"/>
        <v>2.2921081817206787E-4</v>
      </c>
      <c r="AB99" s="43">
        <f t="shared" si="10"/>
        <v>2.9268292682926828E-4</v>
      </c>
      <c r="AC99" s="43">
        <v>5.0000000000000004E-6</v>
      </c>
      <c r="AD99" s="43"/>
      <c r="AE99" s="43"/>
      <c r="AF99" s="43"/>
      <c r="AG99" s="43"/>
      <c r="AH99" s="43"/>
      <c r="AI99" s="43">
        <v>0.36299999999999999</v>
      </c>
      <c r="AJ99" s="43"/>
      <c r="AK99" s="43"/>
      <c r="AL99" s="43"/>
      <c r="AM99" s="43"/>
      <c r="AN99" s="43"/>
      <c r="AO99" s="43"/>
      <c r="AP99" s="43"/>
      <c r="AQ99" s="43"/>
      <c r="AR99" s="43"/>
      <c r="AS99" s="36"/>
      <c r="AT99" s="36"/>
      <c r="AU99" s="36"/>
      <c r="AV99" s="36"/>
      <c r="AW99" s="36"/>
      <c r="AX99" s="36"/>
      <c r="AY99" s="151" t="s">
        <v>197</v>
      </c>
      <c r="AZ99" s="151" t="s">
        <v>179</v>
      </c>
      <c r="BA99" s="149" t="s">
        <v>198</v>
      </c>
      <c r="BB99" s="36"/>
      <c r="BC99" s="36"/>
      <c r="BD99" s="36"/>
      <c r="BE99" s="36"/>
      <c r="BF99" s="36" t="s">
        <v>198</v>
      </c>
      <c r="BG99" s="36"/>
      <c r="BH99" s="36"/>
      <c r="BI99" s="36"/>
      <c r="BJ99" s="36"/>
      <c r="BK99" s="36"/>
      <c r="BL99" s="36"/>
      <c r="BM99" s="36"/>
      <c r="BN99" s="36"/>
      <c r="BO99" s="36"/>
      <c r="BP99" s="36"/>
      <c r="BQ99" s="36"/>
    </row>
    <row r="100" spans="1:69" s="33" customFormat="1" hidden="1" x14ac:dyDescent="0.25">
      <c r="A100" s="90" t="s">
        <v>159</v>
      </c>
      <c r="B100" s="36" t="s">
        <v>160</v>
      </c>
      <c r="C100" s="36" t="s">
        <v>182</v>
      </c>
      <c r="D100" s="36" t="s">
        <v>34</v>
      </c>
      <c r="E100" s="36">
        <v>4</v>
      </c>
      <c r="F100" s="36" t="s">
        <v>261</v>
      </c>
      <c r="G100" s="36">
        <v>0.25</v>
      </c>
      <c r="H100" s="77"/>
      <c r="I100" s="35">
        <v>0.54</v>
      </c>
      <c r="J100" s="36">
        <f>I100-0.004</f>
        <v>0.53600000000000003</v>
      </c>
      <c r="K100" s="36">
        <f t="shared" si="11"/>
        <v>0.54</v>
      </c>
      <c r="L100" s="36"/>
      <c r="M100" s="70"/>
      <c r="N100" s="70"/>
      <c r="O100" s="80">
        <v>8.2000000000000003E-2</v>
      </c>
      <c r="P100" s="70" t="s">
        <v>226</v>
      </c>
      <c r="Q100" s="35"/>
      <c r="R100" s="35"/>
      <c r="S100" s="35"/>
      <c r="T100" s="35"/>
      <c r="U100" s="35">
        <v>5.0000000000000001E-3</v>
      </c>
      <c r="V100" s="35"/>
      <c r="W100" s="35"/>
      <c r="X100" s="80">
        <f t="shared" si="6"/>
        <v>0.376</v>
      </c>
      <c r="Y100" s="42">
        <f t="shared" si="7"/>
        <v>0.11103645074847765</v>
      </c>
      <c r="Z100" s="42">
        <f t="shared" si="8"/>
        <v>3.1333333333333331E-2</v>
      </c>
      <c r="AA100" s="61">
        <f t="shared" si="9"/>
        <v>7.7108646353109462E-4</v>
      </c>
      <c r="AB100" s="43">
        <f t="shared" si="10"/>
        <v>1.595744680851064E-4</v>
      </c>
      <c r="AC100" s="43">
        <v>5.0000000000000004E-6</v>
      </c>
      <c r="AD100" s="43"/>
      <c r="AE100" s="43"/>
      <c r="AF100" s="43"/>
      <c r="AG100" s="43"/>
      <c r="AH100" s="43"/>
      <c r="AI100" s="43">
        <v>0.44700000000000001</v>
      </c>
      <c r="AJ100" s="43"/>
      <c r="AK100" s="43"/>
      <c r="AL100" s="43"/>
      <c r="AM100" s="43"/>
      <c r="AN100" s="43"/>
      <c r="AO100" s="43"/>
      <c r="AP100" s="43"/>
      <c r="AQ100" s="43"/>
      <c r="AR100" s="43"/>
      <c r="AS100" s="36"/>
      <c r="AT100" s="36"/>
      <c r="AU100" s="36"/>
      <c r="AV100" s="36"/>
      <c r="AW100" s="36"/>
      <c r="AX100" s="36"/>
      <c r="AY100" s="151" t="s">
        <v>197</v>
      </c>
      <c r="AZ100" s="151" t="s">
        <v>179</v>
      </c>
      <c r="BA100" s="149" t="s">
        <v>198</v>
      </c>
      <c r="BB100" s="36"/>
      <c r="BC100" s="36"/>
      <c r="BD100" s="36"/>
      <c r="BE100" s="36"/>
      <c r="BF100" s="36" t="s">
        <v>198</v>
      </c>
      <c r="BG100" s="36"/>
      <c r="BH100" s="36"/>
      <c r="BI100" s="36"/>
      <c r="BJ100" s="36"/>
      <c r="BK100" s="36"/>
      <c r="BL100" s="36"/>
      <c r="BM100" s="36"/>
      <c r="BN100" s="36"/>
      <c r="BO100" s="36"/>
      <c r="BP100" s="36"/>
      <c r="BQ100" s="36"/>
    </row>
    <row r="101" spans="1:69" s="33" customFormat="1" hidden="1" x14ac:dyDescent="0.25">
      <c r="A101" s="90" t="s">
        <v>159</v>
      </c>
      <c r="B101" s="36" t="s">
        <v>160</v>
      </c>
      <c r="C101" s="36" t="s">
        <v>182</v>
      </c>
      <c r="D101" s="36" t="s">
        <v>34</v>
      </c>
      <c r="E101" s="36">
        <v>4</v>
      </c>
      <c r="F101" s="36" t="s">
        <v>261</v>
      </c>
      <c r="G101" s="36">
        <v>0.25</v>
      </c>
      <c r="H101" s="77"/>
      <c r="I101" s="35">
        <v>0.54</v>
      </c>
      <c r="J101" s="36">
        <f>I101-0.004</f>
        <v>0.53600000000000003</v>
      </c>
      <c r="K101" s="36">
        <f t="shared" si="11"/>
        <v>0.54</v>
      </c>
      <c r="L101" s="36"/>
      <c r="M101" s="70"/>
      <c r="N101" s="70"/>
      <c r="O101" s="80">
        <v>0.123</v>
      </c>
      <c r="P101" s="70" t="s">
        <v>227</v>
      </c>
      <c r="Q101" s="35"/>
      <c r="R101" s="35"/>
      <c r="S101" s="35"/>
      <c r="T101" s="35"/>
      <c r="U101" s="36">
        <v>7.0000000000000001E-3</v>
      </c>
      <c r="V101" s="36"/>
      <c r="W101" s="36"/>
      <c r="X101" s="80">
        <f t="shared" ref="X101:X132" si="12">I101-2*O101</f>
        <v>0.29400000000000004</v>
      </c>
      <c r="Y101" s="42">
        <f t="shared" si="7"/>
        <v>6.7886675651421854E-2</v>
      </c>
      <c r="Z101" s="42">
        <f t="shared" si="8"/>
        <v>2.4500000000000004E-2</v>
      </c>
      <c r="AA101" s="61">
        <f t="shared" si="9"/>
        <v>4.7143524757931846E-4</v>
      </c>
      <c r="AB101" s="43">
        <f t="shared" si="10"/>
        <v>2.040816326530612E-4</v>
      </c>
      <c r="AC101" s="43">
        <v>5.0000000000000004E-6</v>
      </c>
      <c r="AD101" s="43"/>
      <c r="AE101" s="43"/>
      <c r="AF101" s="43"/>
      <c r="AG101" s="43"/>
      <c r="AH101" s="43"/>
      <c r="AI101" s="43">
        <v>0.61099999999999999</v>
      </c>
      <c r="AJ101" s="43"/>
      <c r="AK101" s="43"/>
      <c r="AL101" s="43"/>
      <c r="AM101" s="43"/>
      <c r="AN101" s="43"/>
      <c r="AO101" s="43"/>
      <c r="AP101" s="43"/>
      <c r="AQ101" s="43"/>
      <c r="AR101" s="43"/>
      <c r="AS101" s="36"/>
      <c r="AT101" s="36"/>
      <c r="AU101" s="36"/>
      <c r="AV101" s="36"/>
      <c r="AW101" s="36"/>
      <c r="AX101" s="36"/>
      <c r="AY101" s="151" t="s">
        <v>197</v>
      </c>
      <c r="AZ101" s="151" t="s">
        <v>179</v>
      </c>
      <c r="BA101" s="149" t="s">
        <v>198</v>
      </c>
      <c r="BB101" s="36"/>
      <c r="BC101" s="36"/>
      <c r="BD101" s="36"/>
      <c r="BE101" s="36"/>
      <c r="BF101" s="36" t="s">
        <v>198</v>
      </c>
      <c r="BG101" s="36"/>
      <c r="BH101" s="36"/>
      <c r="BI101" s="36"/>
      <c r="BJ101" s="36"/>
      <c r="BK101" s="36"/>
      <c r="BL101" s="36"/>
      <c r="BM101" s="36"/>
      <c r="BN101" s="36"/>
      <c r="BO101" s="36"/>
      <c r="BP101" s="36"/>
      <c r="BQ101" s="36"/>
    </row>
    <row r="102" spans="1:69" s="36" customFormat="1" hidden="1" x14ac:dyDescent="0.25">
      <c r="A102" s="90" t="s">
        <v>159</v>
      </c>
      <c r="B102" s="36" t="s">
        <v>160</v>
      </c>
      <c r="C102" s="36" t="s">
        <v>182</v>
      </c>
      <c r="D102" s="36" t="s">
        <v>34</v>
      </c>
      <c r="E102" s="36">
        <v>4</v>
      </c>
      <c r="F102" s="36" t="s">
        <v>261</v>
      </c>
      <c r="G102" s="36">
        <f>3/8</f>
        <v>0.375</v>
      </c>
      <c r="H102" s="77"/>
      <c r="I102" s="35">
        <v>0.67500000000000004</v>
      </c>
      <c r="J102" s="35">
        <f>I102-0.005</f>
        <v>0.67</v>
      </c>
      <c r="K102" s="36">
        <f t="shared" si="11"/>
        <v>0.67500000000000004</v>
      </c>
      <c r="M102" s="70"/>
      <c r="N102" s="70"/>
      <c r="O102" s="80">
        <v>0.09</v>
      </c>
      <c r="P102" s="70" t="s">
        <v>226</v>
      </c>
      <c r="Q102" s="35"/>
      <c r="R102" s="35"/>
      <c r="S102" s="35"/>
      <c r="T102" s="35"/>
      <c r="U102" s="35">
        <v>5.0000000000000001E-3</v>
      </c>
      <c r="V102" s="35"/>
      <c r="W102" s="35"/>
      <c r="X102" s="80">
        <f t="shared" si="12"/>
        <v>0.49500000000000005</v>
      </c>
      <c r="Y102" s="42">
        <f t="shared" si="7"/>
        <v>0.19244218498645979</v>
      </c>
      <c r="Z102" s="42">
        <f t="shared" si="8"/>
        <v>4.1250000000000002E-2</v>
      </c>
      <c r="AA102" s="61">
        <f t="shared" si="9"/>
        <v>1.3364040624059708E-3</v>
      </c>
      <c r="AB102" s="43">
        <f t="shared" si="10"/>
        <v>1.2121212121212122E-4</v>
      </c>
      <c r="AC102" s="43">
        <v>5.0000000000000004E-6</v>
      </c>
      <c r="AD102" s="43"/>
      <c r="AE102" s="43"/>
      <c r="AF102" s="43"/>
      <c r="AG102" s="43"/>
      <c r="AH102" s="43"/>
      <c r="AI102" s="43">
        <v>0.627</v>
      </c>
      <c r="AJ102" s="43"/>
      <c r="AK102" s="43"/>
      <c r="AL102" s="43"/>
      <c r="AM102" s="43"/>
      <c r="AN102" s="43"/>
      <c r="AO102" s="43"/>
      <c r="AP102" s="43"/>
      <c r="AQ102" s="43"/>
      <c r="AR102" s="43"/>
      <c r="AY102" s="151" t="s">
        <v>197</v>
      </c>
      <c r="AZ102" s="151" t="s">
        <v>179</v>
      </c>
      <c r="BA102" s="149" t="s">
        <v>198</v>
      </c>
      <c r="BF102" s="36" t="s">
        <v>198</v>
      </c>
    </row>
    <row r="103" spans="1:69" s="36" customFormat="1" hidden="1" x14ac:dyDescent="0.25">
      <c r="A103" s="90" t="s">
        <v>159</v>
      </c>
      <c r="B103" s="36" t="s">
        <v>160</v>
      </c>
      <c r="C103" s="36" t="s">
        <v>182</v>
      </c>
      <c r="D103" s="36" t="s">
        <v>34</v>
      </c>
      <c r="E103" s="36">
        <v>4</v>
      </c>
      <c r="F103" s="36" t="s">
        <v>261</v>
      </c>
      <c r="G103" s="36">
        <f>3/8</f>
        <v>0.375</v>
      </c>
      <c r="H103" s="77"/>
      <c r="I103" s="35">
        <v>0.67500000000000004</v>
      </c>
      <c r="J103" s="35">
        <f>I103-0.005</f>
        <v>0.67</v>
      </c>
      <c r="K103" s="36">
        <f t="shared" si="11"/>
        <v>0.67500000000000004</v>
      </c>
      <c r="M103" s="70"/>
      <c r="N103" s="70"/>
      <c r="O103" s="80">
        <v>0.127</v>
      </c>
      <c r="P103" s="70" t="s">
        <v>227</v>
      </c>
      <c r="Q103" s="35"/>
      <c r="R103" s="35"/>
      <c r="S103" s="35"/>
      <c r="T103" s="35"/>
      <c r="U103" s="36">
        <v>7.0000000000000001E-3</v>
      </c>
      <c r="X103" s="80">
        <f t="shared" si="12"/>
        <v>0.42100000000000004</v>
      </c>
      <c r="Y103" s="42">
        <f t="shared" si="7"/>
        <v>0.13920475587872716</v>
      </c>
      <c r="Z103" s="42">
        <f t="shared" si="8"/>
        <v>3.5083333333333334E-2</v>
      </c>
      <c r="AA103" s="61">
        <f t="shared" si="9"/>
        <v>9.6669969360227176E-4</v>
      </c>
      <c r="AB103" s="43">
        <f t="shared" si="10"/>
        <v>1.4251781472684086E-4</v>
      </c>
      <c r="AC103" s="43">
        <v>5.0000000000000004E-6</v>
      </c>
      <c r="AD103" s="43"/>
      <c r="AE103" s="43"/>
      <c r="AF103" s="43"/>
      <c r="AG103" s="43"/>
      <c r="AH103" s="43"/>
      <c r="AI103" s="43">
        <v>0.82899999999999996</v>
      </c>
      <c r="AJ103" s="43"/>
      <c r="AK103" s="43"/>
      <c r="AL103" s="43"/>
      <c r="AM103" s="43"/>
      <c r="AN103" s="43"/>
      <c r="AO103" s="43"/>
      <c r="AP103" s="43"/>
      <c r="AQ103" s="43"/>
      <c r="AR103" s="43"/>
      <c r="AY103" s="151" t="s">
        <v>197</v>
      </c>
      <c r="AZ103" s="151" t="s">
        <v>179</v>
      </c>
      <c r="BA103" s="149" t="s">
        <v>198</v>
      </c>
      <c r="BF103" s="36" t="s">
        <v>198</v>
      </c>
    </row>
    <row r="104" spans="1:69" s="36" customFormat="1" hidden="1" x14ac:dyDescent="0.25">
      <c r="A104" s="90" t="s">
        <v>159</v>
      </c>
      <c r="B104" s="36" t="s">
        <v>160</v>
      </c>
      <c r="C104" s="36" t="s">
        <v>182</v>
      </c>
      <c r="D104" s="36" t="s">
        <v>34</v>
      </c>
      <c r="E104" s="36">
        <v>4</v>
      </c>
      <c r="F104" s="36" t="s">
        <v>261</v>
      </c>
      <c r="G104" s="36">
        <v>0.5</v>
      </c>
      <c r="H104" s="77"/>
      <c r="I104" s="35">
        <v>0.84</v>
      </c>
      <c r="J104" s="35">
        <f>I104-0.005</f>
        <v>0.83499999999999996</v>
      </c>
      <c r="K104" s="36">
        <f t="shared" si="11"/>
        <v>0.84</v>
      </c>
      <c r="M104" s="70"/>
      <c r="N104" s="70"/>
      <c r="O104" s="80">
        <v>0.107</v>
      </c>
      <c r="P104" s="70" t="s">
        <v>226</v>
      </c>
      <c r="Q104" s="35"/>
      <c r="R104" s="35"/>
      <c r="S104" s="35"/>
      <c r="T104" s="35"/>
      <c r="U104" s="35">
        <v>6.0000000000000001E-3</v>
      </c>
      <c r="V104" s="35"/>
      <c r="W104" s="35"/>
      <c r="X104" s="80">
        <f t="shared" si="12"/>
        <v>0.626</v>
      </c>
      <c r="Y104" s="42">
        <f t="shared" si="7"/>
        <v>0.30777869067953845</v>
      </c>
      <c r="Z104" s="42">
        <f t="shared" si="8"/>
        <v>5.2166666666666667E-2</v>
      </c>
      <c r="AA104" s="61">
        <f t="shared" si="9"/>
        <v>2.1373520186079059E-3</v>
      </c>
      <c r="AB104" s="43">
        <f t="shared" si="10"/>
        <v>9.5846645367412143E-5</v>
      </c>
      <c r="AC104" s="43">
        <v>5.0000000000000004E-6</v>
      </c>
      <c r="AD104" s="43"/>
      <c r="AE104" s="43"/>
      <c r="AF104" s="43"/>
      <c r="AG104" s="43"/>
      <c r="AH104" s="43"/>
      <c r="AI104" s="43">
        <v>0.93400000000000005</v>
      </c>
      <c r="AJ104" s="43"/>
      <c r="AK104" s="43"/>
      <c r="AL104" s="43"/>
      <c r="AM104" s="43"/>
      <c r="AN104" s="43"/>
      <c r="AO104" s="43"/>
      <c r="AP104" s="43"/>
      <c r="AQ104" s="43"/>
      <c r="AR104" s="43"/>
      <c r="AY104" s="151" t="s">
        <v>197</v>
      </c>
      <c r="AZ104" s="151" t="s">
        <v>179</v>
      </c>
      <c r="BA104" s="149" t="s">
        <v>198</v>
      </c>
      <c r="BF104" s="36" t="s">
        <v>198</v>
      </c>
    </row>
    <row r="105" spans="1:69" s="33" customFormat="1" hidden="1" x14ac:dyDescent="0.25">
      <c r="A105" s="90" t="s">
        <v>159</v>
      </c>
      <c r="B105" s="36" t="s">
        <v>160</v>
      </c>
      <c r="C105" s="36" t="s">
        <v>182</v>
      </c>
      <c r="D105" s="36" t="s">
        <v>34</v>
      </c>
      <c r="E105" s="36">
        <v>4</v>
      </c>
      <c r="F105" s="36" t="s">
        <v>261</v>
      </c>
      <c r="G105" s="36">
        <v>0.5</v>
      </c>
      <c r="H105" s="77"/>
      <c r="I105" s="35">
        <v>0.84</v>
      </c>
      <c r="J105" s="35">
        <f>I105-0.005</f>
        <v>0.83499999999999996</v>
      </c>
      <c r="K105" s="36">
        <f t="shared" si="11"/>
        <v>0.84</v>
      </c>
      <c r="L105" s="36"/>
      <c r="M105" s="70"/>
      <c r="N105" s="70"/>
      <c r="O105" s="80">
        <v>0.14899999999999999</v>
      </c>
      <c r="P105" s="70" t="s">
        <v>227</v>
      </c>
      <c r="Q105" s="35"/>
      <c r="R105" s="35"/>
      <c r="S105" s="35"/>
      <c r="T105" s="35"/>
      <c r="U105" s="36">
        <v>8.0000000000000002E-3</v>
      </c>
      <c r="V105" s="36"/>
      <c r="W105" s="36"/>
      <c r="X105" s="80">
        <f t="shared" si="12"/>
        <v>0.54200000000000004</v>
      </c>
      <c r="Y105" s="42">
        <f t="shared" si="7"/>
        <v>0.23072170607228801</v>
      </c>
      <c r="Z105" s="42">
        <f t="shared" si="8"/>
        <v>4.5166666666666667E-2</v>
      </c>
      <c r="AA105" s="61">
        <f t="shared" si="9"/>
        <v>1.6022340699464444E-3</v>
      </c>
      <c r="AB105" s="43">
        <f t="shared" si="10"/>
        <v>1.1070110701107011E-4</v>
      </c>
      <c r="AC105" s="43">
        <v>5.0000000000000004E-6</v>
      </c>
      <c r="AD105" s="43"/>
      <c r="AE105" s="43"/>
      <c r="AF105" s="43"/>
      <c r="AG105" s="43"/>
      <c r="AH105" s="43"/>
      <c r="AI105" s="43">
        <v>1.23</v>
      </c>
      <c r="AJ105" s="43"/>
      <c r="AK105" s="43"/>
      <c r="AL105" s="43"/>
      <c r="AM105" s="43"/>
      <c r="AN105" s="43"/>
      <c r="AO105" s="43"/>
      <c r="AP105" s="43"/>
      <c r="AQ105" s="43"/>
      <c r="AR105" s="43"/>
      <c r="AS105" s="36"/>
      <c r="AT105" s="36"/>
      <c r="AU105" s="36"/>
      <c r="AV105" s="36"/>
      <c r="AW105" s="36"/>
      <c r="AX105" s="36"/>
      <c r="AY105" s="151" t="s">
        <v>197</v>
      </c>
      <c r="AZ105" s="151" t="s">
        <v>179</v>
      </c>
      <c r="BA105" s="149" t="s">
        <v>198</v>
      </c>
      <c r="BB105" s="36"/>
      <c r="BC105" s="36"/>
      <c r="BD105" s="36"/>
      <c r="BE105" s="36"/>
      <c r="BF105" s="36" t="s">
        <v>198</v>
      </c>
      <c r="BG105" s="36"/>
      <c r="BH105" s="36"/>
      <c r="BI105" s="36"/>
      <c r="BJ105" s="36"/>
      <c r="BK105" s="36"/>
      <c r="BL105" s="36"/>
      <c r="BM105" s="36"/>
      <c r="BN105" s="36"/>
      <c r="BO105" s="36"/>
      <c r="BP105" s="36"/>
      <c r="BQ105" s="36"/>
    </row>
    <row r="106" spans="1:69" s="33" customFormat="1" hidden="1" x14ac:dyDescent="0.25">
      <c r="A106" s="90" t="s">
        <v>159</v>
      </c>
      <c r="B106" s="36" t="s">
        <v>160</v>
      </c>
      <c r="C106" s="36" t="s">
        <v>182</v>
      </c>
      <c r="D106" s="36" t="s">
        <v>34</v>
      </c>
      <c r="E106" s="36">
        <v>4</v>
      </c>
      <c r="F106" s="36" t="s">
        <v>261</v>
      </c>
      <c r="G106" s="36">
        <v>0.75</v>
      </c>
      <c r="H106" s="77"/>
      <c r="I106" s="35">
        <v>1.05</v>
      </c>
      <c r="J106" s="35">
        <f t="shared" ref="J106:J113" si="13">I106-0.006</f>
        <v>1.044</v>
      </c>
      <c r="K106" s="36">
        <f t="shared" si="11"/>
        <v>1.05</v>
      </c>
      <c r="L106" s="36"/>
      <c r="M106" s="70"/>
      <c r="N106" s="70"/>
      <c r="O106" s="80">
        <v>0.114</v>
      </c>
      <c r="P106" s="70" t="s">
        <v>226</v>
      </c>
      <c r="Q106" s="35"/>
      <c r="R106" s="35"/>
      <c r="S106" s="35"/>
      <c r="T106" s="35"/>
      <c r="U106" s="35">
        <v>6.0000000000000001E-3</v>
      </c>
      <c r="V106" s="35"/>
      <c r="W106" s="35"/>
      <c r="X106" s="80">
        <f t="shared" si="12"/>
        <v>0.82200000000000006</v>
      </c>
      <c r="Y106" s="42">
        <f t="shared" si="7"/>
        <v>0.5306809726370415</v>
      </c>
      <c r="Z106" s="42">
        <f t="shared" si="8"/>
        <v>6.8500000000000005E-2</v>
      </c>
      <c r="AA106" s="61">
        <f t="shared" si="9"/>
        <v>3.6852845322016777E-3</v>
      </c>
      <c r="AB106" s="43">
        <f t="shared" si="10"/>
        <v>7.2992700729927014E-5</v>
      </c>
      <c r="AC106" s="43">
        <v>5.0000000000000004E-6</v>
      </c>
      <c r="AD106" s="43"/>
      <c r="AE106" s="43"/>
      <c r="AF106" s="43"/>
      <c r="AG106" s="43"/>
      <c r="AH106" s="43"/>
      <c r="AI106" s="43">
        <v>1.27</v>
      </c>
      <c r="AJ106" s="43"/>
      <c r="AK106" s="43"/>
      <c r="AL106" s="43"/>
      <c r="AM106" s="43"/>
      <c r="AN106" s="43"/>
      <c r="AO106" s="43"/>
      <c r="AP106" s="43"/>
      <c r="AQ106" s="43"/>
      <c r="AR106" s="43"/>
      <c r="AS106" s="36"/>
      <c r="AT106" s="36"/>
      <c r="AU106" s="36"/>
      <c r="AV106" s="36"/>
      <c r="AW106" s="36"/>
      <c r="AX106" s="36"/>
      <c r="AY106" s="151" t="s">
        <v>197</v>
      </c>
      <c r="AZ106" s="151" t="s">
        <v>179</v>
      </c>
      <c r="BA106" s="149" t="s">
        <v>198</v>
      </c>
      <c r="BB106" s="36"/>
      <c r="BC106" s="36"/>
      <c r="BD106" s="36"/>
      <c r="BE106" s="36"/>
      <c r="BF106" s="36" t="s">
        <v>198</v>
      </c>
      <c r="BG106" s="36"/>
      <c r="BH106" s="36"/>
      <c r="BI106" s="36"/>
      <c r="BJ106" s="36"/>
      <c r="BK106" s="36"/>
      <c r="BL106" s="36"/>
      <c r="BM106" s="36"/>
      <c r="BN106" s="36"/>
      <c r="BO106" s="36"/>
      <c r="BP106" s="36"/>
      <c r="BQ106" s="36"/>
    </row>
    <row r="107" spans="1:69" s="36" customFormat="1" hidden="1" x14ac:dyDescent="0.25">
      <c r="A107" s="90" t="s">
        <v>159</v>
      </c>
      <c r="B107" s="36" t="s">
        <v>160</v>
      </c>
      <c r="C107" s="36" t="s">
        <v>182</v>
      </c>
      <c r="D107" s="36" t="s">
        <v>34</v>
      </c>
      <c r="E107" s="36">
        <v>4</v>
      </c>
      <c r="F107" s="36" t="s">
        <v>261</v>
      </c>
      <c r="G107" s="36">
        <v>0.75</v>
      </c>
      <c r="H107" s="77"/>
      <c r="I107" s="35">
        <v>1.05</v>
      </c>
      <c r="J107" s="35">
        <f t="shared" si="13"/>
        <v>1.044</v>
      </c>
      <c r="K107" s="36">
        <f t="shared" si="11"/>
        <v>1.05</v>
      </c>
      <c r="M107" s="70"/>
      <c r="N107" s="70"/>
      <c r="O107" s="80">
        <v>0.157</v>
      </c>
      <c r="P107" s="70" t="s">
        <v>227</v>
      </c>
      <c r="Q107" s="35"/>
      <c r="R107" s="35"/>
      <c r="S107" s="35"/>
      <c r="T107" s="35"/>
      <c r="U107" s="36">
        <v>8.9999999999999993E-3</v>
      </c>
      <c r="X107" s="80">
        <f t="shared" si="12"/>
        <v>0.73599999999999999</v>
      </c>
      <c r="Y107" s="42">
        <f t="shared" si="7"/>
        <v>0.42544704351974411</v>
      </c>
      <c r="Z107" s="42">
        <f t="shared" si="8"/>
        <v>6.133333333333333E-2</v>
      </c>
      <c r="AA107" s="61">
        <f t="shared" si="9"/>
        <v>2.954493357776001E-3</v>
      </c>
      <c r="AB107" s="43">
        <f t="shared" si="10"/>
        <v>8.1521739130434789E-5</v>
      </c>
      <c r="AC107" s="43">
        <v>5.0000000000000004E-6</v>
      </c>
      <c r="AD107" s="43"/>
      <c r="AE107" s="43"/>
      <c r="AF107" s="43"/>
      <c r="AG107" s="43"/>
      <c r="AH107" s="43"/>
      <c r="AI107" s="43">
        <v>1.67</v>
      </c>
      <c r="AJ107" s="43"/>
      <c r="AK107" s="43"/>
      <c r="AL107" s="43"/>
      <c r="AM107" s="43"/>
      <c r="AN107" s="43"/>
      <c r="AO107" s="43"/>
      <c r="AP107" s="43"/>
      <c r="AQ107" s="43"/>
      <c r="AR107" s="43"/>
      <c r="AY107" s="151" t="s">
        <v>197</v>
      </c>
      <c r="AZ107" s="151" t="s">
        <v>179</v>
      </c>
      <c r="BA107" s="149" t="s">
        <v>198</v>
      </c>
      <c r="BF107" s="36" t="s">
        <v>198</v>
      </c>
    </row>
    <row r="108" spans="1:69" s="36" customFormat="1" hidden="1" x14ac:dyDescent="0.25">
      <c r="A108" s="90" t="s">
        <v>159</v>
      </c>
      <c r="B108" s="36" t="s">
        <v>160</v>
      </c>
      <c r="C108" s="36" t="s">
        <v>182</v>
      </c>
      <c r="D108" s="36" t="s">
        <v>34</v>
      </c>
      <c r="E108" s="36">
        <v>4</v>
      </c>
      <c r="F108" s="36" t="s">
        <v>261</v>
      </c>
      <c r="G108" s="36">
        <v>1</v>
      </c>
      <c r="H108" s="77"/>
      <c r="I108" s="35">
        <v>1.3149999999999999</v>
      </c>
      <c r="J108" s="35">
        <f t="shared" si="13"/>
        <v>1.3089999999999999</v>
      </c>
      <c r="K108" s="36">
        <f t="shared" si="11"/>
        <v>1.3149999999999999</v>
      </c>
      <c r="M108" s="70"/>
      <c r="N108" s="70"/>
      <c r="O108" s="80">
        <v>0.126</v>
      </c>
      <c r="P108" s="70" t="s">
        <v>226</v>
      </c>
      <c r="Q108" s="35"/>
      <c r="R108" s="35"/>
      <c r="S108" s="35"/>
      <c r="T108" s="35"/>
      <c r="U108" s="35">
        <v>7.0000000000000001E-3</v>
      </c>
      <c r="V108" s="35"/>
      <c r="W108" s="35"/>
      <c r="X108" s="80">
        <f t="shared" si="12"/>
        <v>1.0629999999999999</v>
      </c>
      <c r="Y108" s="42">
        <f t="shared" si="7"/>
        <v>0.88747557729605109</v>
      </c>
      <c r="Z108" s="42">
        <f t="shared" si="8"/>
        <v>8.8583333333333333E-2</v>
      </c>
      <c r="AA108" s="61">
        <f t="shared" si="9"/>
        <v>6.1630248423336894E-3</v>
      </c>
      <c r="AB108" s="43">
        <f t="shared" si="10"/>
        <v>5.6444026340545627E-5</v>
      </c>
      <c r="AC108" s="43">
        <v>5.0000000000000004E-6</v>
      </c>
      <c r="AD108" s="43"/>
      <c r="AE108" s="43"/>
      <c r="AF108" s="43"/>
      <c r="AG108" s="43"/>
      <c r="AH108" s="43"/>
      <c r="AI108" s="43">
        <v>1.78</v>
      </c>
      <c r="AJ108" s="43"/>
      <c r="AK108" s="43"/>
      <c r="AL108" s="43"/>
      <c r="AM108" s="43"/>
      <c r="AN108" s="43"/>
      <c r="AO108" s="43"/>
      <c r="AP108" s="43"/>
      <c r="AQ108" s="43"/>
      <c r="AR108" s="43"/>
      <c r="AY108" s="151" t="s">
        <v>197</v>
      </c>
      <c r="AZ108" s="151" t="s">
        <v>179</v>
      </c>
      <c r="BA108" s="149" t="s">
        <v>198</v>
      </c>
      <c r="BF108" s="36" t="s">
        <v>198</v>
      </c>
    </row>
    <row r="109" spans="1:69" s="36" customFormat="1" hidden="1" x14ac:dyDescent="0.25">
      <c r="A109" s="90" t="s">
        <v>159</v>
      </c>
      <c r="B109" s="36" t="s">
        <v>160</v>
      </c>
      <c r="C109" s="36" t="s">
        <v>182</v>
      </c>
      <c r="D109" s="36" t="s">
        <v>34</v>
      </c>
      <c r="E109" s="36">
        <v>4</v>
      </c>
      <c r="F109" s="36" t="s">
        <v>261</v>
      </c>
      <c r="G109" s="36">
        <v>1</v>
      </c>
      <c r="H109" s="77"/>
      <c r="I109" s="35">
        <v>1.3149999999999999</v>
      </c>
      <c r="J109" s="35">
        <f t="shared" si="13"/>
        <v>1.3089999999999999</v>
      </c>
      <c r="K109" s="36">
        <f t="shared" si="11"/>
        <v>1.3149999999999999</v>
      </c>
      <c r="M109" s="70"/>
      <c r="N109" s="70"/>
      <c r="O109" s="80">
        <v>0.182</v>
      </c>
      <c r="P109" s="70" t="s">
        <v>227</v>
      </c>
      <c r="Q109" s="35"/>
      <c r="R109" s="35"/>
      <c r="S109" s="35"/>
      <c r="T109" s="35"/>
      <c r="U109" s="36">
        <v>0.01</v>
      </c>
      <c r="X109" s="80">
        <f t="shared" si="12"/>
        <v>0.95099999999999996</v>
      </c>
      <c r="Y109" s="42">
        <f t="shared" si="7"/>
        <v>0.71031488437481549</v>
      </c>
      <c r="Z109" s="42">
        <f t="shared" si="8"/>
        <v>7.9250000000000001E-2</v>
      </c>
      <c r="AA109" s="61">
        <f t="shared" si="9"/>
        <v>4.9327422526028869E-3</v>
      </c>
      <c r="AB109" s="43">
        <f t="shared" si="10"/>
        <v>6.3091482649842276E-5</v>
      </c>
      <c r="AC109" s="43">
        <v>5.0000000000000004E-6</v>
      </c>
      <c r="AD109" s="43"/>
      <c r="AE109" s="43"/>
      <c r="AF109" s="43"/>
      <c r="AG109" s="43"/>
      <c r="AH109" s="43"/>
      <c r="AI109" s="43">
        <v>2.46</v>
      </c>
      <c r="AJ109" s="43"/>
      <c r="AK109" s="43"/>
      <c r="AL109" s="43"/>
      <c r="AM109" s="43"/>
      <c r="AN109" s="43"/>
      <c r="AO109" s="43"/>
      <c r="AP109" s="43"/>
      <c r="AQ109" s="43"/>
      <c r="AR109" s="43"/>
      <c r="AY109" s="151" t="s">
        <v>197</v>
      </c>
      <c r="AZ109" s="151" t="s">
        <v>179</v>
      </c>
      <c r="BA109" s="149" t="s">
        <v>198</v>
      </c>
      <c r="BF109" s="36" t="s">
        <v>198</v>
      </c>
    </row>
    <row r="110" spans="1:69" s="36" customFormat="1" hidden="1" x14ac:dyDescent="0.25">
      <c r="A110" s="90" t="s">
        <v>159</v>
      </c>
      <c r="B110" s="36" t="s">
        <v>160</v>
      </c>
      <c r="C110" s="36" t="s">
        <v>182</v>
      </c>
      <c r="D110" s="36" t="s">
        <v>34</v>
      </c>
      <c r="E110" s="36">
        <v>4</v>
      </c>
      <c r="F110" s="36" t="s">
        <v>261</v>
      </c>
      <c r="G110" s="36">
        <v>1.25</v>
      </c>
      <c r="H110" s="77"/>
      <c r="I110" s="35">
        <v>1.66</v>
      </c>
      <c r="J110" s="35">
        <f t="shared" si="13"/>
        <v>1.6539999999999999</v>
      </c>
      <c r="K110" s="36">
        <f t="shared" si="11"/>
        <v>1.66</v>
      </c>
      <c r="M110" s="70"/>
      <c r="N110" s="70"/>
      <c r="O110" s="80">
        <v>0.14599999999999999</v>
      </c>
      <c r="P110" s="70" t="s">
        <v>226</v>
      </c>
      <c r="Q110" s="35"/>
      <c r="R110" s="35"/>
      <c r="S110" s="35"/>
      <c r="T110" s="35"/>
      <c r="U110" s="35">
        <v>8.0000000000000002E-3</v>
      </c>
      <c r="V110" s="35"/>
      <c r="W110" s="35"/>
      <c r="X110" s="80">
        <f t="shared" si="12"/>
        <v>1.3679999999999999</v>
      </c>
      <c r="Y110" s="42">
        <f t="shared" si="7"/>
        <v>1.4698129725379061</v>
      </c>
      <c r="Z110" s="42">
        <f t="shared" si="8"/>
        <v>0.11399999999999999</v>
      </c>
      <c r="AA110" s="61">
        <f t="shared" si="9"/>
        <v>1.0207034531513236E-2</v>
      </c>
      <c r="AB110" s="43">
        <f t="shared" si="10"/>
        <v>4.3859649122807028E-5</v>
      </c>
      <c r="AC110" s="43">
        <v>5.0000000000000004E-6</v>
      </c>
      <c r="AD110" s="43"/>
      <c r="AE110" s="43"/>
      <c r="AF110" s="43"/>
      <c r="AG110" s="43"/>
      <c r="AH110" s="43"/>
      <c r="AI110" s="43">
        <v>2.63</v>
      </c>
      <c r="AJ110" s="43"/>
      <c r="AK110" s="43"/>
      <c r="AL110" s="43"/>
      <c r="AM110" s="43"/>
      <c r="AN110" s="43"/>
      <c r="AO110" s="43"/>
      <c r="AP110" s="43"/>
      <c r="AQ110" s="43"/>
      <c r="AR110" s="43"/>
      <c r="AY110" s="151" t="s">
        <v>197</v>
      </c>
      <c r="AZ110" s="151" t="s">
        <v>179</v>
      </c>
      <c r="BA110" s="149" t="s">
        <v>198</v>
      </c>
      <c r="BF110" s="36" t="s">
        <v>198</v>
      </c>
    </row>
    <row r="111" spans="1:69" s="33" customFormat="1" hidden="1" x14ac:dyDescent="0.25">
      <c r="A111" s="90" t="s">
        <v>159</v>
      </c>
      <c r="B111" s="36" t="s">
        <v>160</v>
      </c>
      <c r="C111" s="36" t="s">
        <v>182</v>
      </c>
      <c r="D111" s="36" t="s">
        <v>34</v>
      </c>
      <c r="E111" s="36">
        <v>4</v>
      </c>
      <c r="F111" s="36" t="s">
        <v>261</v>
      </c>
      <c r="G111" s="36">
        <v>1.25</v>
      </c>
      <c r="H111" s="77"/>
      <c r="I111" s="35">
        <v>1.66</v>
      </c>
      <c r="J111" s="35">
        <f t="shared" si="13"/>
        <v>1.6539999999999999</v>
      </c>
      <c r="K111" s="36">
        <f t="shared" si="11"/>
        <v>1.66</v>
      </c>
      <c r="L111" s="36"/>
      <c r="M111" s="70"/>
      <c r="N111" s="70"/>
      <c r="O111" s="80">
        <v>0.19400000000000001</v>
      </c>
      <c r="P111" s="70" t="s">
        <v>227</v>
      </c>
      <c r="Q111" s="35"/>
      <c r="R111" s="35"/>
      <c r="S111" s="35"/>
      <c r="T111" s="35"/>
      <c r="U111" s="36">
        <v>0.01</v>
      </c>
      <c r="V111" s="36"/>
      <c r="W111" s="36"/>
      <c r="X111" s="80">
        <f t="shared" si="12"/>
        <v>1.2719999999999998</v>
      </c>
      <c r="Y111" s="42">
        <f t="shared" si="7"/>
        <v>1.2707616620064566</v>
      </c>
      <c r="Z111" s="42">
        <f t="shared" si="8"/>
        <v>0.10599999999999998</v>
      </c>
      <c r="AA111" s="61">
        <f t="shared" si="9"/>
        <v>8.8247337639337266E-3</v>
      </c>
      <c r="AB111" s="43">
        <f t="shared" si="10"/>
        <v>4.7169811320754728E-5</v>
      </c>
      <c r="AC111" s="43">
        <v>5.0000000000000004E-6</v>
      </c>
      <c r="AD111" s="43"/>
      <c r="AE111" s="43"/>
      <c r="AF111" s="43"/>
      <c r="AG111" s="43"/>
      <c r="AH111" s="43"/>
      <c r="AI111" s="43">
        <v>3.39</v>
      </c>
      <c r="AJ111" s="43"/>
      <c r="AK111" s="43"/>
      <c r="AL111" s="43"/>
      <c r="AM111" s="43"/>
      <c r="AN111" s="43"/>
      <c r="AO111" s="43"/>
      <c r="AP111" s="43"/>
      <c r="AQ111" s="43"/>
      <c r="AR111" s="43"/>
      <c r="AS111" s="36"/>
      <c r="AT111" s="36"/>
      <c r="AU111" s="36"/>
      <c r="AV111" s="36"/>
      <c r="AW111" s="36"/>
      <c r="AX111" s="36"/>
      <c r="AY111" s="151" t="s">
        <v>197</v>
      </c>
      <c r="AZ111" s="151" t="s">
        <v>179</v>
      </c>
      <c r="BA111" s="149" t="s">
        <v>198</v>
      </c>
      <c r="BB111" s="36"/>
      <c r="BC111" s="36"/>
      <c r="BD111" s="36"/>
      <c r="BE111" s="36"/>
      <c r="BF111" s="36" t="s">
        <v>198</v>
      </c>
      <c r="BG111" s="36"/>
      <c r="BH111" s="36"/>
      <c r="BI111" s="36"/>
      <c r="BJ111" s="36"/>
      <c r="BK111" s="36"/>
      <c r="BL111" s="36"/>
      <c r="BM111" s="36"/>
      <c r="BN111" s="36"/>
      <c r="BO111" s="36"/>
      <c r="BP111" s="36"/>
      <c r="BQ111" s="36"/>
    </row>
    <row r="112" spans="1:69" s="25" customFormat="1" hidden="1" x14ac:dyDescent="0.25">
      <c r="A112" s="90" t="s">
        <v>159</v>
      </c>
      <c r="B112" s="36" t="s">
        <v>160</v>
      </c>
      <c r="C112" s="36" t="s">
        <v>182</v>
      </c>
      <c r="D112" s="36" t="s">
        <v>34</v>
      </c>
      <c r="E112" s="36">
        <v>4</v>
      </c>
      <c r="F112" s="36" t="s">
        <v>261</v>
      </c>
      <c r="G112" s="36">
        <v>1.5</v>
      </c>
      <c r="H112" s="77"/>
      <c r="I112" s="35">
        <v>1.9</v>
      </c>
      <c r="J112" s="35">
        <f t="shared" si="13"/>
        <v>1.8939999999999999</v>
      </c>
      <c r="K112" s="36">
        <f t="shared" si="11"/>
        <v>1.9</v>
      </c>
      <c r="L112" s="36"/>
      <c r="M112" s="70"/>
      <c r="N112" s="70"/>
      <c r="O112" s="80">
        <v>0.15</v>
      </c>
      <c r="P112" s="70" t="s">
        <v>226</v>
      </c>
      <c r="Q112" s="35"/>
      <c r="R112" s="35"/>
      <c r="S112" s="35"/>
      <c r="T112" s="35"/>
      <c r="U112" s="35">
        <v>8.0000000000000002E-3</v>
      </c>
      <c r="V112" s="35"/>
      <c r="W112" s="35"/>
      <c r="X112" s="80">
        <f t="shared" si="12"/>
        <v>1.5999999999999999</v>
      </c>
      <c r="Y112" s="42">
        <f t="shared" si="7"/>
        <v>2.0106192982974673</v>
      </c>
      <c r="Z112" s="42">
        <f t="shared" si="8"/>
        <v>0.13333333333333333</v>
      </c>
      <c r="AA112" s="61">
        <f t="shared" si="9"/>
        <v>1.3962634015954637E-2</v>
      </c>
      <c r="AB112" s="43">
        <f t="shared" si="10"/>
        <v>3.7500000000000003E-5</v>
      </c>
      <c r="AC112" s="43">
        <v>5.0000000000000004E-6</v>
      </c>
      <c r="AD112" s="43"/>
      <c r="AE112" s="43"/>
      <c r="AF112" s="43"/>
      <c r="AG112" s="43"/>
      <c r="AH112" s="43"/>
      <c r="AI112" s="43">
        <v>3.13</v>
      </c>
      <c r="AJ112" s="43"/>
      <c r="AK112" s="43"/>
      <c r="AL112" s="43"/>
      <c r="AM112" s="43"/>
      <c r="AN112" s="43"/>
      <c r="AO112" s="43"/>
      <c r="AP112" s="43"/>
      <c r="AQ112" s="43"/>
      <c r="AR112" s="43"/>
      <c r="AS112" s="36"/>
      <c r="AT112" s="36"/>
      <c r="AU112" s="36"/>
      <c r="AV112" s="36"/>
      <c r="AW112" s="36"/>
      <c r="AX112" s="36"/>
      <c r="AY112" s="151" t="s">
        <v>197</v>
      </c>
      <c r="AZ112" s="151" t="s">
        <v>179</v>
      </c>
      <c r="BA112" s="149" t="s">
        <v>198</v>
      </c>
      <c r="BB112" s="36"/>
      <c r="BC112" s="36"/>
      <c r="BD112" s="36"/>
      <c r="BE112" s="36"/>
      <c r="BF112" s="36" t="s">
        <v>198</v>
      </c>
      <c r="BG112" s="36"/>
      <c r="BH112" s="36"/>
      <c r="BI112" s="36"/>
      <c r="BJ112" s="36"/>
      <c r="BK112" s="36"/>
      <c r="BL112" s="36"/>
      <c r="BM112" s="36"/>
      <c r="BN112" s="36"/>
      <c r="BO112" s="36"/>
      <c r="BP112" s="36"/>
      <c r="BQ112" s="36"/>
    </row>
    <row r="113" spans="1:69" s="25" customFormat="1" hidden="1" x14ac:dyDescent="0.25">
      <c r="A113" s="90" t="s">
        <v>159</v>
      </c>
      <c r="B113" s="36" t="s">
        <v>160</v>
      </c>
      <c r="C113" s="36" t="s">
        <v>182</v>
      </c>
      <c r="D113" s="36" t="s">
        <v>34</v>
      </c>
      <c r="E113" s="36">
        <v>4</v>
      </c>
      <c r="F113" s="36" t="s">
        <v>261</v>
      </c>
      <c r="G113" s="36">
        <v>1.5</v>
      </c>
      <c r="H113" s="77"/>
      <c r="I113" s="35">
        <v>1.9</v>
      </c>
      <c r="J113" s="35">
        <f t="shared" si="13"/>
        <v>1.8939999999999999</v>
      </c>
      <c r="K113" s="36">
        <f t="shared" si="11"/>
        <v>1.9</v>
      </c>
      <c r="L113" s="36"/>
      <c r="M113" s="70"/>
      <c r="N113" s="70"/>
      <c r="O113" s="80">
        <v>0.20300000000000001</v>
      </c>
      <c r="P113" s="70" t="s">
        <v>227</v>
      </c>
      <c r="Q113" s="35"/>
      <c r="R113" s="35"/>
      <c r="S113" s="35"/>
      <c r="T113" s="35"/>
      <c r="U113" s="36">
        <v>1.0999999999999999E-2</v>
      </c>
      <c r="V113" s="36"/>
      <c r="W113" s="36"/>
      <c r="X113" s="80">
        <f t="shared" si="12"/>
        <v>1.4939999999999998</v>
      </c>
      <c r="Y113" s="42">
        <f t="shared" si="7"/>
        <v>1.7530369750369865</v>
      </c>
      <c r="Z113" s="42">
        <f t="shared" si="8"/>
        <v>0.12449999999999999</v>
      </c>
      <c r="AA113" s="61">
        <f t="shared" si="9"/>
        <v>1.2173867882201294E-2</v>
      </c>
      <c r="AB113" s="43">
        <f t="shared" si="10"/>
        <v>4.0160642570281132E-5</v>
      </c>
      <c r="AC113" s="43">
        <v>5.0000000000000004E-6</v>
      </c>
      <c r="AD113" s="43"/>
      <c r="AE113" s="43"/>
      <c r="AF113" s="43"/>
      <c r="AG113" s="43"/>
      <c r="AH113" s="43"/>
      <c r="AI113" s="43">
        <v>4.0999999999999996</v>
      </c>
      <c r="AJ113" s="43"/>
      <c r="AK113" s="43"/>
      <c r="AL113" s="43"/>
      <c r="AM113" s="43"/>
      <c r="AN113" s="43"/>
      <c r="AO113" s="43"/>
      <c r="AP113" s="43"/>
      <c r="AQ113" s="43"/>
      <c r="AR113" s="43"/>
      <c r="AS113" s="36"/>
      <c r="AT113" s="36"/>
      <c r="AU113" s="36"/>
      <c r="AV113" s="36"/>
      <c r="AW113" s="36"/>
      <c r="AX113" s="36"/>
      <c r="AY113" s="151" t="s">
        <v>197</v>
      </c>
      <c r="AZ113" s="151" t="s">
        <v>179</v>
      </c>
      <c r="BA113" s="149" t="s">
        <v>198</v>
      </c>
      <c r="BB113" s="36"/>
      <c r="BC113" s="36"/>
      <c r="BD113" s="36"/>
      <c r="BE113" s="36"/>
      <c r="BF113" s="36" t="s">
        <v>198</v>
      </c>
      <c r="BG113" s="36"/>
      <c r="BH113" s="36"/>
      <c r="BI113" s="36"/>
      <c r="BJ113" s="36"/>
      <c r="BK113" s="36"/>
      <c r="BL113" s="36"/>
      <c r="BM113" s="36"/>
      <c r="BN113" s="36"/>
      <c r="BO113" s="36"/>
      <c r="BP113" s="36"/>
      <c r="BQ113" s="36"/>
    </row>
    <row r="114" spans="1:69" s="25" customFormat="1" hidden="1" x14ac:dyDescent="0.25">
      <c r="A114" s="90" t="s">
        <v>159</v>
      </c>
      <c r="B114" s="36" t="s">
        <v>160</v>
      </c>
      <c r="C114" s="36" t="s">
        <v>182</v>
      </c>
      <c r="D114" s="36" t="s">
        <v>34</v>
      </c>
      <c r="E114" s="36">
        <v>4</v>
      </c>
      <c r="F114" s="36" t="s">
        <v>261</v>
      </c>
      <c r="G114" s="36">
        <v>2</v>
      </c>
      <c r="H114" s="77"/>
      <c r="I114" s="35">
        <v>2.375</v>
      </c>
      <c r="J114" s="35">
        <f>I114-0.008</f>
        <v>2.367</v>
      </c>
      <c r="K114" s="36">
        <f t="shared" si="11"/>
        <v>2.375</v>
      </c>
      <c r="L114" s="36"/>
      <c r="M114" s="70"/>
      <c r="N114" s="70"/>
      <c r="O114" s="80">
        <v>0.156</v>
      </c>
      <c r="P114" s="70" t="s">
        <v>226</v>
      </c>
      <c r="Q114" s="35"/>
      <c r="R114" s="35"/>
      <c r="S114" s="35"/>
      <c r="T114" s="35"/>
      <c r="U114" s="35">
        <v>8.9999999999999993E-3</v>
      </c>
      <c r="V114" s="35"/>
      <c r="W114" s="35"/>
      <c r="X114" s="80">
        <f t="shared" si="12"/>
        <v>2.0630000000000002</v>
      </c>
      <c r="Y114" s="42">
        <f t="shared" si="7"/>
        <v>3.342630236076475</v>
      </c>
      <c r="Z114" s="42">
        <f t="shared" si="8"/>
        <v>0.17191666666666669</v>
      </c>
      <c r="AA114" s="61">
        <f t="shared" si="9"/>
        <v>2.3212709972753303E-2</v>
      </c>
      <c r="AB114" s="43">
        <f t="shared" si="10"/>
        <v>2.9083858458555499E-5</v>
      </c>
      <c r="AC114" s="43">
        <v>5.0000000000000004E-6</v>
      </c>
      <c r="AD114" s="43"/>
      <c r="AE114" s="43"/>
      <c r="AF114" s="43"/>
      <c r="AG114" s="43"/>
      <c r="AH114" s="43"/>
      <c r="AI114" s="43">
        <v>4.12</v>
      </c>
      <c r="AJ114" s="43"/>
      <c r="AK114" s="43"/>
      <c r="AL114" s="43"/>
      <c r="AM114" s="43"/>
      <c r="AN114" s="43"/>
      <c r="AO114" s="43"/>
      <c r="AP114" s="43"/>
      <c r="AQ114" s="43"/>
      <c r="AR114" s="43"/>
      <c r="AS114" s="36"/>
      <c r="AT114" s="36"/>
      <c r="AU114" s="36"/>
      <c r="AV114" s="36"/>
      <c r="AW114" s="36"/>
      <c r="AX114" s="36"/>
      <c r="AY114" s="151" t="s">
        <v>197</v>
      </c>
      <c r="AZ114" s="151" t="s">
        <v>179</v>
      </c>
      <c r="BA114" s="149" t="s">
        <v>198</v>
      </c>
      <c r="BB114" s="36"/>
      <c r="BC114" s="36"/>
      <c r="BD114" s="36"/>
      <c r="BE114" s="36"/>
      <c r="BF114" s="36" t="s">
        <v>198</v>
      </c>
      <c r="BG114" s="36"/>
      <c r="BH114" s="36"/>
      <c r="BI114" s="36"/>
      <c r="BJ114" s="36"/>
      <c r="BK114" s="36"/>
      <c r="BL114" s="36"/>
      <c r="BM114" s="36"/>
      <c r="BN114" s="36"/>
      <c r="BO114" s="36"/>
      <c r="BP114" s="36"/>
      <c r="BQ114" s="36"/>
    </row>
    <row r="115" spans="1:69" s="25" customFormat="1" hidden="1" x14ac:dyDescent="0.25">
      <c r="A115" s="90" t="s">
        <v>159</v>
      </c>
      <c r="B115" s="36" t="s">
        <v>160</v>
      </c>
      <c r="C115" s="36" t="s">
        <v>182</v>
      </c>
      <c r="D115" s="36" t="s">
        <v>34</v>
      </c>
      <c r="E115" s="36">
        <v>4</v>
      </c>
      <c r="F115" s="36" t="s">
        <v>261</v>
      </c>
      <c r="G115" s="36">
        <v>2</v>
      </c>
      <c r="H115" s="77"/>
      <c r="I115" s="35">
        <v>2.375</v>
      </c>
      <c r="J115" s="35">
        <f>I115-0.008</f>
        <v>2.367</v>
      </c>
      <c r="K115" s="36">
        <f t="shared" si="11"/>
        <v>2.375</v>
      </c>
      <c r="L115" s="36"/>
      <c r="M115" s="70"/>
      <c r="N115" s="70"/>
      <c r="O115" s="80">
        <v>0.221</v>
      </c>
      <c r="P115" s="70" t="s">
        <v>227</v>
      </c>
      <c r="Q115" s="35"/>
      <c r="R115" s="35"/>
      <c r="S115" s="35"/>
      <c r="T115" s="35"/>
      <c r="U115" s="36">
        <v>1.2E-2</v>
      </c>
      <c r="V115" s="36"/>
      <c r="W115" s="36"/>
      <c r="X115" s="80">
        <f t="shared" si="12"/>
        <v>1.9330000000000001</v>
      </c>
      <c r="Y115" s="42">
        <f t="shared" si="7"/>
        <v>2.9346315981547684</v>
      </c>
      <c r="Z115" s="42">
        <f t="shared" si="8"/>
        <v>0.16108333333333333</v>
      </c>
      <c r="AA115" s="61">
        <f t="shared" si="9"/>
        <v>2.0379386098296998E-2</v>
      </c>
      <c r="AB115" s="43">
        <f t="shared" si="10"/>
        <v>3.1039834454216248E-5</v>
      </c>
      <c r="AC115" s="43">
        <v>5.0000000000000004E-6</v>
      </c>
      <c r="AD115" s="43"/>
      <c r="AE115" s="43"/>
      <c r="AF115" s="43"/>
      <c r="AG115" s="43"/>
      <c r="AH115" s="43"/>
      <c r="AI115" s="43">
        <v>5.67</v>
      </c>
      <c r="AJ115" s="43"/>
      <c r="AK115" s="43"/>
      <c r="AL115" s="43"/>
      <c r="AM115" s="43"/>
      <c r="AN115" s="43"/>
      <c r="AO115" s="43"/>
      <c r="AP115" s="43"/>
      <c r="AQ115" s="43"/>
      <c r="AR115" s="43"/>
      <c r="AS115" s="36"/>
      <c r="AT115" s="36"/>
      <c r="AU115" s="36"/>
      <c r="AV115" s="36"/>
      <c r="AW115" s="36"/>
      <c r="AX115" s="36"/>
      <c r="AY115" s="151" t="s">
        <v>197</v>
      </c>
      <c r="AZ115" s="151" t="s">
        <v>179</v>
      </c>
      <c r="BA115" s="149" t="s">
        <v>198</v>
      </c>
      <c r="BB115" s="36"/>
      <c r="BC115" s="36"/>
      <c r="BD115" s="36"/>
      <c r="BE115" s="36"/>
      <c r="BF115" s="36" t="s">
        <v>198</v>
      </c>
      <c r="BG115" s="36"/>
      <c r="BH115" s="36"/>
      <c r="BI115" s="36"/>
      <c r="BJ115" s="36"/>
      <c r="BK115" s="36"/>
      <c r="BL115" s="36"/>
      <c r="BM115" s="36"/>
      <c r="BN115" s="36"/>
      <c r="BO115" s="36"/>
      <c r="BP115" s="36"/>
      <c r="BQ115" s="36"/>
    </row>
    <row r="116" spans="1:69" s="25" customFormat="1" hidden="1" x14ac:dyDescent="0.25">
      <c r="A116" s="90" t="s">
        <v>159</v>
      </c>
      <c r="B116" s="36" t="s">
        <v>160</v>
      </c>
      <c r="C116" s="36" t="s">
        <v>182</v>
      </c>
      <c r="D116" s="36" t="s">
        <v>34</v>
      </c>
      <c r="E116" s="36">
        <v>4</v>
      </c>
      <c r="F116" s="36" t="s">
        <v>261</v>
      </c>
      <c r="G116" s="36">
        <v>2.5</v>
      </c>
      <c r="H116" s="77"/>
      <c r="I116" s="35">
        <v>2.875</v>
      </c>
      <c r="J116" s="35">
        <f>I116-0.008</f>
        <v>2.867</v>
      </c>
      <c r="K116" s="36">
        <f t="shared" si="11"/>
        <v>2.875</v>
      </c>
      <c r="L116" s="36"/>
      <c r="M116" s="70"/>
      <c r="N116" s="70"/>
      <c r="O116" s="80">
        <v>0.187</v>
      </c>
      <c r="P116" s="70" t="s">
        <v>226</v>
      </c>
      <c r="Q116" s="35"/>
      <c r="R116" s="35"/>
      <c r="S116" s="35"/>
      <c r="T116" s="35"/>
      <c r="U116" s="35">
        <v>0.01</v>
      </c>
      <c r="V116" s="35"/>
      <c r="W116" s="35"/>
      <c r="X116" s="80">
        <f t="shared" si="12"/>
        <v>2.5009999999999999</v>
      </c>
      <c r="Y116" s="42">
        <f t="shared" si="7"/>
        <v>4.9126662974492019</v>
      </c>
      <c r="Z116" s="42">
        <f t="shared" si="8"/>
        <v>0.20841666666666667</v>
      </c>
      <c r="AA116" s="61">
        <f t="shared" si="9"/>
        <v>3.4115738176730574E-2</v>
      </c>
      <c r="AB116" s="43">
        <f t="shared" si="10"/>
        <v>2.3990403838464618E-5</v>
      </c>
      <c r="AC116" s="43">
        <v>5.0000000000000004E-6</v>
      </c>
      <c r="AD116" s="43"/>
      <c r="AE116" s="43"/>
      <c r="AF116" s="43"/>
      <c r="AG116" s="43"/>
      <c r="AH116" s="43"/>
      <c r="AI116" s="43">
        <v>5.99</v>
      </c>
      <c r="AJ116" s="43"/>
      <c r="AK116" s="43"/>
      <c r="AL116" s="43"/>
      <c r="AM116" s="43"/>
      <c r="AN116" s="43"/>
      <c r="AO116" s="43"/>
      <c r="AP116" s="43"/>
      <c r="AQ116" s="43"/>
      <c r="AR116" s="43"/>
      <c r="AS116" s="36"/>
      <c r="AT116" s="36"/>
      <c r="AU116" s="36"/>
      <c r="AV116" s="36"/>
      <c r="AW116" s="36"/>
      <c r="AX116" s="36"/>
      <c r="AY116" s="151" t="s">
        <v>197</v>
      </c>
      <c r="AZ116" s="151" t="s">
        <v>179</v>
      </c>
      <c r="BA116" s="149" t="s">
        <v>198</v>
      </c>
      <c r="BB116" s="36"/>
      <c r="BC116" s="36"/>
      <c r="BD116" s="36"/>
      <c r="BE116" s="36"/>
      <c r="BF116" s="36" t="s">
        <v>198</v>
      </c>
      <c r="BG116" s="36"/>
      <c r="BH116" s="36"/>
      <c r="BI116" s="36"/>
      <c r="BJ116" s="36"/>
      <c r="BK116" s="36"/>
      <c r="BL116" s="36"/>
      <c r="BM116" s="36"/>
      <c r="BN116" s="36"/>
      <c r="BO116" s="36"/>
      <c r="BP116" s="36"/>
      <c r="BQ116" s="36"/>
    </row>
    <row r="117" spans="1:69" s="25" customFormat="1" hidden="1" x14ac:dyDescent="0.25">
      <c r="A117" s="90" t="s">
        <v>159</v>
      </c>
      <c r="B117" s="36" t="s">
        <v>160</v>
      </c>
      <c r="C117" s="36" t="s">
        <v>182</v>
      </c>
      <c r="D117" s="36" t="s">
        <v>34</v>
      </c>
      <c r="E117" s="36">
        <v>4</v>
      </c>
      <c r="F117" s="36" t="s">
        <v>261</v>
      </c>
      <c r="G117" s="36">
        <v>2.5</v>
      </c>
      <c r="H117" s="77"/>
      <c r="I117" s="35">
        <v>2.875</v>
      </c>
      <c r="J117" s="35">
        <f>I117-0.008</f>
        <v>2.867</v>
      </c>
      <c r="K117" s="36">
        <f t="shared" si="11"/>
        <v>2.875</v>
      </c>
      <c r="L117" s="36"/>
      <c r="M117" s="70"/>
      <c r="N117" s="70"/>
      <c r="O117" s="80">
        <v>0.28000000000000003</v>
      </c>
      <c r="P117" s="70" t="s">
        <v>227</v>
      </c>
      <c r="Q117" s="35"/>
      <c r="R117" s="35"/>
      <c r="S117" s="35"/>
      <c r="T117" s="35"/>
      <c r="U117" s="36">
        <v>1.4999999999999999E-2</v>
      </c>
      <c r="V117" s="36"/>
      <c r="W117" s="36"/>
      <c r="X117" s="80">
        <f t="shared" si="12"/>
        <v>2.3149999999999999</v>
      </c>
      <c r="Y117" s="42">
        <f t="shared" si="7"/>
        <v>4.2091254722336897</v>
      </c>
      <c r="Z117" s="42">
        <f t="shared" si="8"/>
        <v>0.19291666666666665</v>
      </c>
      <c r="AA117" s="61">
        <f t="shared" si="9"/>
        <v>2.9230038001622844E-2</v>
      </c>
      <c r="AB117" s="43">
        <f t="shared" si="10"/>
        <v>2.5917926565874735E-5</v>
      </c>
      <c r="AC117" s="43">
        <v>5.0000000000000004E-6</v>
      </c>
      <c r="AD117" s="43"/>
      <c r="AE117" s="43"/>
      <c r="AF117" s="43"/>
      <c r="AG117" s="43"/>
      <c r="AH117" s="43"/>
      <c r="AI117" s="43">
        <v>8.66</v>
      </c>
      <c r="AJ117" s="43"/>
      <c r="AK117" s="43"/>
      <c r="AL117" s="43"/>
      <c r="AM117" s="43"/>
      <c r="AN117" s="43"/>
      <c r="AO117" s="43"/>
      <c r="AP117" s="43"/>
      <c r="AQ117" s="43"/>
      <c r="AR117" s="43"/>
      <c r="AS117" s="36"/>
      <c r="AT117" s="36"/>
      <c r="AU117" s="36"/>
      <c r="AV117" s="36"/>
      <c r="AW117" s="36"/>
      <c r="AX117" s="36"/>
      <c r="AY117" s="151" t="s">
        <v>197</v>
      </c>
      <c r="AZ117" s="151" t="s">
        <v>179</v>
      </c>
      <c r="BA117" s="149" t="s">
        <v>198</v>
      </c>
      <c r="BB117" s="36"/>
      <c r="BC117" s="36"/>
      <c r="BD117" s="36"/>
      <c r="BE117" s="36"/>
      <c r="BF117" s="36" t="s">
        <v>198</v>
      </c>
      <c r="BG117" s="36"/>
      <c r="BH117" s="36"/>
      <c r="BI117" s="36"/>
      <c r="BJ117" s="36"/>
      <c r="BK117" s="36"/>
      <c r="BL117" s="36"/>
      <c r="BM117" s="36"/>
      <c r="BN117" s="36"/>
      <c r="BO117" s="36"/>
      <c r="BP117" s="36"/>
      <c r="BQ117" s="36"/>
    </row>
    <row r="118" spans="1:69" s="25" customFormat="1" hidden="1" x14ac:dyDescent="0.25">
      <c r="A118" s="90" t="s">
        <v>159</v>
      </c>
      <c r="B118" s="36" t="s">
        <v>160</v>
      </c>
      <c r="C118" s="36" t="s">
        <v>182</v>
      </c>
      <c r="D118" s="36" t="s">
        <v>34</v>
      </c>
      <c r="E118" s="36">
        <v>4</v>
      </c>
      <c r="F118" s="36" t="s">
        <v>261</v>
      </c>
      <c r="G118" s="36">
        <v>3</v>
      </c>
      <c r="H118" s="77"/>
      <c r="I118" s="35">
        <v>3.5</v>
      </c>
      <c r="J118" s="35">
        <f>I118-0.01</f>
        <v>3.49</v>
      </c>
      <c r="K118" s="36">
        <f t="shared" si="11"/>
        <v>3.5</v>
      </c>
      <c r="L118" s="36"/>
      <c r="M118" s="70"/>
      <c r="N118" s="70"/>
      <c r="O118" s="80">
        <v>0.219</v>
      </c>
      <c r="P118" s="70" t="s">
        <v>226</v>
      </c>
      <c r="Q118" s="35"/>
      <c r="R118" s="35"/>
      <c r="S118" s="35"/>
      <c r="T118" s="35"/>
      <c r="U118" s="35">
        <v>1.2E-2</v>
      </c>
      <c r="V118" s="35"/>
      <c r="W118" s="35"/>
      <c r="X118" s="80">
        <f t="shared" si="12"/>
        <v>3.0619999999999998</v>
      </c>
      <c r="Y118" s="42">
        <f t="shared" si="7"/>
        <v>7.3637706579009841</v>
      </c>
      <c r="Z118" s="42">
        <f t="shared" si="8"/>
        <v>0.25516666666666665</v>
      </c>
      <c r="AA118" s="61">
        <f t="shared" si="9"/>
        <v>5.1137296235423506E-2</v>
      </c>
      <c r="AB118" s="43">
        <f t="shared" si="10"/>
        <v>1.959503592423253E-5</v>
      </c>
      <c r="AC118" s="43">
        <v>5.0000000000000004E-6</v>
      </c>
      <c r="AD118" s="43"/>
      <c r="AE118" s="43"/>
      <c r="AF118" s="43"/>
      <c r="AG118" s="43"/>
      <c r="AH118" s="43"/>
      <c r="AI118" s="43">
        <v>8.56</v>
      </c>
      <c r="AJ118" s="43"/>
      <c r="AK118" s="43"/>
      <c r="AL118" s="43"/>
      <c r="AM118" s="43"/>
      <c r="AN118" s="43"/>
      <c r="AO118" s="43"/>
      <c r="AP118" s="43"/>
      <c r="AQ118" s="43"/>
      <c r="AR118" s="43"/>
      <c r="AS118" s="36"/>
      <c r="AT118" s="36"/>
      <c r="AU118" s="36"/>
      <c r="AV118" s="36"/>
      <c r="AW118" s="36"/>
      <c r="AX118" s="36"/>
      <c r="AY118" s="151" t="s">
        <v>197</v>
      </c>
      <c r="AZ118" s="151" t="s">
        <v>179</v>
      </c>
      <c r="BA118" s="149" t="s">
        <v>198</v>
      </c>
      <c r="BB118" s="36"/>
      <c r="BC118" s="36"/>
      <c r="BD118" s="36"/>
      <c r="BE118" s="36"/>
      <c r="BF118" s="36" t="s">
        <v>198</v>
      </c>
      <c r="BG118" s="36"/>
      <c r="BH118" s="36"/>
      <c r="BI118" s="36"/>
      <c r="BJ118" s="36"/>
      <c r="BK118" s="36"/>
      <c r="BL118" s="36"/>
      <c r="BM118" s="36"/>
      <c r="BN118" s="36"/>
      <c r="BO118" s="36"/>
      <c r="BP118" s="36"/>
      <c r="BQ118" s="36"/>
    </row>
    <row r="119" spans="1:69" s="25" customFormat="1" hidden="1" x14ac:dyDescent="0.25">
      <c r="A119" s="90" t="s">
        <v>159</v>
      </c>
      <c r="B119" s="36" t="s">
        <v>160</v>
      </c>
      <c r="C119" s="36" t="s">
        <v>182</v>
      </c>
      <c r="D119" s="36" t="s">
        <v>34</v>
      </c>
      <c r="E119" s="36">
        <v>4</v>
      </c>
      <c r="F119" s="36" t="s">
        <v>261</v>
      </c>
      <c r="G119" s="36">
        <v>3</v>
      </c>
      <c r="H119" s="77"/>
      <c r="I119" s="35">
        <v>3.5</v>
      </c>
      <c r="J119" s="35">
        <f>I119-0.01</f>
        <v>3.49</v>
      </c>
      <c r="K119" s="36">
        <f t="shared" si="11"/>
        <v>3.5</v>
      </c>
      <c r="L119" s="36"/>
      <c r="M119" s="70"/>
      <c r="N119" s="70"/>
      <c r="O119" s="80">
        <v>0.30399999999999999</v>
      </c>
      <c r="P119" s="70" t="s">
        <v>227</v>
      </c>
      <c r="Q119" s="35"/>
      <c r="R119" s="35"/>
      <c r="S119" s="35"/>
      <c r="T119" s="35"/>
      <c r="U119" s="36">
        <v>1.6E-2</v>
      </c>
      <c r="V119" s="36"/>
      <c r="W119" s="36"/>
      <c r="X119" s="80">
        <f t="shared" si="12"/>
        <v>2.8919999999999999</v>
      </c>
      <c r="Y119" s="42">
        <f t="shared" si="7"/>
        <v>6.568806344873356</v>
      </c>
      <c r="Z119" s="42">
        <f t="shared" si="8"/>
        <v>0.24099999999999999</v>
      </c>
      <c r="AA119" s="61">
        <f t="shared" si="9"/>
        <v>4.5616710728287185E-2</v>
      </c>
      <c r="AB119" s="43">
        <f t="shared" si="10"/>
        <v>2.0746887966804982E-5</v>
      </c>
      <c r="AC119" s="43">
        <v>5.0000000000000004E-6</v>
      </c>
      <c r="AD119" s="43"/>
      <c r="AE119" s="43"/>
      <c r="AF119" s="43"/>
      <c r="AG119" s="43"/>
      <c r="AH119" s="43"/>
      <c r="AI119" s="43">
        <v>11.6</v>
      </c>
      <c r="AJ119" s="43"/>
      <c r="AK119" s="43"/>
      <c r="AL119" s="43"/>
      <c r="AM119" s="43"/>
      <c r="AN119" s="43"/>
      <c r="AO119" s="43"/>
      <c r="AP119" s="43"/>
      <c r="AQ119" s="43"/>
      <c r="AR119" s="43"/>
      <c r="AS119" s="36"/>
      <c r="AT119" s="36"/>
      <c r="AU119" s="36"/>
      <c r="AV119" s="36"/>
      <c r="AW119" s="36"/>
      <c r="AX119" s="36"/>
      <c r="AY119" s="151" t="s">
        <v>197</v>
      </c>
      <c r="AZ119" s="151" t="s">
        <v>179</v>
      </c>
      <c r="BA119" s="149" t="s">
        <v>198</v>
      </c>
      <c r="BB119" s="36"/>
      <c r="BC119" s="36"/>
      <c r="BD119" s="36"/>
      <c r="BE119" s="36"/>
      <c r="BF119" s="36" t="s">
        <v>198</v>
      </c>
      <c r="BG119" s="36"/>
      <c r="BH119" s="36"/>
      <c r="BI119" s="36"/>
      <c r="BJ119" s="36"/>
      <c r="BK119" s="36"/>
      <c r="BL119" s="36"/>
      <c r="BM119" s="36"/>
      <c r="BN119" s="36"/>
      <c r="BO119" s="36"/>
      <c r="BP119" s="36"/>
      <c r="BQ119" s="36"/>
    </row>
    <row r="120" spans="1:69" s="25" customFormat="1" hidden="1" x14ac:dyDescent="0.25">
      <c r="A120" s="90" t="s">
        <v>159</v>
      </c>
      <c r="B120" s="36" t="s">
        <v>160</v>
      </c>
      <c r="C120" s="36" t="s">
        <v>182</v>
      </c>
      <c r="D120" s="36" t="s">
        <v>34</v>
      </c>
      <c r="E120" s="36">
        <v>4</v>
      </c>
      <c r="F120" s="36" t="s">
        <v>261</v>
      </c>
      <c r="G120" s="36">
        <v>3.5</v>
      </c>
      <c r="H120" s="77"/>
      <c r="I120" s="35">
        <v>4</v>
      </c>
      <c r="J120" s="35">
        <f>I120-0.01</f>
        <v>3.99</v>
      </c>
      <c r="K120" s="36">
        <f t="shared" si="11"/>
        <v>4</v>
      </c>
      <c r="L120" s="36"/>
      <c r="M120" s="70"/>
      <c r="N120" s="70"/>
      <c r="O120" s="80">
        <v>0.25</v>
      </c>
      <c r="P120" s="70" t="s">
        <v>226</v>
      </c>
      <c r="Q120" s="35"/>
      <c r="R120" s="35"/>
      <c r="S120" s="35"/>
      <c r="T120" s="35"/>
      <c r="U120" s="35">
        <v>1.2999999999999999E-2</v>
      </c>
      <c r="V120" s="35"/>
      <c r="W120" s="35"/>
      <c r="X120" s="80">
        <f t="shared" si="12"/>
        <v>3.5</v>
      </c>
      <c r="Y120" s="42">
        <f t="shared" si="7"/>
        <v>9.6211275016187408</v>
      </c>
      <c r="Z120" s="42">
        <f t="shared" si="8"/>
        <v>0.29166666666666669</v>
      </c>
      <c r="AA120" s="61">
        <f t="shared" si="9"/>
        <v>6.6813385427907934E-2</v>
      </c>
      <c r="AB120" s="43">
        <f t="shared" si="10"/>
        <v>1.7142857142857142E-5</v>
      </c>
      <c r="AC120" s="43">
        <v>5.0000000000000004E-6</v>
      </c>
      <c r="AD120" s="43"/>
      <c r="AE120" s="43"/>
      <c r="AF120" s="43"/>
      <c r="AG120" s="43"/>
      <c r="AH120" s="43"/>
      <c r="AI120" s="43">
        <v>11.2</v>
      </c>
      <c r="AJ120" s="43"/>
      <c r="AK120" s="43"/>
      <c r="AL120" s="43"/>
      <c r="AM120" s="43"/>
      <c r="AN120" s="43"/>
      <c r="AO120" s="43"/>
      <c r="AP120" s="43"/>
      <c r="AQ120" s="43"/>
      <c r="AR120" s="43"/>
      <c r="AS120" s="36"/>
      <c r="AT120" s="36"/>
      <c r="AU120" s="36"/>
      <c r="AV120" s="36"/>
      <c r="AW120" s="36"/>
      <c r="AX120" s="36"/>
      <c r="AY120" s="151" t="s">
        <v>197</v>
      </c>
      <c r="AZ120" s="151" t="s">
        <v>179</v>
      </c>
      <c r="BA120" s="149" t="s">
        <v>198</v>
      </c>
      <c r="BB120" s="36"/>
      <c r="BC120" s="36"/>
      <c r="BD120" s="36"/>
      <c r="BE120" s="36"/>
      <c r="BF120" s="36" t="s">
        <v>198</v>
      </c>
      <c r="BG120" s="36"/>
      <c r="BH120" s="36"/>
      <c r="BI120" s="36"/>
      <c r="BJ120" s="36"/>
      <c r="BK120" s="36"/>
      <c r="BL120" s="36"/>
      <c r="BM120" s="36"/>
      <c r="BN120" s="36"/>
      <c r="BO120" s="36"/>
      <c r="BP120" s="36"/>
      <c r="BQ120" s="36"/>
    </row>
    <row r="121" spans="1:69" s="25" customFormat="1" hidden="1" x14ac:dyDescent="0.25">
      <c r="A121" s="90" t="s">
        <v>159</v>
      </c>
      <c r="B121" s="36" t="s">
        <v>160</v>
      </c>
      <c r="C121" s="36" t="s">
        <v>182</v>
      </c>
      <c r="D121" s="36" t="s">
        <v>34</v>
      </c>
      <c r="E121" s="36">
        <v>4</v>
      </c>
      <c r="F121" s="36" t="s">
        <v>261</v>
      </c>
      <c r="G121" s="36">
        <v>3.5</v>
      </c>
      <c r="H121" s="77"/>
      <c r="I121" s="35">
        <v>4</v>
      </c>
      <c r="J121" s="35">
        <f>I121-0.01</f>
        <v>3.99</v>
      </c>
      <c r="K121" s="36">
        <f t="shared" si="11"/>
        <v>4</v>
      </c>
      <c r="L121" s="36"/>
      <c r="M121" s="70"/>
      <c r="N121" s="70"/>
      <c r="O121" s="80">
        <v>0.32100000000000001</v>
      </c>
      <c r="P121" s="70" t="s">
        <v>227</v>
      </c>
      <c r="Q121" s="35"/>
      <c r="R121" s="35"/>
      <c r="S121" s="35"/>
      <c r="T121" s="35"/>
      <c r="U121" s="36">
        <v>1.7000000000000001E-2</v>
      </c>
      <c r="V121" s="36"/>
      <c r="W121" s="36"/>
      <c r="X121" s="80">
        <f t="shared" si="12"/>
        <v>3.3580000000000001</v>
      </c>
      <c r="Y121" s="42">
        <f t="shared" si="7"/>
        <v>8.8562784957684251</v>
      </c>
      <c r="Z121" s="42">
        <f t="shared" si="8"/>
        <v>0.27983333333333332</v>
      </c>
      <c r="AA121" s="61">
        <f t="shared" si="9"/>
        <v>6.1501933998391829E-2</v>
      </c>
      <c r="AB121" s="43">
        <f t="shared" si="10"/>
        <v>1.7867778439547353E-5</v>
      </c>
      <c r="AC121" s="43">
        <v>5.0000000000000004E-6</v>
      </c>
      <c r="AD121" s="43"/>
      <c r="AE121" s="43"/>
      <c r="AF121" s="43"/>
      <c r="AG121" s="43"/>
      <c r="AH121" s="43"/>
      <c r="AI121" s="43">
        <v>14.1</v>
      </c>
      <c r="AJ121" s="43"/>
      <c r="AK121" s="43"/>
      <c r="AL121" s="43"/>
      <c r="AM121" s="43"/>
      <c r="AN121" s="43"/>
      <c r="AO121" s="43"/>
      <c r="AP121" s="43"/>
      <c r="AQ121" s="43"/>
      <c r="AR121" s="43"/>
      <c r="AS121" s="36"/>
      <c r="AT121" s="36"/>
      <c r="AU121" s="36"/>
      <c r="AV121" s="36"/>
      <c r="AW121" s="36"/>
      <c r="AX121" s="36"/>
      <c r="AY121" s="151" t="s">
        <v>197</v>
      </c>
      <c r="AZ121" s="151" t="s">
        <v>179</v>
      </c>
      <c r="BA121" s="149" t="s">
        <v>198</v>
      </c>
      <c r="BB121" s="36"/>
      <c r="BC121" s="36"/>
      <c r="BD121" s="36"/>
      <c r="BE121" s="36"/>
      <c r="BF121" s="36" t="s">
        <v>198</v>
      </c>
      <c r="BG121" s="36"/>
      <c r="BH121" s="36"/>
      <c r="BI121" s="36"/>
      <c r="BJ121" s="36"/>
      <c r="BK121" s="36"/>
      <c r="BL121" s="36"/>
      <c r="BM121" s="36"/>
      <c r="BN121" s="36"/>
      <c r="BO121" s="36"/>
      <c r="BP121" s="36"/>
      <c r="BQ121" s="36"/>
    </row>
    <row r="122" spans="1:69" s="25" customFormat="1" hidden="1" x14ac:dyDescent="0.25">
      <c r="A122" s="90" t="s">
        <v>159</v>
      </c>
      <c r="B122" s="36" t="s">
        <v>160</v>
      </c>
      <c r="C122" s="36" t="s">
        <v>182</v>
      </c>
      <c r="D122" s="36" t="s">
        <v>34</v>
      </c>
      <c r="E122" s="36">
        <v>4</v>
      </c>
      <c r="F122" s="36" t="s">
        <v>261</v>
      </c>
      <c r="G122" s="36">
        <v>4</v>
      </c>
      <c r="H122" s="77"/>
      <c r="I122" s="35">
        <v>4.5</v>
      </c>
      <c r="J122" s="35">
        <f>I122-0.012</f>
        <v>4.4880000000000004</v>
      </c>
      <c r="K122" s="36">
        <f t="shared" si="11"/>
        <v>4.5</v>
      </c>
      <c r="L122" s="36"/>
      <c r="M122" s="70"/>
      <c r="N122" s="70"/>
      <c r="O122" s="80">
        <v>0.25</v>
      </c>
      <c r="P122" s="70" t="s">
        <v>226</v>
      </c>
      <c r="Q122" s="35"/>
      <c r="R122" s="35"/>
      <c r="S122" s="35"/>
      <c r="T122" s="35"/>
      <c r="U122" s="35">
        <v>1.4E-2</v>
      </c>
      <c r="V122" s="35"/>
      <c r="W122" s="35"/>
      <c r="X122" s="80">
        <f t="shared" si="12"/>
        <v>4</v>
      </c>
      <c r="Y122" s="42">
        <f t="shared" si="7"/>
        <v>12.566370614359172</v>
      </c>
      <c r="Z122" s="42">
        <f t="shared" si="8"/>
        <v>0.33333333333333331</v>
      </c>
      <c r="AA122" s="61">
        <f t="shared" si="9"/>
        <v>8.7266462599716474E-2</v>
      </c>
      <c r="AB122" s="43">
        <f t="shared" si="10"/>
        <v>1.5000000000000002E-5</v>
      </c>
      <c r="AC122" s="43">
        <v>5.0000000000000004E-6</v>
      </c>
      <c r="AD122" s="43"/>
      <c r="AE122" s="43"/>
      <c r="AF122" s="43"/>
      <c r="AG122" s="43"/>
      <c r="AH122" s="43"/>
      <c r="AI122" s="43">
        <v>12.7</v>
      </c>
      <c r="AJ122" s="43"/>
      <c r="AK122" s="43"/>
      <c r="AL122" s="43"/>
      <c r="AM122" s="43"/>
      <c r="AN122" s="43"/>
      <c r="AO122" s="43"/>
      <c r="AP122" s="43"/>
      <c r="AQ122" s="43"/>
      <c r="AR122" s="43"/>
      <c r="AS122" s="36"/>
      <c r="AT122" s="36"/>
      <c r="AU122" s="36"/>
      <c r="AV122" s="36"/>
      <c r="AW122" s="36"/>
      <c r="AX122" s="36"/>
      <c r="AY122" s="151" t="s">
        <v>197</v>
      </c>
      <c r="AZ122" s="151" t="s">
        <v>179</v>
      </c>
      <c r="BA122" s="149" t="s">
        <v>198</v>
      </c>
      <c r="BB122" s="36"/>
      <c r="BC122" s="36"/>
      <c r="BD122" s="36"/>
      <c r="BE122" s="36"/>
      <c r="BF122" s="36" t="s">
        <v>198</v>
      </c>
      <c r="BG122" s="36"/>
      <c r="BH122" s="36"/>
      <c r="BI122" s="36"/>
      <c r="BJ122" s="36"/>
      <c r="BK122" s="36"/>
      <c r="BL122" s="36"/>
      <c r="BM122" s="36"/>
      <c r="BN122" s="36"/>
      <c r="BO122" s="36"/>
      <c r="BP122" s="36"/>
      <c r="BQ122" s="36"/>
    </row>
    <row r="123" spans="1:69" s="25" customFormat="1" hidden="1" x14ac:dyDescent="0.25">
      <c r="A123" s="90" t="s">
        <v>159</v>
      </c>
      <c r="B123" s="36" t="s">
        <v>160</v>
      </c>
      <c r="C123" s="36" t="s">
        <v>182</v>
      </c>
      <c r="D123" s="36" t="s">
        <v>34</v>
      </c>
      <c r="E123" s="36">
        <v>4</v>
      </c>
      <c r="F123" s="36" t="s">
        <v>261</v>
      </c>
      <c r="G123" s="36">
        <v>4</v>
      </c>
      <c r="H123" s="77"/>
      <c r="I123" s="35">
        <v>4.5</v>
      </c>
      <c r="J123" s="35">
        <f>I123-0.012</f>
        <v>4.4880000000000004</v>
      </c>
      <c r="K123" s="36">
        <f t="shared" si="11"/>
        <v>4.5</v>
      </c>
      <c r="L123" s="36"/>
      <c r="M123" s="70"/>
      <c r="N123" s="70"/>
      <c r="O123" s="80">
        <v>0.34100000000000003</v>
      </c>
      <c r="P123" s="70" t="s">
        <v>227</v>
      </c>
      <c r="Q123" s="35"/>
      <c r="R123" s="35"/>
      <c r="S123" s="35"/>
      <c r="T123" s="35"/>
      <c r="U123" s="36">
        <v>1.7999999999999999E-2</v>
      </c>
      <c r="V123" s="36"/>
      <c r="W123" s="36"/>
      <c r="X123" s="80">
        <f t="shared" si="12"/>
        <v>3.8180000000000001</v>
      </c>
      <c r="Y123" s="42">
        <f t="shared" si="7"/>
        <v>11.448846417216865</v>
      </c>
      <c r="Z123" s="42">
        <f t="shared" si="8"/>
        <v>0.31816666666666665</v>
      </c>
      <c r="AA123" s="61">
        <f t="shared" si="9"/>
        <v>7.950587789733933E-2</v>
      </c>
      <c r="AB123" s="43">
        <f t="shared" si="10"/>
        <v>1.5715034049240442E-5</v>
      </c>
      <c r="AC123" s="43">
        <v>5.0000000000000004E-6</v>
      </c>
      <c r="AD123" s="43"/>
      <c r="AE123" s="43"/>
      <c r="AF123" s="43"/>
      <c r="AG123" s="43"/>
      <c r="AH123" s="43"/>
      <c r="AI123" s="43">
        <v>16.899999999999999</v>
      </c>
      <c r="AJ123" s="43"/>
      <c r="AK123" s="43"/>
      <c r="AL123" s="43"/>
      <c r="AM123" s="43"/>
      <c r="AN123" s="43"/>
      <c r="AO123" s="43"/>
      <c r="AP123" s="43"/>
      <c r="AQ123" s="43"/>
      <c r="AR123" s="43"/>
      <c r="AS123" s="36"/>
      <c r="AT123" s="36"/>
      <c r="AU123" s="36"/>
      <c r="AV123" s="36"/>
      <c r="AW123" s="36"/>
      <c r="AX123" s="36"/>
      <c r="AY123" s="151" t="s">
        <v>197</v>
      </c>
      <c r="AZ123" s="151" t="s">
        <v>179</v>
      </c>
      <c r="BA123" s="149" t="s">
        <v>198</v>
      </c>
      <c r="BB123" s="36"/>
      <c r="BC123" s="36"/>
      <c r="BD123" s="36"/>
      <c r="BE123" s="36"/>
      <c r="BF123" s="36" t="s">
        <v>198</v>
      </c>
      <c r="BG123" s="36"/>
      <c r="BH123" s="36"/>
      <c r="BI123" s="36"/>
      <c r="BJ123" s="36"/>
      <c r="BK123" s="36"/>
      <c r="BL123" s="36"/>
      <c r="BM123" s="36"/>
      <c r="BN123" s="36"/>
      <c r="BO123" s="36"/>
      <c r="BP123" s="36"/>
      <c r="BQ123" s="36"/>
    </row>
    <row r="124" spans="1:69" s="25" customFormat="1" hidden="1" x14ac:dyDescent="0.25">
      <c r="A124" s="90" t="s">
        <v>159</v>
      </c>
      <c r="B124" s="36" t="s">
        <v>160</v>
      </c>
      <c r="C124" s="36" t="s">
        <v>182</v>
      </c>
      <c r="D124" s="36" t="s">
        <v>34</v>
      </c>
      <c r="E124" s="36">
        <v>4</v>
      </c>
      <c r="F124" s="36" t="s">
        <v>261</v>
      </c>
      <c r="G124" s="36">
        <v>5</v>
      </c>
      <c r="H124" s="77"/>
      <c r="I124" s="35">
        <v>5.5620000000000003</v>
      </c>
      <c r="J124" s="35">
        <f>I124-0.014</f>
        <v>5.548</v>
      </c>
      <c r="K124" s="36">
        <f t="shared" si="11"/>
        <v>5.5620000000000003</v>
      </c>
      <c r="L124" s="36"/>
      <c r="M124" s="70"/>
      <c r="N124" s="70"/>
      <c r="O124" s="80">
        <v>0.25</v>
      </c>
      <c r="P124" s="70" t="s">
        <v>226</v>
      </c>
      <c r="Q124" s="35"/>
      <c r="R124" s="35"/>
      <c r="S124" s="35"/>
      <c r="T124" s="35"/>
      <c r="U124" s="35">
        <v>1.4E-2</v>
      </c>
      <c r="V124" s="35"/>
      <c r="W124" s="35"/>
      <c r="X124" s="80">
        <f t="shared" si="12"/>
        <v>5.0620000000000003</v>
      </c>
      <c r="Y124" s="42">
        <f t="shared" si="7"/>
        <v>20.124920016782728</v>
      </c>
      <c r="Z124" s="42">
        <f t="shared" si="8"/>
        <v>0.42183333333333334</v>
      </c>
      <c r="AA124" s="61">
        <f t="shared" si="9"/>
        <v>0.13975638900543558</v>
      </c>
      <c r="AB124" s="43">
        <f t="shared" si="10"/>
        <v>1.185302252074279E-5</v>
      </c>
      <c r="AC124" s="43">
        <v>5.0000000000000004E-6</v>
      </c>
      <c r="AD124" s="43"/>
      <c r="AE124" s="43"/>
      <c r="AF124" s="43"/>
      <c r="AG124" s="43"/>
      <c r="AH124" s="43"/>
      <c r="AI124" s="43">
        <v>15.8</v>
      </c>
      <c r="AJ124" s="43"/>
      <c r="AK124" s="43"/>
      <c r="AL124" s="43"/>
      <c r="AM124" s="43"/>
      <c r="AN124" s="43"/>
      <c r="AO124" s="43"/>
      <c r="AP124" s="43"/>
      <c r="AQ124" s="43"/>
      <c r="AR124" s="43"/>
      <c r="AS124" s="36"/>
      <c r="AT124" s="36"/>
      <c r="AU124" s="36"/>
      <c r="AV124" s="36"/>
      <c r="AW124" s="36"/>
      <c r="AX124" s="36"/>
      <c r="AY124" s="151" t="s">
        <v>197</v>
      </c>
      <c r="AZ124" s="151" t="s">
        <v>179</v>
      </c>
      <c r="BA124" s="149" t="s">
        <v>198</v>
      </c>
      <c r="BB124" s="36"/>
      <c r="BC124" s="36"/>
      <c r="BD124" s="36"/>
      <c r="BE124" s="36"/>
      <c r="BF124" s="36" t="s">
        <v>198</v>
      </c>
      <c r="BG124" s="36"/>
      <c r="BH124" s="36"/>
      <c r="BI124" s="36"/>
      <c r="BJ124" s="36"/>
      <c r="BK124" s="36"/>
      <c r="BL124" s="36"/>
      <c r="BM124" s="36"/>
      <c r="BN124" s="36"/>
      <c r="BO124" s="36"/>
      <c r="BP124" s="36"/>
      <c r="BQ124" s="36"/>
    </row>
    <row r="125" spans="1:69" s="25" customFormat="1" hidden="1" x14ac:dyDescent="0.25">
      <c r="A125" s="90" t="s">
        <v>159</v>
      </c>
      <c r="B125" s="36" t="s">
        <v>160</v>
      </c>
      <c r="C125" s="36" t="s">
        <v>182</v>
      </c>
      <c r="D125" s="36" t="s">
        <v>34</v>
      </c>
      <c r="E125" s="36">
        <v>4</v>
      </c>
      <c r="F125" s="36" t="s">
        <v>261</v>
      </c>
      <c r="G125" s="36">
        <v>5</v>
      </c>
      <c r="H125" s="77"/>
      <c r="I125" s="35">
        <v>5.5620000000000003</v>
      </c>
      <c r="J125" s="35">
        <f>I125-0.014</f>
        <v>5.548</v>
      </c>
      <c r="K125" s="36">
        <f t="shared" si="11"/>
        <v>5.5620000000000003</v>
      </c>
      <c r="L125" s="36"/>
      <c r="M125" s="70"/>
      <c r="N125" s="70"/>
      <c r="O125" s="80">
        <v>0.375</v>
      </c>
      <c r="P125" s="70" t="s">
        <v>227</v>
      </c>
      <c r="Q125" s="35"/>
      <c r="R125" s="35"/>
      <c r="S125" s="35"/>
      <c r="T125" s="35"/>
      <c r="U125" s="36">
        <v>1.9E-2</v>
      </c>
      <c r="V125" s="36"/>
      <c r="W125" s="36"/>
      <c r="X125" s="80">
        <f t="shared" si="12"/>
        <v>4.8120000000000003</v>
      </c>
      <c r="Y125" s="42">
        <f t="shared" si="7"/>
        <v>18.186164650436126</v>
      </c>
      <c r="Z125" s="42">
        <f t="shared" si="8"/>
        <v>0.40100000000000002</v>
      </c>
      <c r="AA125" s="61">
        <f t="shared" si="9"/>
        <v>0.12629281007247309</v>
      </c>
      <c r="AB125" s="43">
        <f t="shared" si="10"/>
        <v>1.2468827930174564E-5</v>
      </c>
      <c r="AC125" s="43">
        <v>5.0000000000000004E-6</v>
      </c>
      <c r="AD125" s="43"/>
      <c r="AE125" s="43"/>
      <c r="AF125" s="43"/>
      <c r="AG125" s="43"/>
      <c r="AH125" s="43"/>
      <c r="AI125" s="43">
        <v>23.2</v>
      </c>
      <c r="AJ125" s="43"/>
      <c r="AK125" s="43"/>
      <c r="AL125" s="43"/>
      <c r="AM125" s="43"/>
      <c r="AN125" s="43"/>
      <c r="AO125" s="43"/>
      <c r="AP125" s="43"/>
      <c r="AQ125" s="43"/>
      <c r="AR125" s="43"/>
      <c r="AS125" s="36"/>
      <c r="AT125" s="36"/>
      <c r="AU125" s="36"/>
      <c r="AV125" s="36"/>
      <c r="AW125" s="36"/>
      <c r="AX125" s="36"/>
      <c r="AY125" s="151" t="s">
        <v>197</v>
      </c>
      <c r="AZ125" s="151" t="s">
        <v>179</v>
      </c>
      <c r="BA125" s="149" t="s">
        <v>198</v>
      </c>
      <c r="BB125" s="36"/>
      <c r="BC125" s="36"/>
      <c r="BD125" s="36"/>
      <c r="BE125" s="36"/>
      <c r="BF125" s="36" t="s">
        <v>198</v>
      </c>
      <c r="BG125" s="36"/>
      <c r="BH125" s="36"/>
      <c r="BI125" s="36"/>
      <c r="BJ125" s="36"/>
      <c r="BK125" s="36"/>
      <c r="BL125" s="36"/>
      <c r="BM125" s="36"/>
      <c r="BN125" s="36"/>
      <c r="BO125" s="36"/>
      <c r="BP125" s="36"/>
      <c r="BQ125" s="36"/>
    </row>
    <row r="126" spans="1:69" s="25" customFormat="1" hidden="1" x14ac:dyDescent="0.25">
      <c r="A126" s="90" t="s">
        <v>159</v>
      </c>
      <c r="B126" s="36" t="s">
        <v>160</v>
      </c>
      <c r="C126" s="36" t="s">
        <v>182</v>
      </c>
      <c r="D126" s="36" t="s">
        <v>34</v>
      </c>
      <c r="E126" s="36">
        <v>4</v>
      </c>
      <c r="F126" s="36" t="s">
        <v>261</v>
      </c>
      <c r="G126" s="36">
        <v>6</v>
      </c>
      <c r="H126" s="77"/>
      <c r="I126" s="35">
        <v>6.625</v>
      </c>
      <c r="J126" s="35">
        <f>I126-0.016</f>
        <v>6.609</v>
      </c>
      <c r="K126" s="36">
        <f t="shared" si="11"/>
        <v>6.625</v>
      </c>
      <c r="L126" s="36"/>
      <c r="M126" s="70"/>
      <c r="N126" s="70"/>
      <c r="O126" s="80">
        <v>0.25</v>
      </c>
      <c r="P126" s="70" t="s">
        <v>226</v>
      </c>
      <c r="Q126" s="35"/>
      <c r="R126" s="35"/>
      <c r="S126" s="35"/>
      <c r="T126" s="35"/>
      <c r="U126" s="35">
        <v>1.4E-2</v>
      </c>
      <c r="V126" s="35"/>
      <c r="W126" s="35"/>
      <c r="X126" s="80">
        <f t="shared" si="12"/>
        <v>6.125</v>
      </c>
      <c r="Y126" s="42">
        <f t="shared" si="7"/>
        <v>29.464702973707396</v>
      </c>
      <c r="Z126" s="42">
        <f t="shared" si="8"/>
        <v>0.51041666666666663</v>
      </c>
      <c r="AA126" s="61">
        <f t="shared" si="9"/>
        <v>0.20461599287296797</v>
      </c>
      <c r="AB126" s="43">
        <f t="shared" si="10"/>
        <v>9.7959183673469404E-6</v>
      </c>
      <c r="AC126" s="43">
        <v>5.0000000000000004E-6</v>
      </c>
      <c r="AD126" s="43"/>
      <c r="AE126" s="43"/>
      <c r="AF126" s="43"/>
      <c r="AG126" s="43"/>
      <c r="AH126" s="43"/>
      <c r="AI126" s="43">
        <v>19</v>
      </c>
      <c r="AJ126" s="43"/>
      <c r="AK126" s="43"/>
      <c r="AL126" s="43"/>
      <c r="AM126" s="43"/>
      <c r="AN126" s="43"/>
      <c r="AO126" s="43"/>
      <c r="AP126" s="43"/>
      <c r="AQ126" s="43"/>
      <c r="AR126" s="43"/>
      <c r="AS126" s="36"/>
      <c r="AT126" s="36"/>
      <c r="AU126" s="36"/>
      <c r="AV126" s="36"/>
      <c r="AW126" s="36"/>
      <c r="AX126" s="36"/>
      <c r="AY126" s="151" t="s">
        <v>197</v>
      </c>
      <c r="AZ126" s="151" t="s">
        <v>179</v>
      </c>
      <c r="BA126" s="149" t="s">
        <v>198</v>
      </c>
      <c r="BB126" s="36"/>
      <c r="BC126" s="36"/>
      <c r="BD126" s="36"/>
      <c r="BE126" s="36"/>
      <c r="BF126" s="36" t="s">
        <v>198</v>
      </c>
      <c r="BG126" s="36"/>
      <c r="BH126" s="36"/>
      <c r="BI126" s="36"/>
      <c r="BJ126" s="36"/>
      <c r="BK126" s="36"/>
      <c r="BL126" s="36"/>
      <c r="BM126" s="36"/>
      <c r="BN126" s="36"/>
      <c r="BO126" s="36"/>
      <c r="BP126" s="36"/>
      <c r="BQ126" s="36"/>
    </row>
    <row r="127" spans="1:69" s="25" customFormat="1" hidden="1" x14ac:dyDescent="0.25">
      <c r="A127" s="90" t="s">
        <v>159</v>
      </c>
      <c r="B127" s="36" t="s">
        <v>160</v>
      </c>
      <c r="C127" s="36" t="s">
        <v>182</v>
      </c>
      <c r="D127" s="36" t="s">
        <v>34</v>
      </c>
      <c r="E127" s="36">
        <v>4</v>
      </c>
      <c r="F127" s="36" t="s">
        <v>261</v>
      </c>
      <c r="G127" s="36">
        <v>6</v>
      </c>
      <c r="H127" s="77"/>
      <c r="I127" s="35">
        <v>6.625</v>
      </c>
      <c r="J127" s="35">
        <f>I127-0.016</f>
        <v>6.609</v>
      </c>
      <c r="K127" s="36">
        <f t="shared" si="11"/>
        <v>6.625</v>
      </c>
      <c r="L127" s="36"/>
      <c r="M127" s="70"/>
      <c r="N127" s="70"/>
      <c r="O127" s="80">
        <v>0.437</v>
      </c>
      <c r="P127" s="70" t="s">
        <v>227</v>
      </c>
      <c r="Q127" s="35"/>
      <c r="R127" s="35"/>
      <c r="S127" s="35"/>
      <c r="T127" s="35"/>
      <c r="U127" s="36">
        <v>2.7E-2</v>
      </c>
      <c r="V127" s="36"/>
      <c r="W127" s="36"/>
      <c r="X127" s="80">
        <f t="shared" si="12"/>
        <v>5.7510000000000003</v>
      </c>
      <c r="Y127" s="42">
        <f t="shared" si="7"/>
        <v>25.97625964160537</v>
      </c>
      <c r="Z127" s="42">
        <f t="shared" si="8"/>
        <v>0.47925000000000001</v>
      </c>
      <c r="AA127" s="61">
        <f t="shared" si="9"/>
        <v>0.18039069195559285</v>
      </c>
      <c r="AB127" s="43">
        <f t="shared" si="10"/>
        <v>1.0432968179447053E-5</v>
      </c>
      <c r="AC127" s="43">
        <v>5.0000000000000004E-6</v>
      </c>
      <c r="AD127" s="43"/>
      <c r="AE127" s="43"/>
      <c r="AF127" s="43"/>
      <c r="AG127" s="43"/>
      <c r="AH127" s="43"/>
      <c r="AI127" s="43">
        <v>32.200000000000003</v>
      </c>
      <c r="AJ127" s="43"/>
      <c r="AK127" s="43"/>
      <c r="AL127" s="43"/>
      <c r="AM127" s="43"/>
      <c r="AN127" s="43"/>
      <c r="AO127" s="43"/>
      <c r="AP127" s="43"/>
      <c r="AQ127" s="43"/>
      <c r="AR127" s="43"/>
      <c r="AS127" s="36"/>
      <c r="AT127" s="36"/>
      <c r="AU127" s="36"/>
      <c r="AV127" s="36"/>
      <c r="AW127" s="36"/>
      <c r="AX127" s="36"/>
      <c r="AY127" s="151" t="s">
        <v>197</v>
      </c>
      <c r="AZ127" s="151" t="s">
        <v>179</v>
      </c>
      <c r="BA127" s="149" t="s">
        <v>198</v>
      </c>
      <c r="BB127" s="36"/>
      <c r="BC127" s="36"/>
      <c r="BD127" s="36"/>
      <c r="BE127" s="36"/>
      <c r="BF127" s="36" t="s">
        <v>198</v>
      </c>
      <c r="BG127" s="36"/>
      <c r="BH127" s="36"/>
      <c r="BI127" s="36"/>
      <c r="BJ127" s="36"/>
      <c r="BK127" s="36"/>
      <c r="BL127" s="36"/>
      <c r="BM127" s="36"/>
      <c r="BN127" s="36"/>
      <c r="BO127" s="36"/>
      <c r="BP127" s="36"/>
      <c r="BQ127" s="36"/>
    </row>
    <row r="128" spans="1:69" s="25" customFormat="1" hidden="1" x14ac:dyDescent="0.25">
      <c r="A128" s="90" t="s">
        <v>159</v>
      </c>
      <c r="B128" s="36" t="s">
        <v>160</v>
      </c>
      <c r="C128" s="36" t="s">
        <v>182</v>
      </c>
      <c r="D128" s="36" t="s">
        <v>34</v>
      </c>
      <c r="E128" s="36">
        <v>4</v>
      </c>
      <c r="F128" s="36" t="s">
        <v>261</v>
      </c>
      <c r="G128" s="36">
        <v>8</v>
      </c>
      <c r="H128" s="77"/>
      <c r="I128" s="35">
        <v>8.625</v>
      </c>
      <c r="J128" s="35">
        <f>I128-0.02</f>
        <v>8.6050000000000004</v>
      </c>
      <c r="K128" s="36">
        <f t="shared" si="11"/>
        <v>8.625</v>
      </c>
      <c r="L128" s="36"/>
      <c r="M128" s="70"/>
      <c r="N128" s="70"/>
      <c r="O128" s="80">
        <v>0.312</v>
      </c>
      <c r="P128" s="70" t="s">
        <v>226</v>
      </c>
      <c r="Q128" s="35"/>
      <c r="R128" s="35"/>
      <c r="S128" s="35"/>
      <c r="T128" s="35"/>
      <c r="U128" s="35">
        <v>2.1999999999999999E-2</v>
      </c>
      <c r="V128" s="35"/>
      <c r="W128" s="35"/>
      <c r="X128" s="80">
        <f t="shared" si="12"/>
        <v>8.0009999999999994</v>
      </c>
      <c r="Y128" s="42">
        <f t="shared" si="7"/>
        <v>50.278049613449205</v>
      </c>
      <c r="Z128" s="42">
        <f t="shared" si="8"/>
        <v>0.66674999999999995</v>
      </c>
      <c r="AA128" s="61">
        <f t="shared" si="9"/>
        <v>0.34915312231561951</v>
      </c>
      <c r="AB128" s="43">
        <f t="shared" si="10"/>
        <v>7.4990626171728542E-6</v>
      </c>
      <c r="AC128" s="43">
        <v>5.0000000000000004E-6</v>
      </c>
      <c r="AD128" s="43"/>
      <c r="AE128" s="43"/>
      <c r="AF128" s="43"/>
      <c r="AG128" s="43"/>
      <c r="AH128" s="43"/>
      <c r="AI128" s="43">
        <v>30.9</v>
      </c>
      <c r="AJ128" s="43"/>
      <c r="AK128" s="43"/>
      <c r="AL128" s="43"/>
      <c r="AM128" s="43"/>
      <c r="AN128" s="43"/>
      <c r="AO128" s="43"/>
      <c r="AP128" s="43"/>
      <c r="AQ128" s="43"/>
      <c r="AR128" s="43"/>
      <c r="AS128" s="36"/>
      <c r="AT128" s="36"/>
      <c r="AU128" s="36"/>
      <c r="AV128" s="36"/>
      <c r="AW128" s="36"/>
      <c r="AX128" s="36"/>
      <c r="AY128" s="151" t="s">
        <v>197</v>
      </c>
      <c r="AZ128" s="151" t="s">
        <v>179</v>
      </c>
      <c r="BA128" s="149" t="s">
        <v>198</v>
      </c>
      <c r="BB128" s="36"/>
      <c r="BC128" s="36"/>
      <c r="BD128" s="36"/>
      <c r="BE128" s="36"/>
      <c r="BF128" s="36" t="s">
        <v>198</v>
      </c>
      <c r="BG128" s="36"/>
      <c r="BH128" s="36"/>
      <c r="BI128" s="36"/>
      <c r="BJ128" s="36"/>
      <c r="BK128" s="36"/>
      <c r="BL128" s="36"/>
      <c r="BM128" s="36"/>
      <c r="BN128" s="36"/>
      <c r="BO128" s="36"/>
      <c r="BP128" s="36"/>
      <c r="BQ128" s="36"/>
    </row>
    <row r="129" spans="1:69" s="25" customFormat="1" hidden="1" x14ac:dyDescent="0.25">
      <c r="A129" s="90" t="s">
        <v>159</v>
      </c>
      <c r="B129" s="36" t="s">
        <v>160</v>
      </c>
      <c r="C129" s="36" t="s">
        <v>182</v>
      </c>
      <c r="D129" s="36" t="s">
        <v>34</v>
      </c>
      <c r="E129" s="36">
        <v>4</v>
      </c>
      <c r="F129" s="36" t="s">
        <v>261</v>
      </c>
      <c r="G129" s="36">
        <v>8</v>
      </c>
      <c r="H129" s="77"/>
      <c r="I129" s="35">
        <v>8.625</v>
      </c>
      <c r="J129" s="35">
        <f>I129-0.02</f>
        <v>8.6050000000000004</v>
      </c>
      <c r="K129" s="36">
        <f t="shared" si="11"/>
        <v>8.625</v>
      </c>
      <c r="L129" s="36"/>
      <c r="M129" s="70"/>
      <c r="N129" s="70"/>
      <c r="O129" s="80">
        <v>0.5</v>
      </c>
      <c r="P129" s="70" t="s">
        <v>227</v>
      </c>
      <c r="Q129" s="35"/>
      <c r="R129" s="35"/>
      <c r="S129" s="35"/>
      <c r="T129" s="35"/>
      <c r="U129" s="36">
        <v>3.5000000000000003E-2</v>
      </c>
      <c r="V129" s="36"/>
      <c r="W129" s="36"/>
      <c r="X129" s="80">
        <f t="shared" si="12"/>
        <v>7.625</v>
      </c>
      <c r="Y129" s="42">
        <f t="shared" si="7"/>
        <v>45.663540093779766</v>
      </c>
      <c r="Z129" s="42">
        <f t="shared" si="8"/>
        <v>0.63541666666666663</v>
      </c>
      <c r="AA129" s="61">
        <f t="shared" si="9"/>
        <v>0.31710791731791499</v>
      </c>
      <c r="AB129" s="43">
        <f t="shared" si="10"/>
        <v>7.8688524590163941E-6</v>
      </c>
      <c r="AC129" s="43">
        <v>5.0000000000000004E-6</v>
      </c>
      <c r="AD129" s="43"/>
      <c r="AE129" s="43"/>
      <c r="AF129" s="43"/>
      <c r="AG129" s="43"/>
      <c r="AH129" s="43"/>
      <c r="AI129" s="43">
        <v>48.4</v>
      </c>
      <c r="AJ129" s="43"/>
      <c r="AK129" s="43"/>
      <c r="AL129" s="43"/>
      <c r="AM129" s="43"/>
      <c r="AN129" s="43"/>
      <c r="AO129" s="43"/>
      <c r="AP129" s="43"/>
      <c r="AQ129" s="43"/>
      <c r="AR129" s="43"/>
      <c r="AS129" s="36"/>
      <c r="AT129" s="36"/>
      <c r="AU129" s="36"/>
      <c r="AV129" s="36"/>
      <c r="AW129" s="36"/>
      <c r="AX129" s="36"/>
      <c r="AY129" s="151" t="s">
        <v>197</v>
      </c>
      <c r="AZ129" s="151" t="s">
        <v>179</v>
      </c>
      <c r="BA129" s="149" t="s">
        <v>198</v>
      </c>
      <c r="BB129" s="36"/>
      <c r="BC129" s="36"/>
      <c r="BD129" s="36"/>
      <c r="BE129" s="36"/>
      <c r="BF129" s="36" t="s">
        <v>198</v>
      </c>
      <c r="BG129" s="36"/>
      <c r="BH129" s="36"/>
      <c r="BI129" s="36"/>
      <c r="BJ129" s="36"/>
      <c r="BK129" s="36"/>
      <c r="BL129" s="36"/>
      <c r="BM129" s="36"/>
      <c r="BN129" s="36"/>
      <c r="BO129" s="36"/>
      <c r="BP129" s="36"/>
      <c r="BQ129" s="36"/>
    </row>
    <row r="130" spans="1:69" s="33" customFormat="1" hidden="1" x14ac:dyDescent="0.25">
      <c r="A130" s="90" t="s">
        <v>159</v>
      </c>
      <c r="B130" s="36" t="s">
        <v>160</v>
      </c>
      <c r="C130" s="36" t="s">
        <v>182</v>
      </c>
      <c r="D130" s="36" t="s">
        <v>34</v>
      </c>
      <c r="E130" s="36">
        <v>4</v>
      </c>
      <c r="F130" s="36" t="s">
        <v>261</v>
      </c>
      <c r="G130" s="36">
        <v>10</v>
      </c>
      <c r="H130" s="77"/>
      <c r="I130" s="35">
        <v>10.75</v>
      </c>
      <c r="J130" s="35">
        <f>I130-0.022</f>
        <v>10.728</v>
      </c>
      <c r="K130" s="36">
        <f t="shared" si="11"/>
        <v>10.75</v>
      </c>
      <c r="L130" s="36"/>
      <c r="M130" s="70"/>
      <c r="N130" s="70"/>
      <c r="O130" s="80">
        <v>0.36499999999999999</v>
      </c>
      <c r="P130" s="70" t="s">
        <v>226</v>
      </c>
      <c r="Q130" s="35"/>
      <c r="R130" s="35"/>
      <c r="S130" s="35"/>
      <c r="T130" s="35"/>
      <c r="U130" s="35">
        <v>0.03</v>
      </c>
      <c r="V130" s="35"/>
      <c r="W130" s="35"/>
      <c r="X130" s="80">
        <f t="shared" si="12"/>
        <v>10.02</v>
      </c>
      <c r="Y130" s="42">
        <f t="shared" si="7"/>
        <v>78.854289764369156</v>
      </c>
      <c r="Z130" s="42">
        <f t="shared" si="8"/>
        <v>0.83499999999999996</v>
      </c>
      <c r="AA130" s="61">
        <f t="shared" si="9"/>
        <v>0.54759923447478587</v>
      </c>
      <c r="AB130" s="43">
        <f t="shared" si="10"/>
        <v>5.9880239520958093E-6</v>
      </c>
      <c r="AC130" s="43">
        <v>5.0000000000000004E-6</v>
      </c>
      <c r="AD130" s="43"/>
      <c r="AE130" s="43"/>
      <c r="AF130" s="43"/>
      <c r="AG130" s="43"/>
      <c r="AH130" s="43"/>
      <c r="AI130" s="43">
        <v>45.2</v>
      </c>
      <c r="AJ130" s="43"/>
      <c r="AK130" s="43"/>
      <c r="AL130" s="43"/>
      <c r="AM130" s="43"/>
      <c r="AN130" s="43"/>
      <c r="AO130" s="43"/>
      <c r="AP130" s="43"/>
      <c r="AQ130" s="43"/>
      <c r="AR130" s="43"/>
      <c r="AS130" s="36"/>
      <c r="AT130" s="36"/>
      <c r="AU130" s="36"/>
      <c r="AV130" s="36"/>
      <c r="AW130" s="36"/>
      <c r="AX130" s="36"/>
      <c r="AY130" s="151" t="s">
        <v>197</v>
      </c>
      <c r="AZ130" s="151" t="s">
        <v>179</v>
      </c>
      <c r="BA130" s="149" t="s">
        <v>198</v>
      </c>
      <c r="BB130" s="36"/>
      <c r="BC130" s="36"/>
      <c r="BD130" s="36"/>
      <c r="BE130" s="36"/>
      <c r="BF130" s="36" t="s">
        <v>198</v>
      </c>
      <c r="BG130" s="36"/>
      <c r="BH130" s="36"/>
      <c r="BI130" s="36"/>
      <c r="BJ130" s="36"/>
      <c r="BK130" s="36"/>
      <c r="BL130" s="36"/>
      <c r="BM130" s="36"/>
      <c r="BN130" s="36"/>
      <c r="BO130" s="36"/>
      <c r="BP130" s="36"/>
      <c r="BQ130" s="36"/>
    </row>
    <row r="131" spans="1:69" s="33" customFormat="1" hidden="1" x14ac:dyDescent="0.25">
      <c r="A131" s="90" t="s">
        <v>159</v>
      </c>
      <c r="B131" s="36" t="s">
        <v>160</v>
      </c>
      <c r="C131" s="36" t="s">
        <v>182</v>
      </c>
      <c r="D131" s="36" t="s">
        <v>34</v>
      </c>
      <c r="E131" s="36">
        <v>4</v>
      </c>
      <c r="F131" s="36" t="s">
        <v>261</v>
      </c>
      <c r="G131" s="36">
        <v>10</v>
      </c>
      <c r="H131" s="77"/>
      <c r="I131" s="35">
        <v>10.75</v>
      </c>
      <c r="J131" s="35">
        <f>I131-0.022</f>
        <v>10.728</v>
      </c>
      <c r="K131" s="36">
        <f t="shared" si="11"/>
        <v>10.75</v>
      </c>
      <c r="L131" s="36"/>
      <c r="M131" s="70"/>
      <c r="N131" s="70"/>
      <c r="O131" s="80">
        <v>0.5</v>
      </c>
      <c r="P131" s="70" t="s">
        <v>227</v>
      </c>
      <c r="Q131" s="35"/>
      <c r="R131" s="35"/>
      <c r="S131" s="35"/>
      <c r="T131" s="35"/>
      <c r="U131" s="36">
        <v>0.04</v>
      </c>
      <c r="V131" s="36"/>
      <c r="W131" s="36"/>
      <c r="X131" s="80">
        <f t="shared" si="12"/>
        <v>9.75</v>
      </c>
      <c r="Y131" s="42">
        <f t="shared" si="7"/>
        <v>74.661912907969921</v>
      </c>
      <c r="Z131" s="42">
        <f t="shared" si="8"/>
        <v>0.8125</v>
      </c>
      <c r="AA131" s="61">
        <f t="shared" si="9"/>
        <v>0.51848550630534673</v>
      </c>
      <c r="AB131" s="43">
        <f t="shared" si="10"/>
        <v>6.153846153846154E-6</v>
      </c>
      <c r="AC131" s="43">
        <v>5.0000000000000004E-6</v>
      </c>
      <c r="AD131" s="43"/>
      <c r="AE131" s="43"/>
      <c r="AF131" s="43"/>
      <c r="AG131" s="43"/>
      <c r="AH131" s="43"/>
      <c r="AI131" s="43">
        <v>61.1</v>
      </c>
      <c r="AJ131" s="43"/>
      <c r="AK131" s="43"/>
      <c r="AL131" s="43"/>
      <c r="AM131" s="43"/>
      <c r="AN131" s="43"/>
      <c r="AO131" s="43"/>
      <c r="AP131" s="43"/>
      <c r="AQ131" s="43"/>
      <c r="AR131" s="43"/>
      <c r="AS131" s="36"/>
      <c r="AT131" s="36"/>
      <c r="AU131" s="36"/>
      <c r="AV131" s="36"/>
      <c r="AW131" s="36"/>
      <c r="AX131" s="36"/>
      <c r="AY131" s="151" t="s">
        <v>197</v>
      </c>
      <c r="AZ131" s="151" t="s">
        <v>179</v>
      </c>
      <c r="BA131" s="149" t="s">
        <v>198</v>
      </c>
      <c r="BB131" s="36"/>
      <c r="BC131" s="36"/>
      <c r="BD131" s="36"/>
      <c r="BE131" s="36"/>
      <c r="BF131" s="36" t="s">
        <v>198</v>
      </c>
      <c r="BG131" s="36"/>
      <c r="BH131" s="36"/>
      <c r="BI131" s="36"/>
      <c r="BJ131" s="36"/>
      <c r="BK131" s="36"/>
      <c r="BL131" s="36"/>
      <c r="BM131" s="36"/>
      <c r="BN131" s="36"/>
      <c r="BO131" s="36"/>
      <c r="BP131" s="36"/>
      <c r="BQ131" s="36"/>
    </row>
    <row r="132" spans="1:69" s="33" customFormat="1" hidden="1" x14ac:dyDescent="0.25">
      <c r="A132" s="90" t="s">
        <v>159</v>
      </c>
      <c r="B132" s="36" t="s">
        <v>160</v>
      </c>
      <c r="C132" s="36" t="s">
        <v>182</v>
      </c>
      <c r="D132" s="36" t="s">
        <v>34</v>
      </c>
      <c r="E132" s="36">
        <v>4</v>
      </c>
      <c r="F132" s="36" t="s">
        <v>261</v>
      </c>
      <c r="G132" s="36">
        <v>12</v>
      </c>
      <c r="H132" s="77"/>
      <c r="I132" s="35">
        <v>12.75</v>
      </c>
      <c r="J132" s="35">
        <f>I132-0.024</f>
        <v>12.726000000000001</v>
      </c>
      <c r="K132" s="36">
        <f t="shared" si="11"/>
        <v>12.75</v>
      </c>
      <c r="L132" s="36"/>
      <c r="M132" s="70"/>
      <c r="N132" s="70"/>
      <c r="O132" s="80">
        <v>0.375</v>
      </c>
      <c r="P132" s="70" t="s">
        <v>226</v>
      </c>
      <c r="Q132" s="35"/>
      <c r="R132" s="35"/>
      <c r="S132" s="35"/>
      <c r="T132" s="35"/>
      <c r="U132" s="35">
        <v>0.03</v>
      </c>
      <c r="V132" s="35"/>
      <c r="W132" s="35"/>
      <c r="X132" s="80">
        <f t="shared" si="12"/>
        <v>12</v>
      </c>
      <c r="Y132" s="42">
        <f t="shared" si="7"/>
        <v>113.09733552923255</v>
      </c>
      <c r="Z132" s="42">
        <f t="shared" si="8"/>
        <v>1</v>
      </c>
      <c r="AA132" s="61">
        <f t="shared" si="9"/>
        <v>0.78539816339744828</v>
      </c>
      <c r="AB132" s="43">
        <f t="shared" si="10"/>
        <v>5.0000000000000004E-6</v>
      </c>
      <c r="AC132" s="43">
        <v>5.0000000000000004E-6</v>
      </c>
      <c r="AD132" s="43"/>
      <c r="AE132" s="43"/>
      <c r="AF132" s="43"/>
      <c r="AG132" s="43"/>
      <c r="AH132" s="43"/>
      <c r="AI132" s="43">
        <v>55.3</v>
      </c>
      <c r="AJ132" s="43"/>
      <c r="AK132" s="43"/>
      <c r="AL132" s="43"/>
      <c r="AM132" s="43"/>
      <c r="AN132" s="43"/>
      <c r="AO132" s="43"/>
      <c r="AP132" s="43"/>
      <c r="AQ132" s="43"/>
      <c r="AR132" s="43"/>
      <c r="AS132" s="36"/>
      <c r="AT132" s="36"/>
      <c r="AU132" s="36"/>
      <c r="AV132" s="36"/>
      <c r="AW132" s="36"/>
      <c r="AX132" s="36"/>
      <c r="AY132" s="151" t="s">
        <v>197</v>
      </c>
      <c r="AZ132" s="151" t="s">
        <v>179</v>
      </c>
      <c r="BA132" s="149" t="s">
        <v>198</v>
      </c>
      <c r="BB132" s="36"/>
      <c r="BC132" s="36"/>
      <c r="BD132" s="36"/>
      <c r="BE132" s="36"/>
      <c r="BF132" s="36" t="s">
        <v>198</v>
      </c>
      <c r="BG132" s="36"/>
      <c r="BH132" s="36"/>
      <c r="BI132" s="36"/>
      <c r="BJ132" s="36"/>
      <c r="BK132" s="36"/>
      <c r="BL132" s="36"/>
      <c r="BM132" s="36"/>
      <c r="BN132" s="36"/>
      <c r="BO132" s="36"/>
      <c r="BP132" s="36"/>
      <c r="BQ132" s="36"/>
    </row>
    <row r="133" spans="1:69" s="33" customFormat="1" hidden="1" x14ac:dyDescent="0.25">
      <c r="A133" s="90" t="s">
        <v>159</v>
      </c>
      <c r="B133" s="36" t="s">
        <v>160</v>
      </c>
      <c r="C133" s="36" t="s">
        <v>182</v>
      </c>
      <c r="D133" s="36" t="s">
        <v>34</v>
      </c>
      <c r="E133" s="36">
        <v>4</v>
      </c>
      <c r="F133" s="36" t="s">
        <v>261</v>
      </c>
      <c r="G133" s="36">
        <v>12</v>
      </c>
      <c r="H133" s="77"/>
      <c r="I133" s="35">
        <v>12.75</v>
      </c>
      <c r="J133" s="35">
        <f>I133-0.024</f>
        <v>12.726000000000001</v>
      </c>
      <c r="K133" s="36">
        <f t="shared" si="11"/>
        <v>12.75</v>
      </c>
      <c r="L133" s="36"/>
      <c r="M133" s="70"/>
      <c r="N133" s="70"/>
      <c r="O133" s="80" t="s">
        <v>195</v>
      </c>
      <c r="P133" s="70" t="s">
        <v>227</v>
      </c>
      <c r="Q133" s="35"/>
      <c r="R133" s="35"/>
      <c r="S133" s="35"/>
      <c r="T133" s="35"/>
      <c r="U133" s="36" t="s">
        <v>195</v>
      </c>
      <c r="V133" s="36"/>
      <c r="W133" s="36"/>
      <c r="X133" s="80" t="s">
        <v>201</v>
      </c>
      <c r="Y133" s="42" t="e">
        <f t="shared" ref="Y133:Y196" si="14">PI()*X133^2/4</f>
        <v>#VALUE!</v>
      </c>
      <c r="Z133" s="42" t="e">
        <f t="shared" ref="Z133:Z196" si="15">X133/12</f>
        <v>#VALUE!</v>
      </c>
      <c r="AA133" s="61" t="e">
        <f t="shared" ref="AA133:AA196" si="16">PI()*Z133^2/4</f>
        <v>#VALUE!</v>
      </c>
      <c r="AB133" s="43" t="e">
        <f t="shared" ref="AB133:AB196" si="17">AC133/Z133</f>
        <v>#VALUE!</v>
      </c>
      <c r="AC133" s="43">
        <v>5.0000000000000004E-6</v>
      </c>
      <c r="AD133" s="43"/>
      <c r="AE133" s="43"/>
      <c r="AF133" s="43"/>
      <c r="AG133" s="43"/>
      <c r="AH133" s="43"/>
      <c r="AI133" s="35" t="s">
        <v>201</v>
      </c>
      <c r="AJ133" s="43"/>
      <c r="AK133" s="43"/>
      <c r="AL133" s="43"/>
      <c r="AM133" s="43"/>
      <c r="AN133" s="43"/>
      <c r="AO133" s="43"/>
      <c r="AP133" s="43"/>
      <c r="AQ133" s="43"/>
      <c r="AR133" s="43"/>
      <c r="AS133" s="36"/>
      <c r="AT133" s="36"/>
      <c r="AU133" s="36"/>
      <c r="AV133" s="36"/>
      <c r="AW133" s="36"/>
      <c r="AX133" s="36"/>
      <c r="AY133" s="151" t="s">
        <v>197</v>
      </c>
      <c r="AZ133" s="151" t="s">
        <v>179</v>
      </c>
      <c r="BA133" s="149" t="s">
        <v>198</v>
      </c>
      <c r="BB133" s="36"/>
      <c r="BC133" s="36"/>
      <c r="BD133" s="36"/>
      <c r="BE133" s="36"/>
      <c r="BF133" s="36" t="s">
        <v>198</v>
      </c>
      <c r="BG133" s="36"/>
      <c r="BH133" s="36"/>
      <c r="BI133" s="36"/>
      <c r="BJ133" s="36"/>
      <c r="BK133" s="36"/>
      <c r="BL133" s="36"/>
      <c r="BM133" s="36"/>
      <c r="BN133" s="36"/>
      <c r="BO133" s="36"/>
      <c r="BP133" s="36"/>
      <c r="BQ133" s="36"/>
    </row>
    <row r="134" spans="1:69" s="36" customFormat="1" hidden="1" x14ac:dyDescent="0.25">
      <c r="A134" s="36" t="s">
        <v>159</v>
      </c>
      <c r="B134" s="36" t="s">
        <v>160</v>
      </c>
      <c r="C134" s="36" t="s">
        <v>182</v>
      </c>
      <c r="D134" s="36" t="s">
        <v>34</v>
      </c>
      <c r="E134" s="36">
        <v>8</v>
      </c>
      <c r="F134" s="36" t="s">
        <v>263</v>
      </c>
      <c r="G134" s="70">
        <v>7.1999999999999995E-2</v>
      </c>
      <c r="H134" s="77"/>
      <c r="I134" s="70">
        <v>7.1999999999999995E-2</v>
      </c>
      <c r="M134" s="70"/>
      <c r="N134" s="70"/>
      <c r="O134" s="70">
        <f t="shared" ref="O134:O140" si="18">(I134-X134)/2</f>
        <v>2.3E-2</v>
      </c>
      <c r="P134" s="70"/>
      <c r="X134" s="70">
        <v>2.5999999999999999E-2</v>
      </c>
      <c r="Y134" s="61">
        <f t="shared" si="14"/>
        <v>5.3092915845667494E-4</v>
      </c>
      <c r="Z134" s="70">
        <f t="shared" si="15"/>
        <v>2.1666666666666666E-3</v>
      </c>
      <c r="AA134" s="89">
        <f t="shared" si="16"/>
        <v>3.6870080448380209E-6</v>
      </c>
      <c r="AB134" s="70">
        <f t="shared" si="17"/>
        <v>2.3076923076923079E-3</v>
      </c>
      <c r="AC134" s="43">
        <v>5.0000000000000004E-6</v>
      </c>
      <c r="AI134" s="36">
        <v>1.3729999999999999E-2</v>
      </c>
      <c r="AU134" s="36">
        <v>2.0000000000000001E-4</v>
      </c>
      <c r="AY134" s="41" t="s">
        <v>197</v>
      </c>
      <c r="AZ134" s="41" t="s">
        <v>216</v>
      </c>
      <c r="BA134" s="41" t="s">
        <v>217</v>
      </c>
      <c r="BF134" s="36" t="s">
        <v>218</v>
      </c>
      <c r="BJ134" s="36" t="s">
        <v>219</v>
      </c>
    </row>
    <row r="135" spans="1:69" s="36" customFormat="1" hidden="1" x14ac:dyDescent="0.25">
      <c r="A135" s="36" t="s">
        <v>159</v>
      </c>
      <c r="B135" s="36" t="s">
        <v>160</v>
      </c>
      <c r="C135" s="36" t="s">
        <v>182</v>
      </c>
      <c r="D135" s="36" t="s">
        <v>34</v>
      </c>
      <c r="E135" s="36">
        <v>8</v>
      </c>
      <c r="F135" s="36" t="s">
        <v>263</v>
      </c>
      <c r="G135" s="70">
        <v>7.1999999999999995E-2</v>
      </c>
      <c r="H135" s="77"/>
      <c r="I135" s="70">
        <v>7.1999999999999995E-2</v>
      </c>
      <c r="M135" s="70"/>
      <c r="N135" s="70"/>
      <c r="O135" s="70">
        <f t="shared" si="18"/>
        <v>2.1999999999999999E-2</v>
      </c>
      <c r="P135" s="70"/>
      <c r="X135" s="70">
        <v>2.8000000000000001E-2</v>
      </c>
      <c r="Y135" s="61">
        <f t="shared" si="14"/>
        <v>6.1575216010359955E-4</v>
      </c>
      <c r="Z135" s="70">
        <f t="shared" si="15"/>
        <v>2.3333333333333335E-3</v>
      </c>
      <c r="AA135" s="89">
        <f t="shared" si="16"/>
        <v>4.2760566673861082E-6</v>
      </c>
      <c r="AB135" s="70">
        <f t="shared" si="17"/>
        <v>2.142857142857143E-3</v>
      </c>
      <c r="AC135" s="43">
        <v>5.0000000000000004E-6</v>
      </c>
      <c r="AI135" s="36">
        <v>0.13400000000000001</v>
      </c>
      <c r="AU135" s="36">
        <v>2.1000000000000001E-4</v>
      </c>
      <c r="AY135" s="41" t="s">
        <v>197</v>
      </c>
      <c r="AZ135" s="41" t="s">
        <v>216</v>
      </c>
      <c r="BA135" s="41" t="s">
        <v>217</v>
      </c>
      <c r="BF135" s="36" t="s">
        <v>218</v>
      </c>
      <c r="BJ135" s="36" t="s">
        <v>219</v>
      </c>
    </row>
    <row r="136" spans="1:69" s="36" customFormat="1" hidden="1" x14ac:dyDescent="0.25">
      <c r="A136" s="36" t="s">
        <v>159</v>
      </c>
      <c r="B136" s="36" t="s">
        <v>160</v>
      </c>
      <c r="C136" s="36" t="s">
        <v>182</v>
      </c>
      <c r="D136" s="36" t="s">
        <v>34</v>
      </c>
      <c r="E136" s="36">
        <v>8</v>
      </c>
      <c r="F136" s="36" t="s">
        <v>263</v>
      </c>
      <c r="G136" s="70">
        <v>8.1000000000000003E-2</v>
      </c>
      <c r="H136" s="77"/>
      <c r="I136" s="70">
        <v>8.1000000000000003E-2</v>
      </c>
      <c r="M136" s="70"/>
      <c r="N136" s="70"/>
      <c r="O136" s="70">
        <f t="shared" si="18"/>
        <v>2.5000000000000001E-2</v>
      </c>
      <c r="P136" s="70"/>
      <c r="X136" s="70">
        <v>3.1E-2</v>
      </c>
      <c r="Y136" s="61">
        <f t="shared" si="14"/>
        <v>7.5476763502494771E-4</v>
      </c>
      <c r="Z136" s="70">
        <f t="shared" si="15"/>
        <v>2.5833333333333333E-3</v>
      </c>
      <c r="AA136" s="89">
        <f t="shared" si="16"/>
        <v>5.2414419098954712E-6</v>
      </c>
      <c r="AB136" s="70">
        <f t="shared" si="17"/>
        <v>1.9354838709677422E-3</v>
      </c>
      <c r="AC136" s="43">
        <v>5.0000000000000004E-6</v>
      </c>
      <c r="AI136" s="36">
        <v>1.7049999999999999E-2</v>
      </c>
      <c r="AU136" s="36">
        <v>2.3000000000000001E-4</v>
      </c>
      <c r="AY136" s="41" t="s">
        <v>197</v>
      </c>
      <c r="AZ136" s="41" t="s">
        <v>216</v>
      </c>
      <c r="BA136" s="41" t="s">
        <v>217</v>
      </c>
      <c r="BF136" s="36" t="s">
        <v>218</v>
      </c>
      <c r="BJ136" s="36" t="s">
        <v>219</v>
      </c>
    </row>
    <row r="137" spans="1:69" s="36" customFormat="1" hidden="1" x14ac:dyDescent="0.25">
      <c r="A137" s="36" t="s">
        <v>159</v>
      </c>
      <c r="B137" s="36" t="s">
        <v>160</v>
      </c>
      <c r="C137" s="36" t="s">
        <v>182</v>
      </c>
      <c r="D137" s="36" t="s">
        <v>34</v>
      </c>
      <c r="E137" s="36">
        <v>8</v>
      </c>
      <c r="F137" s="36" t="s">
        <v>263</v>
      </c>
      <c r="G137" s="70">
        <v>8.1000000000000003E-2</v>
      </c>
      <c r="H137" s="77"/>
      <c r="I137" s="70">
        <v>8.1000000000000003E-2</v>
      </c>
      <c r="M137" s="70"/>
      <c r="N137" s="70"/>
      <c r="O137" s="70">
        <f t="shared" si="18"/>
        <v>2.4E-2</v>
      </c>
      <c r="P137" s="70"/>
      <c r="X137" s="70">
        <v>3.3000000000000002E-2</v>
      </c>
      <c r="Y137" s="61">
        <f t="shared" si="14"/>
        <v>8.5529859993982123E-4</v>
      </c>
      <c r="Z137" s="70">
        <f t="shared" si="15"/>
        <v>2.7500000000000003E-3</v>
      </c>
      <c r="AA137" s="89">
        <f t="shared" si="16"/>
        <v>5.9395736106932038E-6</v>
      </c>
      <c r="AB137" s="70">
        <f t="shared" si="17"/>
        <v>1.8181818181818182E-3</v>
      </c>
      <c r="AC137" s="43">
        <v>5.0000000000000004E-6</v>
      </c>
      <c r="AI137" s="36">
        <v>1.6660000000000001E-2</v>
      </c>
      <c r="AU137" s="36">
        <v>2.5000000000000001E-4</v>
      </c>
      <c r="AY137" s="41" t="s">
        <v>197</v>
      </c>
      <c r="AZ137" s="41" t="s">
        <v>216</v>
      </c>
      <c r="BA137" s="41" t="s">
        <v>217</v>
      </c>
      <c r="BF137" s="36" t="s">
        <v>218</v>
      </c>
      <c r="BJ137" s="36" t="s">
        <v>219</v>
      </c>
    </row>
    <row r="138" spans="1:69" s="36" customFormat="1" hidden="1" x14ac:dyDescent="0.25">
      <c r="A138" s="36" t="s">
        <v>159</v>
      </c>
      <c r="B138" s="36" t="s">
        <v>160</v>
      </c>
      <c r="C138" s="36" t="s">
        <v>182</v>
      </c>
      <c r="D138" s="36" t="s">
        <v>34</v>
      </c>
      <c r="E138" s="36">
        <v>8</v>
      </c>
      <c r="F138" s="36" t="s">
        <v>263</v>
      </c>
      <c r="G138" s="70">
        <v>8.6999999999999994E-2</v>
      </c>
      <c r="H138" s="77"/>
      <c r="I138" s="70">
        <v>8.6999999999999994E-2</v>
      </c>
      <c r="M138" s="70"/>
      <c r="N138" s="70"/>
      <c r="O138" s="70">
        <f t="shared" si="18"/>
        <v>2.5499999999999998E-2</v>
      </c>
      <c r="P138" s="70"/>
      <c r="X138" s="70">
        <v>3.5999999999999997E-2</v>
      </c>
      <c r="Y138" s="61">
        <f t="shared" si="14"/>
        <v>1.0178760197630929E-3</v>
      </c>
      <c r="Z138" s="70">
        <f t="shared" si="15"/>
        <v>2.9999999999999996E-3</v>
      </c>
      <c r="AA138" s="89">
        <f t="shared" si="16"/>
        <v>7.0685834705770335E-6</v>
      </c>
      <c r="AB138" s="70">
        <f t="shared" si="17"/>
        <v>1.666666666666667E-3</v>
      </c>
      <c r="AC138" s="43">
        <v>5.0000000000000004E-6</v>
      </c>
      <c r="AI138" s="36">
        <v>1.9099999999999999E-2</v>
      </c>
      <c r="AU138" s="36">
        <v>2.7E-4</v>
      </c>
      <c r="AY138" s="41" t="s">
        <v>197</v>
      </c>
      <c r="AZ138" s="41" t="s">
        <v>216</v>
      </c>
      <c r="BA138" s="41" t="s">
        <v>217</v>
      </c>
      <c r="BF138" s="36" t="s">
        <v>218</v>
      </c>
      <c r="BJ138" s="36" t="s">
        <v>219</v>
      </c>
    </row>
    <row r="139" spans="1:69" s="36" customFormat="1" hidden="1" x14ac:dyDescent="0.25">
      <c r="A139" s="36" t="s">
        <v>159</v>
      </c>
      <c r="B139" s="36" t="s">
        <v>160</v>
      </c>
      <c r="C139" s="36" t="s">
        <v>182</v>
      </c>
      <c r="D139" s="36" t="s">
        <v>34</v>
      </c>
      <c r="E139" s="36">
        <v>8</v>
      </c>
      <c r="F139" s="36" t="s">
        <v>263</v>
      </c>
      <c r="G139" s="70">
        <v>8.6999999999999994E-2</v>
      </c>
      <c r="H139" s="77"/>
      <c r="I139" s="70">
        <v>8.6999999999999994E-2</v>
      </c>
      <c r="M139" s="70"/>
      <c r="N139" s="70"/>
      <c r="O139" s="70">
        <f t="shared" si="18"/>
        <v>2.3999999999999997E-2</v>
      </c>
      <c r="P139" s="70"/>
      <c r="X139" s="70">
        <v>3.9E-2</v>
      </c>
      <c r="Y139" s="61">
        <f t="shared" si="14"/>
        <v>1.1945906065275189E-3</v>
      </c>
      <c r="Z139" s="70">
        <f t="shared" si="15"/>
        <v>3.2499999999999999E-3</v>
      </c>
      <c r="AA139" s="89">
        <f t="shared" si="16"/>
        <v>8.295768100885546E-6</v>
      </c>
      <c r="AB139" s="70">
        <f t="shared" si="17"/>
        <v>1.5384615384615387E-3</v>
      </c>
      <c r="AC139" s="43">
        <v>5.0000000000000004E-6</v>
      </c>
      <c r="AI139" s="36">
        <v>1.8419999999999999E-2</v>
      </c>
      <c r="AU139" s="36">
        <v>2.9E-4</v>
      </c>
      <c r="AY139" s="41" t="s">
        <v>197</v>
      </c>
      <c r="AZ139" s="41" t="s">
        <v>216</v>
      </c>
      <c r="BA139" s="41" t="s">
        <v>217</v>
      </c>
      <c r="BF139" s="36" t="s">
        <v>218</v>
      </c>
      <c r="BJ139" s="36" t="s">
        <v>219</v>
      </c>
    </row>
    <row r="140" spans="1:69" s="36" customFormat="1" hidden="1" x14ac:dyDescent="0.25">
      <c r="A140" s="36" t="s">
        <v>159</v>
      </c>
      <c r="B140" s="36" t="s">
        <v>160</v>
      </c>
      <c r="C140" s="36" t="s">
        <v>182</v>
      </c>
      <c r="D140" s="36" t="s">
        <v>34</v>
      </c>
      <c r="E140" s="36">
        <v>8</v>
      </c>
      <c r="F140" s="36" t="s">
        <v>263</v>
      </c>
      <c r="G140" s="70">
        <v>9.2999999999999999E-2</v>
      </c>
      <c r="H140" s="77"/>
      <c r="I140" s="70">
        <v>9.2999999999999999E-2</v>
      </c>
      <c r="M140" s="70"/>
      <c r="N140" s="70"/>
      <c r="O140" s="70">
        <f t="shared" si="18"/>
        <v>2.5499999999999998E-2</v>
      </c>
      <c r="P140" s="70"/>
      <c r="X140" s="70">
        <v>4.2000000000000003E-2</v>
      </c>
      <c r="Y140" s="61">
        <f t="shared" si="14"/>
        <v>1.385442360233099E-3</v>
      </c>
      <c r="Z140" s="70">
        <f t="shared" si="15"/>
        <v>3.5000000000000001E-3</v>
      </c>
      <c r="AA140" s="89">
        <f t="shared" si="16"/>
        <v>9.621127501618743E-6</v>
      </c>
      <c r="AB140" s="70">
        <f t="shared" si="17"/>
        <v>1.4285714285714286E-3</v>
      </c>
      <c r="AC140" s="43">
        <v>5.0000000000000004E-6</v>
      </c>
      <c r="AI140" s="36">
        <v>2.0959999999999999E-2</v>
      </c>
      <c r="AU140" s="36">
        <v>3.2000000000000003E-4</v>
      </c>
      <c r="AY140" s="41" t="s">
        <v>197</v>
      </c>
      <c r="AZ140" s="41" t="s">
        <v>216</v>
      </c>
      <c r="BA140" s="41" t="s">
        <v>217</v>
      </c>
      <c r="BF140" s="36" t="s">
        <v>218</v>
      </c>
      <c r="BJ140" s="36" t="s">
        <v>219</v>
      </c>
    </row>
    <row r="141" spans="1:69" s="36" customFormat="1" hidden="1" x14ac:dyDescent="0.25">
      <c r="A141" s="36" t="s">
        <v>159</v>
      </c>
      <c r="B141" s="36" t="s">
        <v>160</v>
      </c>
      <c r="C141" s="36" t="s">
        <v>182</v>
      </c>
      <c r="D141" s="36" t="s">
        <v>34</v>
      </c>
      <c r="E141" s="36">
        <v>8</v>
      </c>
      <c r="F141" s="36" t="s">
        <v>263</v>
      </c>
      <c r="G141" s="70">
        <v>9.7000000000000003E-2</v>
      </c>
      <c r="H141" s="77"/>
      <c r="I141" s="70">
        <v>9.7000000000000003E-2</v>
      </c>
      <c r="M141" s="70"/>
      <c r="N141" s="70"/>
      <c r="O141" s="70">
        <v>2.5000000000000001E-2</v>
      </c>
      <c r="P141" s="70"/>
      <c r="X141" s="70">
        <v>4.5999999999999999E-2</v>
      </c>
      <c r="Y141" s="61">
        <f t="shared" si="14"/>
        <v>1.6619025137490004E-3</v>
      </c>
      <c r="Z141" s="70">
        <f t="shared" si="15"/>
        <v>3.8333333333333331E-3</v>
      </c>
      <c r="AA141" s="89">
        <f t="shared" si="16"/>
        <v>1.1540989678812504E-5</v>
      </c>
      <c r="AB141" s="70">
        <f t="shared" si="17"/>
        <v>1.3043478260869566E-3</v>
      </c>
      <c r="AC141" s="43">
        <v>5.0000000000000004E-6</v>
      </c>
      <c r="AI141" s="36">
        <v>2.2210000000000001E-2</v>
      </c>
      <c r="AU141" s="36">
        <v>3.5E-4</v>
      </c>
      <c r="AY141" s="41" t="s">
        <v>197</v>
      </c>
      <c r="AZ141" s="41" t="s">
        <v>216</v>
      </c>
      <c r="BA141" s="41" t="s">
        <v>217</v>
      </c>
      <c r="BF141" s="36" t="s">
        <v>218</v>
      </c>
      <c r="BJ141" s="36" t="s">
        <v>219</v>
      </c>
    </row>
    <row r="142" spans="1:69" s="36" customFormat="1" hidden="1" x14ac:dyDescent="0.25">
      <c r="A142" s="36" t="s">
        <v>159</v>
      </c>
      <c r="B142" s="36" t="s">
        <v>160</v>
      </c>
      <c r="C142" s="36" t="s">
        <v>182</v>
      </c>
      <c r="D142" s="36" t="s">
        <v>34</v>
      </c>
      <c r="E142" s="36">
        <v>8</v>
      </c>
      <c r="F142" s="36" t="s">
        <v>263</v>
      </c>
      <c r="G142" s="70">
        <v>9.9000000000000005E-2</v>
      </c>
      <c r="H142" s="77"/>
      <c r="I142" s="70">
        <v>9.9000000000000005E-2</v>
      </c>
      <c r="M142" s="70"/>
      <c r="N142" s="70"/>
      <c r="O142" s="70">
        <f t="shared" ref="O142:O157" si="19">(I142-X142)/2</f>
        <v>2.5000000000000001E-2</v>
      </c>
      <c r="P142" s="70"/>
      <c r="X142" s="70">
        <v>4.9000000000000002E-2</v>
      </c>
      <c r="Y142" s="61">
        <f t="shared" si="14"/>
        <v>1.8857409903172736E-3</v>
      </c>
      <c r="Z142" s="70">
        <f t="shared" si="15"/>
        <v>4.0833333333333338E-3</v>
      </c>
      <c r="AA142" s="89">
        <f t="shared" si="16"/>
        <v>1.3095423543869957E-5</v>
      </c>
      <c r="AB142" s="70">
        <f t="shared" si="17"/>
        <v>1.2244897959183673E-3</v>
      </c>
      <c r="AC142" s="43">
        <v>5.0000000000000004E-6</v>
      </c>
      <c r="AI142" s="36">
        <v>2.2530000000000001E-2</v>
      </c>
      <c r="AU142" s="36">
        <v>3.6999999999999999E-4</v>
      </c>
      <c r="AY142" s="41" t="s">
        <v>197</v>
      </c>
      <c r="AZ142" s="41" t="s">
        <v>216</v>
      </c>
      <c r="BA142" s="41" t="s">
        <v>217</v>
      </c>
      <c r="BF142" s="36" t="s">
        <v>218</v>
      </c>
      <c r="BJ142" s="36" t="s">
        <v>219</v>
      </c>
    </row>
    <row r="143" spans="1:69" s="36" customFormat="1" hidden="1" x14ac:dyDescent="0.25">
      <c r="A143" s="36" t="s">
        <v>159</v>
      </c>
      <c r="B143" s="36" t="s">
        <v>160</v>
      </c>
      <c r="C143" s="36" t="s">
        <v>182</v>
      </c>
      <c r="D143" s="36" t="s">
        <v>34</v>
      </c>
      <c r="E143" s="36">
        <v>8</v>
      </c>
      <c r="F143" s="36" t="s">
        <v>263</v>
      </c>
      <c r="G143" s="70">
        <v>0.106</v>
      </c>
      <c r="H143" s="77"/>
      <c r="I143" s="70">
        <v>0.106</v>
      </c>
      <c r="M143" s="70"/>
      <c r="N143" s="70"/>
      <c r="O143" s="70">
        <f t="shared" si="19"/>
        <v>2.5999999999999999E-2</v>
      </c>
      <c r="P143" s="70"/>
      <c r="X143" s="70">
        <v>5.3999999999999999E-2</v>
      </c>
      <c r="Y143" s="61">
        <f t="shared" si="14"/>
        <v>2.290221044466959E-3</v>
      </c>
      <c r="Z143" s="70">
        <f t="shared" si="15"/>
        <v>4.4999999999999997E-3</v>
      </c>
      <c r="AA143" s="89">
        <f t="shared" si="16"/>
        <v>1.5904312808798326E-5</v>
      </c>
      <c r="AB143" s="70">
        <f t="shared" si="17"/>
        <v>1.1111111111111113E-3</v>
      </c>
      <c r="AC143" s="43">
        <v>5.0000000000000004E-6</v>
      </c>
      <c r="AI143" s="36">
        <v>2.5329999999999998E-2</v>
      </c>
      <c r="AU143" s="36">
        <v>4.0999999999999999E-4</v>
      </c>
      <c r="AY143" s="41" t="s">
        <v>197</v>
      </c>
      <c r="AZ143" s="41" t="s">
        <v>216</v>
      </c>
      <c r="BA143" s="41" t="s">
        <v>217</v>
      </c>
      <c r="BF143" s="36" t="s">
        <v>218</v>
      </c>
      <c r="BJ143" s="36" t="s">
        <v>219</v>
      </c>
    </row>
    <row r="144" spans="1:69" s="36" customFormat="1" hidden="1" x14ac:dyDescent="0.25">
      <c r="A144" s="36" t="s">
        <v>159</v>
      </c>
      <c r="B144" s="36" t="s">
        <v>160</v>
      </c>
      <c r="C144" s="36" t="s">
        <v>182</v>
      </c>
      <c r="D144" s="36" t="s">
        <v>34</v>
      </c>
      <c r="E144" s="36">
        <v>8</v>
      </c>
      <c r="F144" s="36" t="s">
        <v>263</v>
      </c>
      <c r="G144" s="70">
        <v>0.112</v>
      </c>
      <c r="H144" s="77"/>
      <c r="I144" s="70">
        <v>0.112</v>
      </c>
      <c r="M144" s="70"/>
      <c r="N144" s="70"/>
      <c r="O144" s="70">
        <f t="shared" si="19"/>
        <v>2.6500000000000003E-2</v>
      </c>
      <c r="P144" s="70"/>
      <c r="X144" s="70">
        <v>5.8999999999999997E-2</v>
      </c>
      <c r="Y144" s="61">
        <f t="shared" si="14"/>
        <v>2.7339710067865171E-3</v>
      </c>
      <c r="Z144" s="70">
        <f t="shared" si="15"/>
        <v>4.9166666666666664E-3</v>
      </c>
      <c r="AA144" s="89">
        <f t="shared" si="16"/>
        <v>1.8985909769350812E-5</v>
      </c>
      <c r="AB144" s="70">
        <f t="shared" si="17"/>
        <v>1.0169491525423731E-3</v>
      </c>
      <c r="AC144" s="43">
        <v>5.0000000000000004E-6</v>
      </c>
      <c r="AI144" s="36">
        <v>2.76E-2</v>
      </c>
      <c r="AU144" s="36">
        <v>4.4000000000000002E-4</v>
      </c>
      <c r="AY144" s="41" t="s">
        <v>197</v>
      </c>
      <c r="AZ144" s="41" t="s">
        <v>216</v>
      </c>
      <c r="BA144" s="41" t="s">
        <v>217</v>
      </c>
      <c r="BF144" s="36" t="s">
        <v>218</v>
      </c>
      <c r="BJ144" s="36" t="s">
        <v>219</v>
      </c>
    </row>
    <row r="145" spans="1:69" s="25" customFormat="1" hidden="1" x14ac:dyDescent="0.25">
      <c r="A145" s="36" t="s">
        <v>159</v>
      </c>
      <c r="B145" s="36" t="s">
        <v>160</v>
      </c>
      <c r="C145" s="36" t="s">
        <v>182</v>
      </c>
      <c r="D145" s="36" t="s">
        <v>34</v>
      </c>
      <c r="E145" s="36">
        <v>8</v>
      </c>
      <c r="F145" s="36" t="s">
        <v>263</v>
      </c>
      <c r="G145" s="70">
        <v>0.125</v>
      </c>
      <c r="H145" s="77"/>
      <c r="I145" s="70">
        <v>0.125</v>
      </c>
      <c r="J145" s="36"/>
      <c r="K145" s="36"/>
      <c r="L145" s="36"/>
      <c r="M145" s="70"/>
      <c r="N145" s="70"/>
      <c r="O145" s="70">
        <f t="shared" si="19"/>
        <v>3.0499999999999999E-2</v>
      </c>
      <c r="P145" s="70"/>
      <c r="Q145" s="36"/>
      <c r="R145" s="36"/>
      <c r="S145" s="36"/>
      <c r="T145" s="36"/>
      <c r="U145" s="36"/>
      <c r="V145" s="36"/>
      <c r="W145" s="36"/>
      <c r="X145" s="70">
        <v>6.4000000000000001E-2</v>
      </c>
      <c r="Y145" s="61">
        <f t="shared" si="14"/>
        <v>3.2169908772759479E-3</v>
      </c>
      <c r="Z145" s="70">
        <f t="shared" si="15"/>
        <v>5.3333333333333332E-3</v>
      </c>
      <c r="AA145" s="89">
        <f t="shared" si="16"/>
        <v>2.2340214425527416E-5</v>
      </c>
      <c r="AB145" s="70">
        <f t="shared" si="17"/>
        <v>9.3750000000000007E-4</v>
      </c>
      <c r="AC145" s="43">
        <v>5.0000000000000004E-6</v>
      </c>
      <c r="AD145" s="36"/>
      <c r="AE145" s="36"/>
      <c r="AF145" s="36"/>
      <c r="AG145" s="36"/>
      <c r="AH145" s="36"/>
      <c r="AI145" s="36">
        <v>3.5110000000000002E-2</v>
      </c>
      <c r="AJ145" s="36"/>
      <c r="AK145" s="36"/>
      <c r="AL145" s="36"/>
      <c r="AM145" s="36"/>
      <c r="AN145" s="36"/>
      <c r="AO145" s="36"/>
      <c r="AP145" s="36"/>
      <c r="AQ145" s="36"/>
      <c r="AR145" s="36"/>
      <c r="AS145" s="36"/>
      <c r="AT145" s="36"/>
      <c r="AU145" s="36">
        <v>4.8000000000000001E-4</v>
      </c>
      <c r="AV145" s="36"/>
      <c r="AW145" s="36"/>
      <c r="AX145" s="36"/>
      <c r="AY145" s="41" t="s">
        <v>197</v>
      </c>
      <c r="AZ145" s="41" t="s">
        <v>216</v>
      </c>
      <c r="BA145" s="41" t="s">
        <v>217</v>
      </c>
      <c r="BB145" s="36"/>
      <c r="BC145" s="36"/>
      <c r="BD145" s="36"/>
      <c r="BE145" s="36"/>
      <c r="BF145" s="36" t="s">
        <v>218</v>
      </c>
      <c r="BG145" s="36"/>
      <c r="BH145" s="36"/>
      <c r="BI145" s="36"/>
      <c r="BJ145" s="36" t="s">
        <v>219</v>
      </c>
      <c r="BK145" s="36"/>
      <c r="BL145" s="36"/>
      <c r="BM145" s="36"/>
      <c r="BN145" s="36"/>
      <c r="BO145" s="36"/>
      <c r="BP145" s="36"/>
      <c r="BQ145" s="36"/>
    </row>
    <row r="146" spans="1:69" s="25" customFormat="1" hidden="1" x14ac:dyDescent="0.25">
      <c r="A146" s="36" t="s">
        <v>159</v>
      </c>
      <c r="B146" s="36" t="s">
        <v>160</v>
      </c>
      <c r="C146" s="36" t="s">
        <v>182</v>
      </c>
      <c r="D146" s="36" t="s">
        <v>34</v>
      </c>
      <c r="E146" s="36">
        <v>8</v>
      </c>
      <c r="F146" s="36" t="s">
        <v>263</v>
      </c>
      <c r="G146" s="70">
        <v>0.125</v>
      </c>
      <c r="H146" s="77"/>
      <c r="I146" s="70">
        <v>0.125</v>
      </c>
      <c r="J146" s="36"/>
      <c r="K146" s="36"/>
      <c r="L146" s="36"/>
      <c r="M146" s="70"/>
      <c r="N146" s="70"/>
      <c r="O146" s="70">
        <f t="shared" si="19"/>
        <v>2.7499999999999997E-2</v>
      </c>
      <c r="P146" s="70"/>
      <c r="Q146" s="36"/>
      <c r="R146" s="36"/>
      <c r="S146" s="36"/>
      <c r="T146" s="36"/>
      <c r="U146" s="36"/>
      <c r="V146" s="36"/>
      <c r="W146" s="36"/>
      <c r="X146" s="70">
        <v>7.0000000000000007E-2</v>
      </c>
      <c r="Y146" s="61">
        <f t="shared" si="14"/>
        <v>3.8484510006474969E-3</v>
      </c>
      <c r="Z146" s="70">
        <f t="shared" si="15"/>
        <v>5.8333333333333336E-3</v>
      </c>
      <c r="AA146" s="89">
        <f t="shared" si="16"/>
        <v>2.6725354171163174E-5</v>
      </c>
      <c r="AB146" s="70">
        <f t="shared" si="17"/>
        <v>8.5714285714285721E-4</v>
      </c>
      <c r="AC146" s="43">
        <v>5.0000000000000004E-6</v>
      </c>
      <c r="AD146" s="36"/>
      <c r="AE146" s="36"/>
      <c r="AF146" s="36"/>
      <c r="AG146" s="36"/>
      <c r="AH146" s="36"/>
      <c r="AI146" s="36">
        <v>3.2660000000000002E-2</v>
      </c>
      <c r="AJ146" s="36"/>
      <c r="AK146" s="36"/>
      <c r="AL146" s="36"/>
      <c r="AM146" s="36"/>
      <c r="AN146" s="36"/>
      <c r="AO146" s="36"/>
      <c r="AP146" s="36"/>
      <c r="AQ146" s="36"/>
      <c r="AR146" s="36"/>
      <c r="AS146" s="36"/>
      <c r="AT146" s="36"/>
      <c r="AU146" s="36">
        <v>5.2999999999999998E-4</v>
      </c>
      <c r="AV146" s="36"/>
      <c r="AW146" s="36"/>
      <c r="AX146" s="36"/>
      <c r="AY146" s="41" t="s">
        <v>197</v>
      </c>
      <c r="AZ146" s="41" t="s">
        <v>216</v>
      </c>
      <c r="BA146" s="41" t="s">
        <v>217</v>
      </c>
      <c r="BB146" s="36"/>
      <c r="BC146" s="36"/>
      <c r="BD146" s="36"/>
      <c r="BE146" s="36"/>
      <c r="BF146" s="36" t="s">
        <v>218</v>
      </c>
      <c r="BG146" s="36"/>
      <c r="BH146" s="36"/>
      <c r="BI146" s="36"/>
      <c r="BJ146" s="36" t="s">
        <v>219</v>
      </c>
      <c r="BK146" s="36"/>
      <c r="BL146" s="36"/>
      <c r="BM146" s="36"/>
      <c r="BN146" s="36"/>
      <c r="BO146" s="36"/>
      <c r="BP146" s="36"/>
      <c r="BQ146" s="36"/>
    </row>
    <row r="147" spans="1:69" s="25" customFormat="1" hidden="1" x14ac:dyDescent="0.25">
      <c r="A147" s="36" t="s">
        <v>159</v>
      </c>
      <c r="B147" s="36" t="s">
        <v>160</v>
      </c>
      <c r="C147" s="36" t="s">
        <v>182</v>
      </c>
      <c r="D147" s="36" t="s">
        <v>34</v>
      </c>
      <c r="E147" s="36">
        <v>8</v>
      </c>
      <c r="F147" s="36" t="s">
        <v>263</v>
      </c>
      <c r="G147" s="70">
        <v>0.125</v>
      </c>
      <c r="H147" s="77"/>
      <c r="I147" s="70">
        <v>0.125</v>
      </c>
      <c r="J147" s="36"/>
      <c r="K147" s="36"/>
      <c r="L147" s="36"/>
      <c r="M147" s="70"/>
      <c r="N147" s="70"/>
      <c r="O147" s="70">
        <f t="shared" si="19"/>
        <v>2.5000000000000001E-2</v>
      </c>
      <c r="P147" s="70"/>
      <c r="Q147" s="36"/>
      <c r="R147" s="36"/>
      <c r="S147" s="36"/>
      <c r="T147" s="36"/>
      <c r="U147" s="36"/>
      <c r="V147" s="36"/>
      <c r="W147" s="36"/>
      <c r="X147" s="70">
        <v>7.4999999999999997E-2</v>
      </c>
      <c r="Y147" s="61">
        <f t="shared" si="14"/>
        <v>4.4178646691106467E-3</v>
      </c>
      <c r="Z147" s="70">
        <f t="shared" si="15"/>
        <v>6.2499999999999995E-3</v>
      </c>
      <c r="AA147" s="89">
        <f t="shared" si="16"/>
        <v>3.0679615757712819E-5</v>
      </c>
      <c r="AB147" s="70">
        <f t="shared" si="17"/>
        <v>8.0000000000000015E-4</v>
      </c>
      <c r="AC147" s="43">
        <v>5.0000000000000004E-6</v>
      </c>
      <c r="AD147" s="36"/>
      <c r="AE147" s="36"/>
      <c r="AF147" s="36"/>
      <c r="AG147" s="36"/>
      <c r="AH147" s="36"/>
      <c r="AI147" s="36">
        <v>3.0450000000000001E-2</v>
      </c>
      <c r="AJ147" s="36"/>
      <c r="AK147" s="36"/>
      <c r="AL147" s="36"/>
      <c r="AM147" s="36"/>
      <c r="AN147" s="36"/>
      <c r="AO147" s="36"/>
      <c r="AP147" s="36"/>
      <c r="AQ147" s="36"/>
      <c r="AR147" s="36"/>
      <c r="AS147" s="36"/>
      <c r="AT147" s="36"/>
      <c r="AU147" s="36">
        <v>5.6999999999999998E-4</v>
      </c>
      <c r="AV147" s="36"/>
      <c r="AW147" s="36"/>
      <c r="AX147" s="36"/>
      <c r="AY147" s="41" t="s">
        <v>197</v>
      </c>
      <c r="AZ147" s="41" t="s">
        <v>216</v>
      </c>
      <c r="BA147" s="41" t="s">
        <v>217</v>
      </c>
      <c r="BB147" s="36"/>
      <c r="BC147" s="36"/>
      <c r="BD147" s="36"/>
      <c r="BE147" s="36"/>
      <c r="BF147" s="36" t="s">
        <v>218</v>
      </c>
      <c r="BG147" s="36"/>
      <c r="BH147" s="36"/>
      <c r="BI147" s="36"/>
      <c r="BJ147" s="36" t="s">
        <v>219</v>
      </c>
      <c r="BK147" s="36"/>
      <c r="BL147" s="36"/>
      <c r="BM147" s="36"/>
      <c r="BN147" s="36"/>
      <c r="BO147" s="36"/>
      <c r="BP147" s="36"/>
      <c r="BQ147" s="36"/>
    </row>
    <row r="148" spans="1:69" s="25" customFormat="1" hidden="1" x14ac:dyDescent="0.25">
      <c r="A148" s="36" t="s">
        <v>159</v>
      </c>
      <c r="B148" s="36" t="s">
        <v>160</v>
      </c>
      <c r="C148" s="36" t="s">
        <v>182</v>
      </c>
      <c r="D148" s="36" t="s">
        <v>34</v>
      </c>
      <c r="E148" s="36">
        <v>8</v>
      </c>
      <c r="F148" s="36" t="s">
        <v>263</v>
      </c>
      <c r="G148" s="70">
        <v>0.14499999999999999</v>
      </c>
      <c r="H148" s="77"/>
      <c r="I148" s="70">
        <v>0.14499999999999999</v>
      </c>
      <c r="J148" s="36"/>
      <c r="K148" s="36"/>
      <c r="L148" s="36"/>
      <c r="M148" s="70"/>
      <c r="N148" s="70"/>
      <c r="O148" s="70">
        <f t="shared" si="19"/>
        <v>3.2499999999999994E-2</v>
      </c>
      <c r="P148" s="70"/>
      <c r="Q148" s="36"/>
      <c r="R148" s="36"/>
      <c r="S148" s="36"/>
      <c r="T148" s="36"/>
      <c r="U148" s="36"/>
      <c r="V148" s="36"/>
      <c r="W148" s="36"/>
      <c r="X148" s="70">
        <v>0.08</v>
      </c>
      <c r="Y148" s="61">
        <f t="shared" si="14"/>
        <v>5.0265482457436689E-3</v>
      </c>
      <c r="Z148" s="70">
        <f t="shared" si="15"/>
        <v>6.6666666666666671E-3</v>
      </c>
      <c r="AA148" s="89">
        <f t="shared" si="16"/>
        <v>3.49065850398866E-5</v>
      </c>
      <c r="AB148" s="70">
        <f t="shared" si="17"/>
        <v>7.5000000000000002E-4</v>
      </c>
      <c r="AC148" s="43">
        <v>5.0000000000000004E-6</v>
      </c>
      <c r="AD148" s="36"/>
      <c r="AE148" s="36"/>
      <c r="AF148" s="36"/>
      <c r="AG148" s="36"/>
      <c r="AH148" s="36"/>
      <c r="AI148" s="36">
        <v>4.453E-2</v>
      </c>
      <c r="AJ148" s="36"/>
      <c r="AK148" s="36"/>
      <c r="AL148" s="36"/>
      <c r="AM148" s="36"/>
      <c r="AN148" s="36"/>
      <c r="AO148" s="36"/>
      <c r="AP148" s="36"/>
      <c r="AQ148" s="36"/>
      <c r="AR148" s="36"/>
      <c r="AS148" s="36"/>
      <c r="AT148" s="36"/>
      <c r="AU148" s="36">
        <v>5.9999999999999995E-4</v>
      </c>
      <c r="AV148" s="36"/>
      <c r="AW148" s="36"/>
      <c r="AX148" s="36"/>
      <c r="AY148" s="41" t="s">
        <v>197</v>
      </c>
      <c r="AZ148" s="41" t="s">
        <v>216</v>
      </c>
      <c r="BA148" s="41" t="s">
        <v>217</v>
      </c>
      <c r="BB148" s="36"/>
      <c r="BC148" s="36"/>
      <c r="BD148" s="36"/>
      <c r="BE148" s="36"/>
      <c r="BF148" s="36" t="s">
        <v>218</v>
      </c>
      <c r="BG148" s="36"/>
      <c r="BH148" s="36"/>
      <c r="BI148" s="36"/>
      <c r="BJ148" s="36" t="s">
        <v>219</v>
      </c>
      <c r="BK148" s="36"/>
      <c r="BL148" s="36"/>
      <c r="BM148" s="36"/>
      <c r="BN148" s="36"/>
      <c r="BO148" s="36"/>
      <c r="BP148" s="36"/>
      <c r="BQ148" s="36"/>
    </row>
    <row r="149" spans="1:69" s="25" customFormat="1" hidden="1" x14ac:dyDescent="0.25">
      <c r="A149" s="36" t="s">
        <v>159</v>
      </c>
      <c r="B149" s="36" t="s">
        <v>160</v>
      </c>
      <c r="C149" s="36" t="s">
        <v>182</v>
      </c>
      <c r="D149" s="36" t="s">
        <v>34</v>
      </c>
      <c r="E149" s="36">
        <v>8</v>
      </c>
      <c r="F149" s="36" t="s">
        <v>263</v>
      </c>
      <c r="G149" s="70">
        <v>0.14499999999999999</v>
      </c>
      <c r="H149" s="77"/>
      <c r="I149" s="70">
        <v>0.14499999999999999</v>
      </c>
      <c r="J149" s="36"/>
      <c r="K149" s="36"/>
      <c r="L149" s="36"/>
      <c r="M149" s="70"/>
      <c r="N149" s="70"/>
      <c r="O149" s="70">
        <f t="shared" si="19"/>
        <v>2.9999999999999992E-2</v>
      </c>
      <c r="P149" s="70"/>
      <c r="Q149" s="36"/>
      <c r="R149" s="36"/>
      <c r="S149" s="36"/>
      <c r="T149" s="36"/>
      <c r="U149" s="36"/>
      <c r="V149" s="36"/>
      <c r="W149" s="36"/>
      <c r="X149" s="70">
        <v>8.5000000000000006E-2</v>
      </c>
      <c r="Y149" s="61">
        <f t="shared" si="14"/>
        <v>5.6745017305465653E-3</v>
      </c>
      <c r="Z149" s="70">
        <f t="shared" si="15"/>
        <v>7.0833333333333338E-3</v>
      </c>
      <c r="AA149" s="89">
        <f t="shared" si="16"/>
        <v>3.9406262017684474E-5</v>
      </c>
      <c r="AB149" s="70">
        <f t="shared" si="17"/>
        <v>7.0588235294117652E-4</v>
      </c>
      <c r="AC149" s="43">
        <v>5.0000000000000004E-6</v>
      </c>
      <c r="AD149" s="36"/>
      <c r="AE149" s="36"/>
      <c r="AF149" s="36"/>
      <c r="AG149" s="36"/>
      <c r="AH149" s="36"/>
      <c r="AI149" s="36">
        <v>4.2020000000000002E-2</v>
      </c>
      <c r="AJ149" s="36"/>
      <c r="AK149" s="36"/>
      <c r="AL149" s="36"/>
      <c r="AM149" s="36"/>
      <c r="AN149" s="36"/>
      <c r="AO149" s="36"/>
      <c r="AP149" s="36"/>
      <c r="AQ149" s="36"/>
      <c r="AR149" s="36"/>
      <c r="AS149" s="36"/>
      <c r="AT149" s="36"/>
      <c r="AU149" s="36">
        <v>6.4000000000000005E-4</v>
      </c>
      <c r="AV149" s="36"/>
      <c r="AW149" s="36"/>
      <c r="AX149" s="36"/>
      <c r="AY149" s="41" t="s">
        <v>197</v>
      </c>
      <c r="AZ149" s="41" t="s">
        <v>216</v>
      </c>
      <c r="BA149" s="41" t="s">
        <v>217</v>
      </c>
      <c r="BB149" s="36"/>
      <c r="BC149" s="36"/>
      <c r="BD149" s="36"/>
      <c r="BE149" s="36"/>
      <c r="BF149" s="36" t="s">
        <v>218</v>
      </c>
      <c r="BG149" s="36"/>
      <c r="BH149" s="36"/>
      <c r="BI149" s="36"/>
      <c r="BJ149" s="36" t="s">
        <v>219</v>
      </c>
      <c r="BK149" s="36"/>
      <c r="BL149" s="36"/>
      <c r="BM149" s="36"/>
      <c r="BN149" s="36"/>
      <c r="BO149" s="36"/>
      <c r="BP149" s="36"/>
      <c r="BQ149" s="36"/>
    </row>
    <row r="150" spans="1:69" s="25" customFormat="1" hidden="1" x14ac:dyDescent="0.25">
      <c r="A150" s="36" t="s">
        <v>159</v>
      </c>
      <c r="B150" s="36" t="s">
        <v>160</v>
      </c>
      <c r="C150" s="36" t="s">
        <v>182</v>
      </c>
      <c r="D150" s="36" t="s">
        <v>34</v>
      </c>
      <c r="E150" s="36">
        <v>8</v>
      </c>
      <c r="F150" s="36" t="s">
        <v>263</v>
      </c>
      <c r="G150" s="70">
        <v>0.14499999999999999</v>
      </c>
      <c r="H150" s="77"/>
      <c r="I150" s="70">
        <v>0.14499999999999999</v>
      </c>
      <c r="J150" s="36"/>
      <c r="K150" s="36"/>
      <c r="L150" s="36"/>
      <c r="M150" s="70"/>
      <c r="N150" s="70"/>
      <c r="O150" s="70">
        <f t="shared" si="19"/>
        <v>2.7499999999999997E-2</v>
      </c>
      <c r="P150" s="70"/>
      <c r="Q150" s="36"/>
      <c r="R150" s="36"/>
      <c r="S150" s="36"/>
      <c r="T150" s="36"/>
      <c r="U150" s="36"/>
      <c r="V150" s="36"/>
      <c r="W150" s="36"/>
      <c r="X150" s="70">
        <v>0.09</v>
      </c>
      <c r="Y150" s="61">
        <f t="shared" si="14"/>
        <v>6.3617251235193305E-3</v>
      </c>
      <c r="Z150" s="70">
        <f t="shared" si="15"/>
        <v>7.4999999999999997E-3</v>
      </c>
      <c r="AA150" s="89">
        <f t="shared" si="16"/>
        <v>4.4178646691106464E-5</v>
      </c>
      <c r="AB150" s="70">
        <f t="shared" si="17"/>
        <v>6.6666666666666675E-4</v>
      </c>
      <c r="AC150" s="43">
        <v>5.0000000000000004E-6</v>
      </c>
      <c r="AD150" s="36"/>
      <c r="AE150" s="36"/>
      <c r="AF150" s="36"/>
      <c r="AG150" s="36"/>
      <c r="AH150" s="36"/>
      <c r="AI150" s="36">
        <v>3.9359999999999999E-2</v>
      </c>
      <c r="AJ150" s="36"/>
      <c r="AK150" s="36"/>
      <c r="AL150" s="36"/>
      <c r="AM150" s="36"/>
      <c r="AN150" s="36"/>
      <c r="AO150" s="36"/>
      <c r="AP150" s="36"/>
      <c r="AQ150" s="36"/>
      <c r="AR150" s="36"/>
      <c r="AS150" s="36"/>
      <c r="AT150" s="36"/>
      <c r="AU150" s="36">
        <v>6.8000000000000005E-4</v>
      </c>
      <c r="AV150" s="36"/>
      <c r="AW150" s="36"/>
      <c r="AX150" s="36"/>
      <c r="AY150" s="41" t="s">
        <v>197</v>
      </c>
      <c r="AZ150" s="41" t="s">
        <v>216</v>
      </c>
      <c r="BA150" s="41" t="s">
        <v>217</v>
      </c>
      <c r="BB150" s="36"/>
      <c r="BC150" s="36"/>
      <c r="BD150" s="36"/>
      <c r="BE150" s="36"/>
      <c r="BF150" s="36" t="s">
        <v>218</v>
      </c>
      <c r="BG150" s="36"/>
      <c r="BH150" s="36"/>
      <c r="BI150" s="36"/>
      <c r="BJ150" s="36" t="s">
        <v>219</v>
      </c>
      <c r="BK150" s="36"/>
      <c r="BL150" s="36"/>
      <c r="BM150" s="36"/>
      <c r="BN150" s="36"/>
      <c r="BO150" s="36"/>
      <c r="BP150" s="36"/>
      <c r="BQ150" s="36"/>
    </row>
    <row r="151" spans="1:69" s="25" customFormat="1" hidden="1" x14ac:dyDescent="0.25">
      <c r="A151" s="36" t="s">
        <v>159</v>
      </c>
      <c r="B151" s="36" t="s">
        <v>160</v>
      </c>
      <c r="C151" s="36" t="s">
        <v>182</v>
      </c>
      <c r="D151" s="36" t="s">
        <v>34</v>
      </c>
      <c r="E151" s="36">
        <v>8</v>
      </c>
      <c r="F151" s="36" t="s">
        <v>263</v>
      </c>
      <c r="G151" s="70">
        <v>0.16</v>
      </c>
      <c r="H151" s="77"/>
      <c r="I151" s="70">
        <v>0.16</v>
      </c>
      <c r="J151" s="36"/>
      <c r="K151" s="36"/>
      <c r="L151" s="36"/>
      <c r="M151" s="70"/>
      <c r="N151" s="70"/>
      <c r="O151" s="70">
        <f t="shared" si="19"/>
        <v>0.03</v>
      </c>
      <c r="P151" s="70"/>
      <c r="Q151" s="36"/>
      <c r="R151" s="36"/>
      <c r="S151" s="36"/>
      <c r="T151" s="36"/>
      <c r="U151" s="36"/>
      <c r="V151" s="36"/>
      <c r="W151" s="36"/>
      <c r="X151" s="70">
        <v>0.1</v>
      </c>
      <c r="Y151" s="61">
        <f t="shared" si="14"/>
        <v>7.8539816339744835E-3</v>
      </c>
      <c r="Z151" s="70">
        <f t="shared" si="15"/>
        <v>8.3333333333333332E-3</v>
      </c>
      <c r="AA151" s="89">
        <f t="shared" si="16"/>
        <v>5.45415391248228E-5</v>
      </c>
      <c r="AB151" s="70">
        <f t="shared" si="17"/>
        <v>6.0000000000000006E-4</v>
      </c>
      <c r="AC151" s="43">
        <v>5.0000000000000004E-6</v>
      </c>
      <c r="AD151" s="36"/>
      <c r="AE151" s="36"/>
      <c r="AF151" s="36"/>
      <c r="AG151" s="36"/>
      <c r="AH151" s="36"/>
      <c r="AI151" s="36">
        <v>4.7500000000000001E-2</v>
      </c>
      <c r="AJ151" s="36"/>
      <c r="AK151" s="36"/>
      <c r="AL151" s="36"/>
      <c r="AM151" s="36"/>
      <c r="AN151" s="36"/>
      <c r="AO151" s="36"/>
      <c r="AP151" s="36"/>
      <c r="AQ151" s="36"/>
      <c r="AR151" s="36"/>
      <c r="AS151" s="36"/>
      <c r="AT151" s="36"/>
      <c r="AU151" s="36">
        <v>7.5000000000000002E-4</v>
      </c>
      <c r="AV151" s="36"/>
      <c r="AW151" s="36"/>
      <c r="AX151" s="36"/>
      <c r="AY151" s="41" t="s">
        <v>197</v>
      </c>
      <c r="AZ151" s="41" t="s">
        <v>216</v>
      </c>
      <c r="BA151" s="41" t="s">
        <v>217</v>
      </c>
      <c r="BB151" s="36"/>
      <c r="BC151" s="36"/>
      <c r="BD151" s="36"/>
      <c r="BE151" s="36"/>
      <c r="BF151" s="36" t="s">
        <v>218</v>
      </c>
      <c r="BG151" s="36"/>
      <c r="BH151" s="36"/>
      <c r="BI151" s="36"/>
      <c r="BJ151" s="36" t="s">
        <v>219</v>
      </c>
      <c r="BK151" s="36"/>
      <c r="BL151" s="36"/>
      <c r="BM151" s="36"/>
      <c r="BN151" s="36"/>
      <c r="BO151" s="36"/>
      <c r="BP151" s="36"/>
      <c r="BQ151" s="36"/>
    </row>
    <row r="152" spans="1:69" s="25" customFormat="1" hidden="1" x14ac:dyDescent="0.25">
      <c r="A152" s="36" t="s">
        <v>159</v>
      </c>
      <c r="B152" s="36" t="s">
        <v>160</v>
      </c>
      <c r="C152" s="36" t="s">
        <v>182</v>
      </c>
      <c r="D152" s="36" t="s">
        <v>34</v>
      </c>
      <c r="E152" s="36">
        <v>8</v>
      </c>
      <c r="F152" s="36" t="s">
        <v>263</v>
      </c>
      <c r="G152" s="70">
        <v>0.16</v>
      </c>
      <c r="H152" s="77"/>
      <c r="I152" s="70">
        <v>0.16</v>
      </c>
      <c r="J152" s="36"/>
      <c r="K152" s="36"/>
      <c r="L152" s="36"/>
      <c r="M152" s="70"/>
      <c r="N152" s="70"/>
      <c r="O152" s="70">
        <f t="shared" si="19"/>
        <v>2.5000000000000001E-2</v>
      </c>
      <c r="P152" s="70"/>
      <c r="Q152" s="36"/>
      <c r="R152" s="36"/>
      <c r="S152" s="36"/>
      <c r="T152" s="36"/>
      <c r="U152" s="36"/>
      <c r="V152" s="36"/>
      <c r="W152" s="36"/>
      <c r="X152" s="70">
        <v>0.11</v>
      </c>
      <c r="Y152" s="61">
        <f t="shared" si="14"/>
        <v>9.5033177771091243E-3</v>
      </c>
      <c r="Z152" s="70">
        <f t="shared" si="15"/>
        <v>9.1666666666666667E-3</v>
      </c>
      <c r="AA152" s="89">
        <f t="shared" si="16"/>
        <v>6.5995262341035594E-5</v>
      </c>
      <c r="AB152" s="70">
        <f t="shared" si="17"/>
        <v>5.4545454545454548E-4</v>
      </c>
      <c r="AC152" s="43">
        <v>5.0000000000000004E-6</v>
      </c>
      <c r="AD152" s="36"/>
      <c r="AE152" s="36"/>
      <c r="AF152" s="36"/>
      <c r="AG152" s="36"/>
      <c r="AH152" s="36"/>
      <c r="AI152" s="36">
        <v>4.1110000000000001E-2</v>
      </c>
      <c r="AJ152" s="36"/>
      <c r="AK152" s="36"/>
      <c r="AL152" s="36"/>
      <c r="AM152" s="36"/>
      <c r="AN152" s="36"/>
      <c r="AO152" s="36"/>
      <c r="AP152" s="36"/>
      <c r="AQ152" s="36"/>
      <c r="AR152" s="36"/>
      <c r="AS152" s="36"/>
      <c r="AT152" s="36"/>
      <c r="AU152" s="36">
        <v>8.3000000000000001E-4</v>
      </c>
      <c r="AV152" s="36"/>
      <c r="AW152" s="36"/>
      <c r="AX152" s="36"/>
      <c r="AY152" s="41" t="s">
        <v>197</v>
      </c>
      <c r="AZ152" s="41" t="s">
        <v>216</v>
      </c>
      <c r="BA152" s="41" t="s">
        <v>217</v>
      </c>
      <c r="BB152" s="36"/>
      <c r="BC152" s="36"/>
      <c r="BD152" s="36"/>
      <c r="BE152" s="36"/>
      <c r="BF152" s="36" t="s">
        <v>218</v>
      </c>
      <c r="BG152" s="36"/>
      <c r="BH152" s="36"/>
      <c r="BI152" s="36"/>
      <c r="BJ152" s="36" t="s">
        <v>219</v>
      </c>
      <c r="BK152" s="36"/>
      <c r="BL152" s="36"/>
      <c r="BM152" s="36"/>
      <c r="BN152" s="36"/>
      <c r="BO152" s="36"/>
      <c r="BP152" s="36"/>
      <c r="BQ152" s="36"/>
    </row>
    <row r="153" spans="1:69" s="25" customFormat="1" hidden="1" x14ac:dyDescent="0.25">
      <c r="A153" s="36" t="s">
        <v>159</v>
      </c>
      <c r="B153" s="36" t="s">
        <v>160</v>
      </c>
      <c r="C153" s="36" t="s">
        <v>182</v>
      </c>
      <c r="D153" s="36" t="s">
        <v>34</v>
      </c>
      <c r="E153" s="36">
        <v>8</v>
      </c>
      <c r="F153" s="36" t="s">
        <v>263</v>
      </c>
      <c r="G153" s="70">
        <v>0.188</v>
      </c>
      <c r="H153" s="77"/>
      <c r="I153" s="70">
        <v>0.188</v>
      </c>
      <c r="J153" s="36"/>
      <c r="K153" s="36"/>
      <c r="L153" s="36"/>
      <c r="M153" s="70"/>
      <c r="N153" s="70"/>
      <c r="O153" s="70">
        <f t="shared" si="19"/>
        <v>3.4000000000000002E-2</v>
      </c>
      <c r="P153" s="70"/>
      <c r="Q153" s="36"/>
      <c r="R153" s="36"/>
      <c r="S153" s="36"/>
      <c r="T153" s="36"/>
      <c r="U153" s="36"/>
      <c r="V153" s="36"/>
      <c r="W153" s="36"/>
      <c r="X153" s="70">
        <v>0.12</v>
      </c>
      <c r="Y153" s="61">
        <f t="shared" si="14"/>
        <v>1.1309733552923255E-2</v>
      </c>
      <c r="Z153" s="70">
        <f t="shared" si="15"/>
        <v>0.01</v>
      </c>
      <c r="AA153" s="89">
        <f t="shared" si="16"/>
        <v>7.8539816339744827E-5</v>
      </c>
      <c r="AB153" s="70">
        <f t="shared" si="17"/>
        <v>5.0000000000000001E-4</v>
      </c>
      <c r="AC153" s="43">
        <v>5.0000000000000004E-6</v>
      </c>
      <c r="AD153" s="36"/>
      <c r="AE153" s="36"/>
      <c r="AF153" s="36"/>
      <c r="AG153" s="36"/>
      <c r="AH153" s="36"/>
      <c r="AI153" s="36">
        <v>6.3769999999999993E-2</v>
      </c>
      <c r="AJ153" s="36"/>
      <c r="AK153" s="36"/>
      <c r="AL153" s="36"/>
      <c r="AM153" s="36"/>
      <c r="AN153" s="36"/>
      <c r="AO153" s="36"/>
      <c r="AP153" s="36"/>
      <c r="AQ153" s="36"/>
      <c r="AR153" s="36"/>
      <c r="AS153" s="36"/>
      <c r="AT153" s="36"/>
      <c r="AU153" s="36">
        <v>8.9999999999999998E-4</v>
      </c>
      <c r="AV153" s="36"/>
      <c r="AW153" s="36"/>
      <c r="AX153" s="36"/>
      <c r="AY153" s="41" t="s">
        <v>197</v>
      </c>
      <c r="AZ153" s="41" t="s">
        <v>216</v>
      </c>
      <c r="BA153" s="41" t="s">
        <v>217</v>
      </c>
      <c r="BB153" s="36"/>
      <c r="BC153" s="36"/>
      <c r="BD153" s="36"/>
      <c r="BE153" s="36"/>
      <c r="BF153" s="36" t="s">
        <v>218</v>
      </c>
      <c r="BG153" s="36"/>
      <c r="BH153" s="36"/>
      <c r="BI153" s="36"/>
      <c r="BJ153" s="36" t="s">
        <v>219</v>
      </c>
      <c r="BK153" s="36"/>
      <c r="BL153" s="36"/>
      <c r="BM153" s="36"/>
      <c r="BN153" s="36"/>
      <c r="BO153" s="36"/>
      <c r="BP153" s="36"/>
      <c r="BQ153" s="36"/>
    </row>
    <row r="154" spans="1:69" s="25" customFormat="1" hidden="1" x14ac:dyDescent="0.25">
      <c r="A154" s="36" t="s">
        <v>159</v>
      </c>
      <c r="B154" s="36" t="s">
        <v>160</v>
      </c>
      <c r="C154" s="36" t="s">
        <v>182</v>
      </c>
      <c r="D154" s="36" t="s">
        <v>34</v>
      </c>
      <c r="E154" s="36">
        <v>8</v>
      </c>
      <c r="F154" s="36" t="s">
        <v>263</v>
      </c>
      <c r="G154" s="70">
        <v>0.188</v>
      </c>
      <c r="H154" s="77"/>
      <c r="I154" s="70">
        <v>0.188</v>
      </c>
      <c r="J154" s="36"/>
      <c r="K154" s="36"/>
      <c r="L154" s="36"/>
      <c r="M154" s="70"/>
      <c r="N154" s="70"/>
      <c r="O154" s="70">
        <f t="shared" si="19"/>
        <v>2.8999999999999998E-2</v>
      </c>
      <c r="P154" s="70"/>
      <c r="Q154" s="36"/>
      <c r="R154" s="36"/>
      <c r="S154" s="36"/>
      <c r="T154" s="36"/>
      <c r="U154" s="36"/>
      <c r="V154" s="36"/>
      <c r="W154" s="36"/>
      <c r="X154" s="70">
        <v>0.13</v>
      </c>
      <c r="Y154" s="61">
        <f t="shared" si="14"/>
        <v>1.3273228961416878E-2</v>
      </c>
      <c r="Z154" s="70">
        <f t="shared" si="15"/>
        <v>1.0833333333333334E-2</v>
      </c>
      <c r="AA154" s="89">
        <f t="shared" si="16"/>
        <v>9.2175201120950532E-5</v>
      </c>
      <c r="AB154" s="70">
        <f t="shared" si="17"/>
        <v>4.6153846153846158E-4</v>
      </c>
      <c r="AC154" s="43">
        <v>5.0000000000000004E-6</v>
      </c>
      <c r="AD154" s="36"/>
      <c r="AE154" s="36"/>
      <c r="AF154" s="36"/>
      <c r="AG154" s="36"/>
      <c r="AH154" s="36"/>
      <c r="AI154" s="36">
        <v>5.6160000000000002E-2</v>
      </c>
      <c r="AJ154" s="36"/>
      <c r="AK154" s="36"/>
      <c r="AL154" s="36"/>
      <c r="AM154" s="36"/>
      <c r="AN154" s="36"/>
      <c r="AO154" s="36"/>
      <c r="AP154" s="36"/>
      <c r="AQ154" s="36"/>
      <c r="AR154" s="36"/>
      <c r="AS154" s="36"/>
      <c r="AT154" s="36"/>
      <c r="AU154" s="36">
        <v>9.7999999999999997E-4</v>
      </c>
      <c r="AV154" s="36"/>
      <c r="AW154" s="36"/>
      <c r="AX154" s="36"/>
      <c r="AY154" s="41" t="s">
        <v>197</v>
      </c>
      <c r="AZ154" s="41" t="s">
        <v>216</v>
      </c>
      <c r="BA154" s="41" t="s">
        <v>217</v>
      </c>
      <c r="BB154" s="36"/>
      <c r="BC154" s="36"/>
      <c r="BD154" s="36"/>
      <c r="BE154" s="36"/>
      <c r="BF154" s="36" t="s">
        <v>218</v>
      </c>
      <c r="BG154" s="36"/>
      <c r="BH154" s="36"/>
      <c r="BI154" s="36"/>
      <c r="BJ154" s="36" t="s">
        <v>219</v>
      </c>
      <c r="BK154" s="36"/>
      <c r="BL154" s="36"/>
      <c r="BM154" s="36"/>
      <c r="BN154" s="36"/>
      <c r="BO154" s="36"/>
      <c r="BP154" s="36"/>
      <c r="BQ154" s="36"/>
    </row>
    <row r="155" spans="1:69" s="25" customFormat="1" hidden="1" x14ac:dyDescent="0.25">
      <c r="A155" s="36" t="s">
        <v>159</v>
      </c>
      <c r="B155" s="36" t="s">
        <v>160</v>
      </c>
      <c r="C155" s="36" t="s">
        <v>182</v>
      </c>
      <c r="D155" s="36" t="s">
        <v>34</v>
      </c>
      <c r="E155" s="36">
        <v>8</v>
      </c>
      <c r="F155" s="36" t="s">
        <v>263</v>
      </c>
      <c r="G155" s="70">
        <v>0.2</v>
      </c>
      <c r="H155" s="77"/>
      <c r="I155" s="70">
        <v>0.2</v>
      </c>
      <c r="J155" s="36"/>
      <c r="K155" s="36"/>
      <c r="L155" s="36"/>
      <c r="M155" s="70"/>
      <c r="N155" s="70"/>
      <c r="O155" s="70">
        <f t="shared" si="19"/>
        <v>2.7500000000000011E-2</v>
      </c>
      <c r="P155" s="70"/>
      <c r="Q155" s="36"/>
      <c r="R155" s="36"/>
      <c r="S155" s="36"/>
      <c r="T155" s="36"/>
      <c r="U155" s="36"/>
      <c r="V155" s="36"/>
      <c r="W155" s="36"/>
      <c r="X155" s="70">
        <v>0.14499999999999999</v>
      </c>
      <c r="Y155" s="61">
        <f t="shared" si="14"/>
        <v>1.6512996385431349E-2</v>
      </c>
      <c r="Z155" s="70">
        <f t="shared" si="15"/>
        <v>1.2083333333333333E-2</v>
      </c>
      <c r="AA155" s="89">
        <f t="shared" si="16"/>
        <v>1.1467358600993992E-4</v>
      </c>
      <c r="AB155" s="70">
        <f t="shared" si="17"/>
        <v>4.1379310344827591E-4</v>
      </c>
      <c r="AC155" s="43">
        <v>5.0000000000000004E-6</v>
      </c>
      <c r="AD155" s="36"/>
      <c r="AE155" s="36"/>
      <c r="AF155" s="36"/>
      <c r="AG155" s="36"/>
      <c r="AH155" s="36"/>
      <c r="AI155" s="36">
        <v>5.7790000000000001E-2</v>
      </c>
      <c r="AJ155" s="36"/>
      <c r="AK155" s="36"/>
      <c r="AL155" s="36"/>
      <c r="AM155" s="36"/>
      <c r="AN155" s="36"/>
      <c r="AO155" s="36"/>
      <c r="AP155" s="36"/>
      <c r="AQ155" s="36"/>
      <c r="AR155" s="36"/>
      <c r="AS155" s="36"/>
      <c r="AT155" s="36"/>
      <c r="AU155" s="36">
        <v>1.09E-3</v>
      </c>
      <c r="AV155" s="36"/>
      <c r="AW155" s="36"/>
      <c r="AX155" s="36"/>
      <c r="AY155" s="41" t="s">
        <v>197</v>
      </c>
      <c r="AZ155" s="41" t="s">
        <v>216</v>
      </c>
      <c r="BA155" s="41" t="s">
        <v>217</v>
      </c>
      <c r="BB155" s="36"/>
      <c r="BC155" s="36"/>
      <c r="BD155" s="36"/>
      <c r="BE155" s="36"/>
      <c r="BF155" s="36" t="s">
        <v>218</v>
      </c>
      <c r="BG155" s="36"/>
      <c r="BH155" s="36"/>
      <c r="BI155" s="36"/>
      <c r="BJ155" s="36" t="s">
        <v>219</v>
      </c>
      <c r="BK155" s="36"/>
      <c r="BL155" s="36"/>
      <c r="BM155" s="36"/>
      <c r="BN155" s="36"/>
      <c r="BO155" s="36"/>
      <c r="BP155" s="36"/>
      <c r="BQ155" s="36"/>
    </row>
    <row r="156" spans="1:69" s="25" customFormat="1" hidden="1" x14ac:dyDescent="0.25">
      <c r="A156" s="36" t="s">
        <v>159</v>
      </c>
      <c r="B156" s="36" t="s">
        <v>160</v>
      </c>
      <c r="C156" s="36" t="s">
        <v>182</v>
      </c>
      <c r="D156" s="36" t="s">
        <v>34</v>
      </c>
      <c r="E156" s="36">
        <v>8</v>
      </c>
      <c r="F156" s="36" t="s">
        <v>263</v>
      </c>
      <c r="G156" s="70">
        <v>0.22</v>
      </c>
      <c r="H156" s="77"/>
      <c r="I156" s="70">
        <v>0.22</v>
      </c>
      <c r="J156" s="36"/>
      <c r="K156" s="36"/>
      <c r="L156" s="36"/>
      <c r="M156" s="70"/>
      <c r="N156" s="70"/>
      <c r="O156" s="70">
        <f t="shared" si="19"/>
        <v>0.03</v>
      </c>
      <c r="P156" s="70"/>
      <c r="Q156" s="36"/>
      <c r="R156" s="36"/>
      <c r="S156" s="36"/>
      <c r="T156" s="36"/>
      <c r="U156" s="36"/>
      <c r="V156" s="36"/>
      <c r="W156" s="36"/>
      <c r="X156" s="70">
        <v>0.16</v>
      </c>
      <c r="Y156" s="61">
        <f t="shared" si="14"/>
        <v>2.0106192982974676E-2</v>
      </c>
      <c r="Z156" s="70">
        <f t="shared" si="15"/>
        <v>1.3333333333333334E-2</v>
      </c>
      <c r="AA156" s="89">
        <f t="shared" si="16"/>
        <v>1.396263401595464E-4</v>
      </c>
      <c r="AB156" s="70">
        <f t="shared" si="17"/>
        <v>3.7500000000000001E-4</v>
      </c>
      <c r="AC156" s="43">
        <v>5.0000000000000004E-6</v>
      </c>
      <c r="AD156" s="36"/>
      <c r="AE156" s="36"/>
      <c r="AF156" s="36"/>
      <c r="AG156" s="36"/>
      <c r="AH156" s="36"/>
      <c r="AI156" s="36">
        <v>6.9430000000000006E-2</v>
      </c>
      <c r="AJ156" s="36"/>
      <c r="AK156" s="36"/>
      <c r="AL156" s="36"/>
      <c r="AM156" s="36"/>
      <c r="AN156" s="36"/>
      <c r="AO156" s="36"/>
      <c r="AP156" s="36"/>
      <c r="AQ156" s="36"/>
      <c r="AR156" s="36"/>
      <c r="AS156" s="36"/>
      <c r="AT156" s="36"/>
      <c r="AU156" s="36">
        <v>1.2099999999999999E-3</v>
      </c>
      <c r="AV156" s="36"/>
      <c r="AW156" s="36"/>
      <c r="AX156" s="36"/>
      <c r="AY156" s="41" t="s">
        <v>197</v>
      </c>
      <c r="AZ156" s="41" t="s">
        <v>216</v>
      </c>
      <c r="BA156" s="41" t="s">
        <v>217</v>
      </c>
      <c r="BB156" s="36"/>
      <c r="BC156" s="36"/>
      <c r="BD156" s="36"/>
      <c r="BE156" s="36"/>
      <c r="BF156" s="36" t="s">
        <v>218</v>
      </c>
      <c r="BG156" s="36"/>
      <c r="BH156" s="36"/>
      <c r="BI156" s="36"/>
      <c r="BJ156" s="36" t="s">
        <v>219</v>
      </c>
      <c r="BK156" s="36"/>
      <c r="BL156" s="36"/>
      <c r="BM156" s="36"/>
      <c r="BN156" s="36"/>
      <c r="BO156" s="36"/>
      <c r="BP156" s="36"/>
      <c r="BQ156" s="36"/>
    </row>
    <row r="157" spans="1:69" s="25" customFormat="1" hidden="1" x14ac:dyDescent="0.25">
      <c r="A157" s="36" t="s">
        <v>159</v>
      </c>
      <c r="B157" s="36" t="s">
        <v>160</v>
      </c>
      <c r="C157" s="36" t="s">
        <v>182</v>
      </c>
      <c r="D157" s="36" t="s">
        <v>34</v>
      </c>
      <c r="E157" s="36">
        <v>8</v>
      </c>
      <c r="F157" s="36" t="s">
        <v>263</v>
      </c>
      <c r="G157" s="70">
        <v>0.24</v>
      </c>
      <c r="H157" s="77"/>
      <c r="I157" s="70">
        <v>0.24</v>
      </c>
      <c r="J157" s="36"/>
      <c r="K157" s="36"/>
      <c r="L157" s="36"/>
      <c r="M157" s="70"/>
      <c r="N157" s="70"/>
      <c r="O157" s="70">
        <f t="shared" si="19"/>
        <v>3.2500000000000001E-2</v>
      </c>
      <c r="P157" s="70"/>
      <c r="Q157" s="36"/>
      <c r="R157" s="36"/>
      <c r="S157" s="36"/>
      <c r="T157" s="36"/>
      <c r="U157" s="36"/>
      <c r="V157" s="36"/>
      <c r="W157" s="36"/>
      <c r="X157" s="70">
        <v>0.17499999999999999</v>
      </c>
      <c r="Y157" s="61">
        <f t="shared" si="14"/>
        <v>2.4052818754046849E-2</v>
      </c>
      <c r="Z157" s="70">
        <f t="shared" si="15"/>
        <v>1.4583333333333332E-2</v>
      </c>
      <c r="AA157" s="89">
        <f t="shared" si="16"/>
        <v>1.6703346356976978E-4</v>
      </c>
      <c r="AB157" s="70">
        <f t="shared" si="17"/>
        <v>3.428571428571429E-4</v>
      </c>
      <c r="AC157" s="43">
        <v>5.0000000000000004E-6</v>
      </c>
      <c r="AD157" s="36"/>
      <c r="AE157" s="36"/>
      <c r="AF157" s="36"/>
      <c r="AG157" s="36"/>
      <c r="AH157" s="36"/>
      <c r="AI157" s="36">
        <v>8.1070000000000003E-2</v>
      </c>
      <c r="AJ157" s="36"/>
      <c r="AK157" s="36"/>
      <c r="AL157" s="36"/>
      <c r="AM157" s="36"/>
      <c r="AN157" s="36"/>
      <c r="AO157" s="36"/>
      <c r="AP157" s="36"/>
      <c r="AQ157" s="36"/>
      <c r="AR157" s="36"/>
      <c r="AS157" s="36"/>
      <c r="AT157" s="36"/>
      <c r="AU157" s="36">
        <v>1.32E-3</v>
      </c>
      <c r="AV157" s="36"/>
      <c r="AW157" s="36"/>
      <c r="AX157" s="36"/>
      <c r="AY157" s="41" t="s">
        <v>197</v>
      </c>
      <c r="AZ157" s="41" t="s">
        <v>216</v>
      </c>
      <c r="BA157" s="41" t="s">
        <v>217</v>
      </c>
      <c r="BB157" s="36"/>
      <c r="BC157" s="36"/>
      <c r="BD157" s="36"/>
      <c r="BE157" s="36"/>
      <c r="BF157" s="36" t="s">
        <v>218</v>
      </c>
      <c r="BG157" s="36"/>
      <c r="BH157" s="36"/>
      <c r="BI157" s="36"/>
      <c r="BJ157" s="36" t="s">
        <v>219</v>
      </c>
      <c r="BK157" s="36"/>
      <c r="BL157" s="36"/>
      <c r="BM157" s="36"/>
      <c r="BN157" s="36"/>
      <c r="BO157" s="36"/>
      <c r="BP157" s="36"/>
      <c r="BQ157" s="36"/>
    </row>
    <row r="158" spans="1:69" s="25" customFormat="1" hidden="1" x14ac:dyDescent="0.25">
      <c r="A158" s="90" t="s">
        <v>159</v>
      </c>
      <c r="B158" s="36" t="s">
        <v>160</v>
      </c>
      <c r="C158" s="36" t="s">
        <v>182</v>
      </c>
      <c r="D158" s="36" t="s">
        <v>34</v>
      </c>
      <c r="E158" s="36">
        <v>4</v>
      </c>
      <c r="F158" s="36" t="s">
        <v>260</v>
      </c>
      <c r="G158" s="36">
        <v>0.125</v>
      </c>
      <c r="H158" s="77"/>
      <c r="I158" s="36">
        <v>0.40500000000000003</v>
      </c>
      <c r="J158" s="36">
        <f>I158-0.004</f>
        <v>0.40100000000000002</v>
      </c>
      <c r="K158" s="36">
        <f t="shared" ref="K158:K193" si="20">I158</f>
        <v>0.40500000000000003</v>
      </c>
      <c r="L158" s="36"/>
      <c r="M158" s="70"/>
      <c r="N158" s="70"/>
      <c r="O158" s="80">
        <v>6.2E-2</v>
      </c>
      <c r="P158" s="70" t="s">
        <v>226</v>
      </c>
      <c r="Q158" s="35"/>
      <c r="R158" s="35"/>
      <c r="S158" s="35"/>
      <c r="T158" s="35"/>
      <c r="U158" s="35">
        <v>4.0000000000000001E-3</v>
      </c>
      <c r="V158" s="35"/>
      <c r="W158" s="35"/>
      <c r="X158" s="80">
        <f t="shared" ref="X158:X192" si="21">I158-2*O158</f>
        <v>0.28100000000000003</v>
      </c>
      <c r="Y158" s="42">
        <f t="shared" si="14"/>
        <v>6.2015824380025925E-2</v>
      </c>
      <c r="Z158" s="42">
        <f t="shared" si="15"/>
        <v>2.3416666666666669E-2</v>
      </c>
      <c r="AA158" s="61">
        <f t="shared" si="16"/>
        <v>4.3066544708351338E-4</v>
      </c>
      <c r="AB158" s="43">
        <f t="shared" si="17"/>
        <v>2.1352313167259787E-4</v>
      </c>
      <c r="AC158" s="43">
        <v>5.0000000000000004E-6</v>
      </c>
      <c r="AD158" s="43"/>
      <c r="AE158" s="43"/>
      <c r="AF158" s="43"/>
      <c r="AG158" s="43"/>
      <c r="AH158" s="43"/>
      <c r="AI158" s="43">
        <v>0.25900000000000001</v>
      </c>
      <c r="AJ158" s="43"/>
      <c r="AK158" s="43"/>
      <c r="AL158" s="43"/>
      <c r="AM158" s="43"/>
      <c r="AN158" s="43"/>
      <c r="AO158" s="43"/>
      <c r="AP158" s="43"/>
      <c r="AQ158" s="43"/>
      <c r="AR158" s="43"/>
      <c r="AS158" s="36"/>
      <c r="AT158" s="36"/>
      <c r="AU158" s="36"/>
      <c r="AV158" s="36"/>
      <c r="AW158" s="36"/>
      <c r="AX158" s="36"/>
      <c r="AY158" s="151" t="s">
        <v>192</v>
      </c>
      <c r="AZ158" s="151" t="s">
        <v>193</v>
      </c>
      <c r="BA158" s="149" t="s">
        <v>194</v>
      </c>
      <c r="BB158" s="36"/>
      <c r="BC158" s="36"/>
      <c r="BD158" s="36"/>
      <c r="BE158" s="36"/>
      <c r="BF158" s="36"/>
      <c r="BG158" s="36"/>
      <c r="BH158" s="36"/>
      <c r="BI158" s="36"/>
      <c r="BJ158" s="36"/>
      <c r="BK158" s="36"/>
      <c r="BL158" s="36"/>
      <c r="BM158" s="36"/>
      <c r="BN158" s="36"/>
      <c r="BO158" s="36"/>
      <c r="BP158" s="36"/>
      <c r="BQ158" s="36"/>
    </row>
    <row r="159" spans="1:69" s="25" customFormat="1" hidden="1" x14ac:dyDescent="0.25">
      <c r="A159" s="90" t="s">
        <v>159</v>
      </c>
      <c r="B159" s="36" t="s">
        <v>160</v>
      </c>
      <c r="C159" s="36" t="s">
        <v>182</v>
      </c>
      <c r="D159" s="36" t="s">
        <v>34</v>
      </c>
      <c r="E159" s="36">
        <v>4</v>
      </c>
      <c r="F159" s="36" t="s">
        <v>260</v>
      </c>
      <c r="G159" s="36">
        <v>0.125</v>
      </c>
      <c r="H159" s="77"/>
      <c r="I159" s="36">
        <v>0.40500000000000003</v>
      </c>
      <c r="J159" s="36">
        <f>I159-0.004</f>
        <v>0.40100000000000002</v>
      </c>
      <c r="K159" s="36">
        <f t="shared" si="20"/>
        <v>0.40500000000000003</v>
      </c>
      <c r="L159" s="36"/>
      <c r="M159" s="70"/>
      <c r="N159" s="70"/>
      <c r="O159" s="80">
        <v>0.1</v>
      </c>
      <c r="P159" s="70" t="s">
        <v>227</v>
      </c>
      <c r="Q159" s="35"/>
      <c r="R159" s="35"/>
      <c r="S159" s="35"/>
      <c r="T159" s="35"/>
      <c r="U159" s="35">
        <v>6.0000000000000001E-3</v>
      </c>
      <c r="V159" s="35"/>
      <c r="W159" s="35"/>
      <c r="X159" s="80">
        <f t="shared" si="21"/>
        <v>0.20500000000000002</v>
      </c>
      <c r="Y159" s="42">
        <f t="shared" si="14"/>
        <v>3.300635781677777E-2</v>
      </c>
      <c r="Z159" s="42">
        <f t="shared" si="15"/>
        <v>1.7083333333333336E-2</v>
      </c>
      <c r="AA159" s="61">
        <f t="shared" si="16"/>
        <v>2.2921081817206787E-4</v>
      </c>
      <c r="AB159" s="43">
        <f t="shared" si="17"/>
        <v>2.9268292682926828E-4</v>
      </c>
      <c r="AC159" s="43">
        <v>5.0000000000000004E-6</v>
      </c>
      <c r="AD159" s="43"/>
      <c r="AE159" s="43"/>
      <c r="AF159" s="43"/>
      <c r="AG159" s="43"/>
      <c r="AH159" s="43"/>
      <c r="AI159" s="43">
        <v>0.371</v>
      </c>
      <c r="AJ159" s="43"/>
      <c r="AK159" s="43"/>
      <c r="AL159" s="43"/>
      <c r="AM159" s="43"/>
      <c r="AN159" s="43"/>
      <c r="AO159" s="43"/>
      <c r="AP159" s="43"/>
      <c r="AQ159" s="43"/>
      <c r="AR159" s="43"/>
      <c r="AS159" s="36"/>
      <c r="AT159" s="36"/>
      <c r="AU159" s="36"/>
      <c r="AV159" s="36"/>
      <c r="AW159" s="36"/>
      <c r="AX159" s="36"/>
      <c r="AY159" s="151" t="s">
        <v>192</v>
      </c>
      <c r="AZ159" s="151" t="s">
        <v>193</v>
      </c>
      <c r="BA159" s="149" t="s">
        <v>194</v>
      </c>
      <c r="BB159" s="36"/>
      <c r="BC159" s="36"/>
      <c r="BD159" s="36"/>
      <c r="BE159" s="36"/>
      <c r="BF159" s="36" t="s">
        <v>194</v>
      </c>
      <c r="BG159" s="36"/>
      <c r="BH159" s="36"/>
      <c r="BI159" s="36"/>
      <c r="BJ159" s="36"/>
      <c r="BK159" s="36"/>
      <c r="BL159" s="36"/>
      <c r="BM159" s="36"/>
      <c r="BN159" s="36"/>
      <c r="BO159" s="36"/>
      <c r="BP159" s="36"/>
      <c r="BQ159" s="36"/>
    </row>
    <row r="160" spans="1:69" s="25" customFormat="1" hidden="1" x14ac:dyDescent="0.25">
      <c r="A160" s="90" t="s">
        <v>159</v>
      </c>
      <c r="B160" s="36" t="s">
        <v>160</v>
      </c>
      <c r="C160" s="36" t="s">
        <v>182</v>
      </c>
      <c r="D160" s="36" t="s">
        <v>34</v>
      </c>
      <c r="E160" s="36">
        <v>4</v>
      </c>
      <c r="F160" s="36" t="s">
        <v>260</v>
      </c>
      <c r="G160" s="36">
        <v>0.25</v>
      </c>
      <c r="H160" s="77"/>
      <c r="I160" s="35">
        <v>0.54</v>
      </c>
      <c r="J160" s="36">
        <f>I160-0.004</f>
        <v>0.53600000000000003</v>
      </c>
      <c r="K160" s="36">
        <f t="shared" si="20"/>
        <v>0.54</v>
      </c>
      <c r="L160" s="36"/>
      <c r="M160" s="70"/>
      <c r="N160" s="70"/>
      <c r="O160" s="80">
        <v>8.2000000000000003E-2</v>
      </c>
      <c r="P160" s="70" t="s">
        <v>226</v>
      </c>
      <c r="Q160" s="35"/>
      <c r="R160" s="35"/>
      <c r="S160" s="35"/>
      <c r="T160" s="35"/>
      <c r="U160" s="35">
        <v>5.0000000000000001E-3</v>
      </c>
      <c r="V160" s="35"/>
      <c r="W160" s="35"/>
      <c r="X160" s="80">
        <f t="shared" si="21"/>
        <v>0.376</v>
      </c>
      <c r="Y160" s="42">
        <f t="shared" si="14"/>
        <v>0.11103645074847765</v>
      </c>
      <c r="Z160" s="42">
        <f t="shared" si="15"/>
        <v>3.1333333333333331E-2</v>
      </c>
      <c r="AA160" s="61">
        <f t="shared" si="16"/>
        <v>7.7108646353109462E-4</v>
      </c>
      <c r="AB160" s="43">
        <f t="shared" si="17"/>
        <v>1.595744680851064E-4</v>
      </c>
      <c r="AC160" s="43">
        <v>5.0000000000000004E-6</v>
      </c>
      <c r="AD160" s="43"/>
      <c r="AE160" s="43"/>
      <c r="AF160" s="43"/>
      <c r="AG160" s="43"/>
      <c r="AH160" s="43"/>
      <c r="AI160" s="43">
        <v>0.45700000000000002</v>
      </c>
      <c r="AJ160" s="43"/>
      <c r="AK160" s="43"/>
      <c r="AL160" s="43"/>
      <c r="AM160" s="43"/>
      <c r="AN160" s="43"/>
      <c r="AO160" s="43"/>
      <c r="AP160" s="43"/>
      <c r="AQ160" s="43"/>
      <c r="AR160" s="43"/>
      <c r="AS160" s="36"/>
      <c r="AT160" s="36"/>
      <c r="AU160" s="36"/>
      <c r="AV160" s="36"/>
      <c r="AW160" s="36"/>
      <c r="AX160" s="36"/>
      <c r="AY160" s="151" t="s">
        <v>192</v>
      </c>
      <c r="AZ160" s="151" t="s">
        <v>193</v>
      </c>
      <c r="BA160" s="149" t="s">
        <v>194</v>
      </c>
      <c r="BB160" s="36"/>
      <c r="BC160" s="36"/>
      <c r="BD160" s="36"/>
      <c r="BE160" s="36"/>
      <c r="BF160" s="36" t="s">
        <v>194</v>
      </c>
      <c r="BG160" s="36"/>
      <c r="BH160" s="36"/>
      <c r="BI160" s="36"/>
      <c r="BJ160" s="36"/>
      <c r="BK160" s="36"/>
      <c r="BL160" s="36"/>
      <c r="BM160" s="36"/>
      <c r="BN160" s="36"/>
      <c r="BO160" s="36"/>
      <c r="BP160" s="36"/>
      <c r="BQ160" s="36"/>
    </row>
    <row r="161" spans="1:69" s="25" customFormat="1" hidden="1" x14ac:dyDescent="0.25">
      <c r="A161" s="90" t="s">
        <v>159</v>
      </c>
      <c r="B161" s="36" t="s">
        <v>160</v>
      </c>
      <c r="C161" s="36" t="s">
        <v>182</v>
      </c>
      <c r="D161" s="36" t="s">
        <v>34</v>
      </c>
      <c r="E161" s="36">
        <v>4</v>
      </c>
      <c r="F161" s="36" t="s">
        <v>260</v>
      </c>
      <c r="G161" s="36">
        <v>0.25</v>
      </c>
      <c r="H161" s="77"/>
      <c r="I161" s="35">
        <v>0.54</v>
      </c>
      <c r="J161" s="36">
        <f>I161-0.004</f>
        <v>0.53600000000000003</v>
      </c>
      <c r="K161" s="36">
        <f t="shared" si="20"/>
        <v>0.54</v>
      </c>
      <c r="L161" s="36"/>
      <c r="M161" s="70"/>
      <c r="N161" s="70"/>
      <c r="O161" s="80">
        <v>0.123</v>
      </c>
      <c r="P161" s="70" t="s">
        <v>227</v>
      </c>
      <c r="Q161" s="35"/>
      <c r="R161" s="35"/>
      <c r="S161" s="35"/>
      <c r="T161" s="35"/>
      <c r="U161" s="36">
        <v>7.0000000000000001E-3</v>
      </c>
      <c r="V161" s="36"/>
      <c r="W161" s="36"/>
      <c r="X161" s="80">
        <f t="shared" si="21"/>
        <v>0.29400000000000004</v>
      </c>
      <c r="Y161" s="42">
        <f t="shared" si="14"/>
        <v>6.7886675651421854E-2</v>
      </c>
      <c r="Z161" s="42">
        <f t="shared" si="15"/>
        <v>2.4500000000000004E-2</v>
      </c>
      <c r="AA161" s="61">
        <f t="shared" si="16"/>
        <v>4.7143524757931846E-4</v>
      </c>
      <c r="AB161" s="43">
        <f t="shared" si="17"/>
        <v>2.040816326530612E-4</v>
      </c>
      <c r="AC161" s="43">
        <v>5.0000000000000004E-6</v>
      </c>
      <c r="AD161" s="43"/>
      <c r="AE161" s="43"/>
      <c r="AF161" s="43"/>
      <c r="AG161" s="43"/>
      <c r="AH161" s="43"/>
      <c r="AI161" s="43">
        <v>0.625</v>
      </c>
      <c r="AJ161" s="43"/>
      <c r="AK161" s="43"/>
      <c r="AL161" s="43"/>
      <c r="AM161" s="43"/>
      <c r="AN161" s="43"/>
      <c r="AO161" s="43"/>
      <c r="AP161" s="43"/>
      <c r="AQ161" s="43"/>
      <c r="AR161" s="43"/>
      <c r="AS161" s="36"/>
      <c r="AT161" s="36"/>
      <c r="AU161" s="36"/>
      <c r="AV161" s="36"/>
      <c r="AW161" s="36"/>
      <c r="AX161" s="36"/>
      <c r="AY161" s="151" t="s">
        <v>192</v>
      </c>
      <c r="AZ161" s="151" t="s">
        <v>193</v>
      </c>
      <c r="BA161" s="149" t="s">
        <v>194</v>
      </c>
      <c r="BB161" s="36"/>
      <c r="BC161" s="36"/>
      <c r="BD161" s="36"/>
      <c r="BE161" s="36"/>
      <c r="BF161" s="36" t="s">
        <v>194</v>
      </c>
      <c r="BG161" s="36"/>
      <c r="BH161" s="36"/>
      <c r="BI161" s="36"/>
      <c r="BJ161" s="36"/>
      <c r="BK161" s="36"/>
      <c r="BL161" s="36"/>
      <c r="BM161" s="36"/>
      <c r="BN161" s="36"/>
      <c r="BO161" s="36"/>
      <c r="BP161" s="36"/>
      <c r="BQ161" s="36"/>
    </row>
    <row r="162" spans="1:69" s="25" customFormat="1" hidden="1" x14ac:dyDescent="0.25">
      <c r="A162" s="90" t="s">
        <v>159</v>
      </c>
      <c r="B162" s="36" t="s">
        <v>160</v>
      </c>
      <c r="C162" s="36" t="s">
        <v>182</v>
      </c>
      <c r="D162" s="36" t="s">
        <v>34</v>
      </c>
      <c r="E162" s="36">
        <v>4</v>
      </c>
      <c r="F162" s="36" t="s">
        <v>260</v>
      </c>
      <c r="G162" s="36">
        <f>3/8</f>
        <v>0.375</v>
      </c>
      <c r="H162" s="77"/>
      <c r="I162" s="35">
        <v>0.67500000000000004</v>
      </c>
      <c r="J162" s="35">
        <f>I162-0.005</f>
        <v>0.67</v>
      </c>
      <c r="K162" s="36">
        <f t="shared" si="20"/>
        <v>0.67500000000000004</v>
      </c>
      <c r="L162" s="36"/>
      <c r="M162" s="70"/>
      <c r="N162" s="70"/>
      <c r="O162" s="80">
        <v>0.09</v>
      </c>
      <c r="P162" s="70" t="s">
        <v>226</v>
      </c>
      <c r="Q162" s="35"/>
      <c r="R162" s="35"/>
      <c r="S162" s="35"/>
      <c r="T162" s="35"/>
      <c r="U162" s="35">
        <v>5.0000000000000001E-3</v>
      </c>
      <c r="V162" s="35"/>
      <c r="W162" s="35"/>
      <c r="X162" s="80">
        <f t="shared" si="21"/>
        <v>0.49500000000000005</v>
      </c>
      <c r="Y162" s="42">
        <f t="shared" si="14"/>
        <v>0.19244218498645979</v>
      </c>
      <c r="Z162" s="42">
        <f t="shared" si="15"/>
        <v>4.1250000000000002E-2</v>
      </c>
      <c r="AA162" s="61">
        <f t="shared" si="16"/>
        <v>1.3364040624059708E-3</v>
      </c>
      <c r="AB162" s="43">
        <f t="shared" si="17"/>
        <v>1.2121212121212122E-4</v>
      </c>
      <c r="AC162" s="43">
        <v>5.0000000000000004E-6</v>
      </c>
      <c r="AD162" s="43"/>
      <c r="AE162" s="43"/>
      <c r="AF162" s="43"/>
      <c r="AG162" s="43"/>
      <c r="AH162" s="43"/>
      <c r="AI162" s="43">
        <v>0.64100000000000001</v>
      </c>
      <c r="AJ162" s="43"/>
      <c r="AK162" s="43"/>
      <c r="AL162" s="43"/>
      <c r="AM162" s="43"/>
      <c r="AN162" s="43"/>
      <c r="AO162" s="43"/>
      <c r="AP162" s="43"/>
      <c r="AQ162" s="43"/>
      <c r="AR162" s="43"/>
      <c r="AS162" s="36"/>
      <c r="AT162" s="36"/>
      <c r="AU162" s="36"/>
      <c r="AV162" s="36"/>
      <c r="AW162" s="36"/>
      <c r="AX162" s="36"/>
      <c r="AY162" s="151" t="s">
        <v>192</v>
      </c>
      <c r="AZ162" s="151" t="s">
        <v>193</v>
      </c>
      <c r="BA162" s="149" t="s">
        <v>194</v>
      </c>
      <c r="BB162" s="36"/>
      <c r="BC162" s="36"/>
      <c r="BD162" s="36"/>
      <c r="BE162" s="36"/>
      <c r="BF162" s="36" t="s">
        <v>194</v>
      </c>
      <c r="BG162" s="36"/>
      <c r="BH162" s="36"/>
      <c r="BI162" s="36"/>
      <c r="BJ162" s="36"/>
      <c r="BK162" s="36"/>
      <c r="BL162" s="36"/>
      <c r="BM162" s="36"/>
      <c r="BN162" s="36"/>
      <c r="BO162" s="36"/>
      <c r="BP162" s="36"/>
      <c r="BQ162" s="36"/>
    </row>
    <row r="163" spans="1:69" s="25" customFormat="1" hidden="1" x14ac:dyDescent="0.25">
      <c r="A163" s="90" t="s">
        <v>159</v>
      </c>
      <c r="B163" s="36" t="s">
        <v>160</v>
      </c>
      <c r="C163" s="36" t="s">
        <v>182</v>
      </c>
      <c r="D163" s="36" t="s">
        <v>34</v>
      </c>
      <c r="E163" s="36">
        <v>4</v>
      </c>
      <c r="F163" s="36" t="s">
        <v>260</v>
      </c>
      <c r="G163" s="36">
        <f>3/8</f>
        <v>0.375</v>
      </c>
      <c r="H163" s="77"/>
      <c r="I163" s="35">
        <v>0.67500000000000004</v>
      </c>
      <c r="J163" s="35">
        <f>I163-0.005</f>
        <v>0.67</v>
      </c>
      <c r="K163" s="36">
        <f t="shared" si="20"/>
        <v>0.67500000000000004</v>
      </c>
      <c r="L163" s="36"/>
      <c r="M163" s="70"/>
      <c r="N163" s="70"/>
      <c r="O163" s="80">
        <v>0.127</v>
      </c>
      <c r="P163" s="70" t="s">
        <v>227</v>
      </c>
      <c r="Q163" s="35"/>
      <c r="R163" s="35"/>
      <c r="S163" s="35"/>
      <c r="T163" s="35"/>
      <c r="U163" s="36">
        <v>7.0000000000000001E-3</v>
      </c>
      <c r="V163" s="36"/>
      <c r="W163" s="36"/>
      <c r="X163" s="80">
        <f t="shared" si="21"/>
        <v>0.42100000000000004</v>
      </c>
      <c r="Y163" s="42">
        <f t="shared" si="14"/>
        <v>0.13920475587872716</v>
      </c>
      <c r="Z163" s="42">
        <f t="shared" si="15"/>
        <v>3.5083333333333334E-2</v>
      </c>
      <c r="AA163" s="61">
        <f t="shared" si="16"/>
        <v>9.6669969360227176E-4</v>
      </c>
      <c r="AB163" s="43">
        <f t="shared" si="17"/>
        <v>1.4251781472684086E-4</v>
      </c>
      <c r="AC163" s="43">
        <v>5.0000000000000004E-6</v>
      </c>
      <c r="AD163" s="43"/>
      <c r="AE163" s="43"/>
      <c r="AF163" s="43"/>
      <c r="AG163" s="43"/>
      <c r="AH163" s="43"/>
      <c r="AI163" s="43">
        <v>0.84699999999999998</v>
      </c>
      <c r="AJ163" s="43"/>
      <c r="AK163" s="43"/>
      <c r="AL163" s="43"/>
      <c r="AM163" s="43"/>
      <c r="AN163" s="43"/>
      <c r="AO163" s="43"/>
      <c r="AP163" s="43"/>
      <c r="AQ163" s="43"/>
      <c r="AR163" s="43"/>
      <c r="AS163" s="36"/>
      <c r="AT163" s="36"/>
      <c r="AU163" s="36"/>
      <c r="AV163" s="36"/>
      <c r="AW163" s="36"/>
      <c r="AX163" s="36"/>
      <c r="AY163" s="151" t="s">
        <v>192</v>
      </c>
      <c r="AZ163" s="151" t="s">
        <v>193</v>
      </c>
      <c r="BA163" s="149" t="s">
        <v>194</v>
      </c>
      <c r="BB163" s="36"/>
      <c r="BC163" s="36"/>
      <c r="BD163" s="36"/>
      <c r="BE163" s="36"/>
      <c r="BF163" s="36" t="s">
        <v>194</v>
      </c>
      <c r="BG163" s="36"/>
      <c r="BH163" s="36"/>
      <c r="BI163" s="36"/>
      <c r="BJ163" s="36"/>
      <c r="BK163" s="36"/>
      <c r="BL163" s="36"/>
      <c r="BM163" s="36"/>
      <c r="BN163" s="36"/>
      <c r="BO163" s="36"/>
      <c r="BP163" s="36"/>
      <c r="BQ163" s="36"/>
    </row>
    <row r="164" spans="1:69" s="25" customFormat="1" hidden="1" x14ac:dyDescent="0.25">
      <c r="A164" s="90" t="s">
        <v>159</v>
      </c>
      <c r="B164" s="36" t="s">
        <v>160</v>
      </c>
      <c r="C164" s="36" t="s">
        <v>182</v>
      </c>
      <c r="D164" s="36" t="s">
        <v>34</v>
      </c>
      <c r="E164" s="36">
        <v>4</v>
      </c>
      <c r="F164" s="36" t="s">
        <v>260</v>
      </c>
      <c r="G164" s="36">
        <v>0.5</v>
      </c>
      <c r="H164" s="77"/>
      <c r="I164" s="35">
        <v>0.84</v>
      </c>
      <c r="J164" s="35">
        <f>I164-0.005</f>
        <v>0.83499999999999996</v>
      </c>
      <c r="K164" s="36">
        <f t="shared" si="20"/>
        <v>0.84</v>
      </c>
      <c r="L164" s="36"/>
      <c r="M164" s="70"/>
      <c r="N164" s="70"/>
      <c r="O164" s="80">
        <v>0.107</v>
      </c>
      <c r="P164" s="70" t="s">
        <v>226</v>
      </c>
      <c r="Q164" s="35"/>
      <c r="R164" s="35"/>
      <c r="S164" s="35"/>
      <c r="T164" s="35"/>
      <c r="U164" s="35">
        <v>6.0000000000000001E-3</v>
      </c>
      <c r="V164" s="35"/>
      <c r="W164" s="35"/>
      <c r="X164" s="80">
        <f t="shared" si="21"/>
        <v>0.626</v>
      </c>
      <c r="Y164" s="42">
        <f t="shared" si="14"/>
        <v>0.30777869067953845</v>
      </c>
      <c r="Z164" s="42">
        <f t="shared" si="15"/>
        <v>5.2166666666666667E-2</v>
      </c>
      <c r="AA164" s="61">
        <f t="shared" si="16"/>
        <v>2.1373520186079059E-3</v>
      </c>
      <c r="AB164" s="43">
        <f t="shared" si="17"/>
        <v>9.5846645367412143E-5</v>
      </c>
      <c r="AC164" s="43">
        <v>5.0000000000000004E-6</v>
      </c>
      <c r="AD164" s="43"/>
      <c r="AE164" s="43"/>
      <c r="AF164" s="43"/>
      <c r="AG164" s="43"/>
      <c r="AH164" s="43"/>
      <c r="AI164" s="43">
        <v>0.95499999999999996</v>
      </c>
      <c r="AJ164" s="43"/>
      <c r="AK164" s="43"/>
      <c r="AL164" s="43"/>
      <c r="AM164" s="43"/>
      <c r="AN164" s="43"/>
      <c r="AO164" s="43"/>
      <c r="AP164" s="43"/>
      <c r="AQ164" s="43"/>
      <c r="AR164" s="43"/>
      <c r="AS164" s="36"/>
      <c r="AT164" s="36"/>
      <c r="AU164" s="36"/>
      <c r="AV164" s="36"/>
      <c r="AW164" s="36"/>
      <c r="AX164" s="36"/>
      <c r="AY164" s="151" t="s">
        <v>192</v>
      </c>
      <c r="AZ164" s="151" t="s">
        <v>193</v>
      </c>
      <c r="BA164" s="149" t="s">
        <v>194</v>
      </c>
      <c r="BB164" s="36"/>
      <c r="BC164" s="36"/>
      <c r="BD164" s="36"/>
      <c r="BE164" s="36"/>
      <c r="BF164" s="36" t="s">
        <v>194</v>
      </c>
      <c r="BG164" s="36"/>
      <c r="BH164" s="36"/>
      <c r="BI164" s="36"/>
      <c r="BJ164" s="36"/>
      <c r="BK164" s="36"/>
      <c r="BL164" s="36"/>
      <c r="BM164" s="36"/>
      <c r="BN164" s="36"/>
      <c r="BO164" s="36"/>
      <c r="BP164" s="36"/>
      <c r="BQ164" s="36"/>
    </row>
    <row r="165" spans="1:69" s="25" customFormat="1" hidden="1" x14ac:dyDescent="0.25">
      <c r="A165" s="90" t="s">
        <v>159</v>
      </c>
      <c r="B165" s="36" t="s">
        <v>160</v>
      </c>
      <c r="C165" s="36" t="s">
        <v>182</v>
      </c>
      <c r="D165" s="36" t="s">
        <v>34</v>
      </c>
      <c r="E165" s="36">
        <v>4</v>
      </c>
      <c r="F165" s="36" t="s">
        <v>260</v>
      </c>
      <c r="G165" s="36">
        <v>0.5</v>
      </c>
      <c r="H165" s="77"/>
      <c r="I165" s="35">
        <v>0.84</v>
      </c>
      <c r="J165" s="35">
        <f>I165-0.005</f>
        <v>0.83499999999999996</v>
      </c>
      <c r="K165" s="36">
        <f t="shared" si="20"/>
        <v>0.84</v>
      </c>
      <c r="L165" s="36"/>
      <c r="M165" s="70"/>
      <c r="N165" s="70"/>
      <c r="O165" s="80">
        <v>0.14899999999999999</v>
      </c>
      <c r="P165" s="70" t="s">
        <v>227</v>
      </c>
      <c r="Q165" s="35"/>
      <c r="R165" s="35"/>
      <c r="S165" s="35"/>
      <c r="T165" s="35"/>
      <c r="U165" s="36">
        <v>8.0000000000000002E-3</v>
      </c>
      <c r="V165" s="36"/>
      <c r="W165" s="36"/>
      <c r="X165" s="80">
        <f t="shared" si="21"/>
        <v>0.54200000000000004</v>
      </c>
      <c r="Y165" s="42">
        <f t="shared" si="14"/>
        <v>0.23072170607228801</v>
      </c>
      <c r="Z165" s="42">
        <f t="shared" si="15"/>
        <v>4.5166666666666667E-2</v>
      </c>
      <c r="AA165" s="61">
        <f t="shared" si="16"/>
        <v>1.6022340699464444E-3</v>
      </c>
      <c r="AB165" s="43">
        <f t="shared" si="17"/>
        <v>1.1070110701107011E-4</v>
      </c>
      <c r="AC165" s="43">
        <v>5.0000000000000004E-6</v>
      </c>
      <c r="AD165" s="43"/>
      <c r="AE165" s="43"/>
      <c r="AF165" s="43"/>
      <c r="AG165" s="43"/>
      <c r="AH165" s="43"/>
      <c r="AI165" s="43">
        <v>1.25</v>
      </c>
      <c r="AJ165" s="43"/>
      <c r="AK165" s="43"/>
      <c r="AL165" s="43"/>
      <c r="AM165" s="43"/>
      <c r="AN165" s="43"/>
      <c r="AO165" s="43"/>
      <c r="AP165" s="43"/>
      <c r="AQ165" s="43"/>
      <c r="AR165" s="43"/>
      <c r="AS165" s="36"/>
      <c r="AT165" s="36"/>
      <c r="AU165" s="36"/>
      <c r="AV165" s="36"/>
      <c r="AW165" s="36"/>
      <c r="AX165" s="36"/>
      <c r="AY165" s="151" t="s">
        <v>192</v>
      </c>
      <c r="AZ165" s="151" t="s">
        <v>193</v>
      </c>
      <c r="BA165" s="149" t="s">
        <v>194</v>
      </c>
      <c r="BB165" s="36"/>
      <c r="BC165" s="36"/>
      <c r="BD165" s="36"/>
      <c r="BE165" s="36"/>
      <c r="BF165" s="36" t="s">
        <v>194</v>
      </c>
      <c r="BG165" s="36"/>
      <c r="BH165" s="36"/>
      <c r="BI165" s="36"/>
      <c r="BJ165" s="36"/>
      <c r="BK165" s="36"/>
      <c r="BL165" s="36"/>
      <c r="BM165" s="36"/>
      <c r="BN165" s="36"/>
      <c r="BO165" s="36"/>
      <c r="BP165" s="36"/>
      <c r="BQ165" s="36"/>
    </row>
    <row r="166" spans="1:69" s="25" customFormat="1" hidden="1" x14ac:dyDescent="0.25">
      <c r="A166" s="90" t="s">
        <v>159</v>
      </c>
      <c r="B166" s="36" t="s">
        <v>160</v>
      </c>
      <c r="C166" s="36" t="s">
        <v>182</v>
      </c>
      <c r="D166" s="36" t="s">
        <v>34</v>
      </c>
      <c r="E166" s="36">
        <v>4</v>
      </c>
      <c r="F166" s="36" t="s">
        <v>260</v>
      </c>
      <c r="G166" s="36">
        <v>0.75</v>
      </c>
      <c r="H166" s="77"/>
      <c r="I166" s="35">
        <v>1.05</v>
      </c>
      <c r="J166" s="35">
        <f t="shared" ref="J166:J173" si="22">I166-0.006</f>
        <v>1.044</v>
      </c>
      <c r="K166" s="36">
        <f t="shared" si="20"/>
        <v>1.05</v>
      </c>
      <c r="L166" s="36"/>
      <c r="M166" s="70"/>
      <c r="N166" s="70"/>
      <c r="O166" s="80">
        <v>0.114</v>
      </c>
      <c r="P166" s="70" t="s">
        <v>226</v>
      </c>
      <c r="Q166" s="35"/>
      <c r="R166" s="35"/>
      <c r="S166" s="35"/>
      <c r="T166" s="35"/>
      <c r="U166" s="35">
        <v>6.0000000000000001E-3</v>
      </c>
      <c r="V166" s="35"/>
      <c r="W166" s="35"/>
      <c r="X166" s="80">
        <f t="shared" si="21"/>
        <v>0.82200000000000006</v>
      </c>
      <c r="Y166" s="42">
        <f t="shared" si="14"/>
        <v>0.5306809726370415</v>
      </c>
      <c r="Z166" s="42">
        <f t="shared" si="15"/>
        <v>6.8500000000000005E-2</v>
      </c>
      <c r="AA166" s="61">
        <f t="shared" si="16"/>
        <v>3.6852845322016777E-3</v>
      </c>
      <c r="AB166" s="43">
        <f t="shared" si="17"/>
        <v>7.2992700729927014E-5</v>
      </c>
      <c r="AC166" s="43">
        <v>5.0000000000000004E-6</v>
      </c>
      <c r="AD166" s="43"/>
      <c r="AE166" s="43"/>
      <c r="AF166" s="43"/>
      <c r="AG166" s="43"/>
      <c r="AH166" s="43"/>
      <c r="AI166" s="43">
        <v>1.3</v>
      </c>
      <c r="AJ166" s="43"/>
      <c r="AK166" s="43"/>
      <c r="AL166" s="43"/>
      <c r="AM166" s="43"/>
      <c r="AN166" s="43"/>
      <c r="AO166" s="43"/>
      <c r="AP166" s="43"/>
      <c r="AQ166" s="43"/>
      <c r="AR166" s="43"/>
      <c r="AS166" s="36"/>
      <c r="AT166" s="36"/>
      <c r="AU166" s="36"/>
      <c r="AV166" s="36"/>
      <c r="AW166" s="36"/>
      <c r="AX166" s="36"/>
      <c r="AY166" s="151" t="s">
        <v>192</v>
      </c>
      <c r="AZ166" s="151" t="s">
        <v>193</v>
      </c>
      <c r="BA166" s="149" t="s">
        <v>194</v>
      </c>
      <c r="BB166" s="36"/>
      <c r="BC166" s="36"/>
      <c r="BD166" s="36"/>
      <c r="BE166" s="36"/>
      <c r="BF166" s="36" t="s">
        <v>194</v>
      </c>
      <c r="BG166" s="36"/>
      <c r="BH166" s="36"/>
      <c r="BI166" s="36"/>
      <c r="BJ166" s="36"/>
      <c r="BK166" s="36"/>
      <c r="BL166" s="36"/>
      <c r="BM166" s="36"/>
      <c r="BN166" s="36"/>
      <c r="BO166" s="36"/>
      <c r="BP166" s="36"/>
      <c r="BQ166" s="36"/>
    </row>
    <row r="167" spans="1:69" s="25" customFormat="1" hidden="1" x14ac:dyDescent="0.25">
      <c r="A167" s="90" t="s">
        <v>159</v>
      </c>
      <c r="B167" s="36" t="s">
        <v>160</v>
      </c>
      <c r="C167" s="36" t="s">
        <v>182</v>
      </c>
      <c r="D167" s="36" t="s">
        <v>34</v>
      </c>
      <c r="E167" s="36">
        <v>4</v>
      </c>
      <c r="F167" s="36" t="s">
        <v>260</v>
      </c>
      <c r="G167" s="36">
        <v>0.75</v>
      </c>
      <c r="H167" s="77"/>
      <c r="I167" s="35">
        <v>1.05</v>
      </c>
      <c r="J167" s="35">
        <f t="shared" si="22"/>
        <v>1.044</v>
      </c>
      <c r="K167" s="36">
        <f t="shared" si="20"/>
        <v>1.05</v>
      </c>
      <c r="L167" s="36"/>
      <c r="M167" s="70"/>
      <c r="N167" s="70"/>
      <c r="O167" s="80">
        <v>0.157</v>
      </c>
      <c r="P167" s="70" t="s">
        <v>227</v>
      </c>
      <c r="Q167" s="35"/>
      <c r="R167" s="35"/>
      <c r="S167" s="35"/>
      <c r="T167" s="35"/>
      <c r="U167" s="36">
        <v>8.9999999999999993E-3</v>
      </c>
      <c r="V167" s="36"/>
      <c r="W167" s="36"/>
      <c r="X167" s="80">
        <f t="shared" si="21"/>
        <v>0.73599999999999999</v>
      </c>
      <c r="Y167" s="42">
        <f t="shared" si="14"/>
        <v>0.42544704351974411</v>
      </c>
      <c r="Z167" s="42">
        <f t="shared" si="15"/>
        <v>6.133333333333333E-2</v>
      </c>
      <c r="AA167" s="61">
        <f t="shared" si="16"/>
        <v>2.954493357776001E-3</v>
      </c>
      <c r="AB167" s="43">
        <f t="shared" si="17"/>
        <v>8.1521739130434789E-5</v>
      </c>
      <c r="AC167" s="43">
        <v>5.0000000000000004E-6</v>
      </c>
      <c r="AD167" s="43"/>
      <c r="AE167" s="43"/>
      <c r="AF167" s="43"/>
      <c r="AG167" s="43"/>
      <c r="AH167" s="43"/>
      <c r="AI167" s="43">
        <v>1.71</v>
      </c>
      <c r="AJ167" s="43"/>
      <c r="AK167" s="43"/>
      <c r="AL167" s="43"/>
      <c r="AM167" s="43"/>
      <c r="AN167" s="43"/>
      <c r="AO167" s="43"/>
      <c r="AP167" s="43"/>
      <c r="AQ167" s="43"/>
      <c r="AR167" s="43"/>
      <c r="AS167" s="36"/>
      <c r="AT167" s="36"/>
      <c r="AU167" s="36"/>
      <c r="AV167" s="36"/>
      <c r="AW167" s="36"/>
      <c r="AX167" s="36"/>
      <c r="AY167" s="151" t="s">
        <v>192</v>
      </c>
      <c r="AZ167" s="151" t="s">
        <v>193</v>
      </c>
      <c r="BA167" s="149" t="s">
        <v>194</v>
      </c>
      <c r="BB167" s="36"/>
      <c r="BC167" s="36"/>
      <c r="BD167" s="36"/>
      <c r="BE167" s="36"/>
      <c r="BF167" s="36" t="s">
        <v>194</v>
      </c>
      <c r="BG167" s="36"/>
      <c r="BH167" s="36"/>
      <c r="BI167" s="36"/>
      <c r="BJ167" s="36"/>
      <c r="BK167" s="36"/>
      <c r="BL167" s="36"/>
      <c r="BM167" s="36"/>
      <c r="BN167" s="36"/>
      <c r="BO167" s="36"/>
      <c r="BP167" s="36"/>
      <c r="BQ167" s="36"/>
    </row>
    <row r="168" spans="1:69" s="36" customFormat="1" hidden="1" x14ac:dyDescent="0.25">
      <c r="A168" s="90" t="s">
        <v>159</v>
      </c>
      <c r="B168" s="36" t="s">
        <v>160</v>
      </c>
      <c r="C168" s="36" t="s">
        <v>182</v>
      </c>
      <c r="D168" s="36" t="s">
        <v>34</v>
      </c>
      <c r="E168" s="36">
        <v>4</v>
      </c>
      <c r="F168" s="36" t="s">
        <v>260</v>
      </c>
      <c r="G168" s="36">
        <v>1</v>
      </c>
      <c r="H168" s="77"/>
      <c r="I168" s="35">
        <v>1.3149999999999999</v>
      </c>
      <c r="J168" s="35">
        <f t="shared" si="22"/>
        <v>1.3089999999999999</v>
      </c>
      <c r="K168" s="36">
        <f t="shared" si="20"/>
        <v>1.3149999999999999</v>
      </c>
      <c r="M168" s="70"/>
      <c r="N168" s="70"/>
      <c r="O168" s="80">
        <v>0.126</v>
      </c>
      <c r="P168" s="70" t="s">
        <v>226</v>
      </c>
      <c r="Q168" s="35"/>
      <c r="R168" s="35"/>
      <c r="S168" s="35"/>
      <c r="T168" s="35"/>
      <c r="U168" s="35">
        <v>7.0000000000000001E-3</v>
      </c>
      <c r="V168" s="35"/>
      <c r="W168" s="35"/>
      <c r="X168" s="80">
        <f t="shared" si="21"/>
        <v>1.0629999999999999</v>
      </c>
      <c r="Y168" s="42">
        <f t="shared" si="14"/>
        <v>0.88747557729605109</v>
      </c>
      <c r="Z168" s="42">
        <f t="shared" si="15"/>
        <v>8.8583333333333333E-2</v>
      </c>
      <c r="AA168" s="61">
        <f t="shared" si="16"/>
        <v>6.1630248423336894E-3</v>
      </c>
      <c r="AB168" s="43">
        <f t="shared" si="17"/>
        <v>5.6444026340545627E-5</v>
      </c>
      <c r="AC168" s="43">
        <v>5.0000000000000004E-6</v>
      </c>
      <c r="AD168" s="43"/>
      <c r="AE168" s="43"/>
      <c r="AF168" s="43"/>
      <c r="AG168" s="43"/>
      <c r="AH168" s="43"/>
      <c r="AI168" s="43">
        <v>1.82</v>
      </c>
      <c r="AJ168" s="43"/>
      <c r="AK168" s="43"/>
      <c r="AL168" s="43"/>
      <c r="AM168" s="43"/>
      <c r="AN168" s="43"/>
      <c r="AO168" s="43"/>
      <c r="AP168" s="43"/>
      <c r="AQ168" s="43"/>
      <c r="AR168" s="43"/>
      <c r="AY168" s="151" t="s">
        <v>192</v>
      </c>
      <c r="AZ168" s="151" t="s">
        <v>193</v>
      </c>
      <c r="BA168" s="149" t="s">
        <v>194</v>
      </c>
      <c r="BF168" s="36" t="s">
        <v>194</v>
      </c>
    </row>
    <row r="169" spans="1:69" s="36" customFormat="1" hidden="1" x14ac:dyDescent="0.25">
      <c r="A169" s="90" t="s">
        <v>159</v>
      </c>
      <c r="B169" s="36" t="s">
        <v>160</v>
      </c>
      <c r="C169" s="36" t="s">
        <v>182</v>
      </c>
      <c r="D169" s="36" t="s">
        <v>34</v>
      </c>
      <c r="E169" s="36">
        <v>4</v>
      </c>
      <c r="F169" s="36" t="s">
        <v>260</v>
      </c>
      <c r="G169" s="36">
        <v>1</v>
      </c>
      <c r="H169" s="77"/>
      <c r="I169" s="35">
        <v>1.3149999999999999</v>
      </c>
      <c r="J169" s="35">
        <f t="shared" si="22"/>
        <v>1.3089999999999999</v>
      </c>
      <c r="K169" s="36">
        <f t="shared" si="20"/>
        <v>1.3149999999999999</v>
      </c>
      <c r="M169" s="70"/>
      <c r="N169" s="70"/>
      <c r="O169" s="80">
        <v>0.182</v>
      </c>
      <c r="P169" s="70" t="s">
        <v>227</v>
      </c>
      <c r="Q169" s="35"/>
      <c r="R169" s="35"/>
      <c r="S169" s="35"/>
      <c r="T169" s="35"/>
      <c r="U169" s="36">
        <v>0.01</v>
      </c>
      <c r="X169" s="80">
        <f t="shared" si="21"/>
        <v>0.95099999999999996</v>
      </c>
      <c r="Y169" s="42">
        <f t="shared" si="14"/>
        <v>0.71031488437481549</v>
      </c>
      <c r="Z169" s="42">
        <f t="shared" si="15"/>
        <v>7.9250000000000001E-2</v>
      </c>
      <c r="AA169" s="61">
        <f t="shared" si="16"/>
        <v>4.9327422526028869E-3</v>
      </c>
      <c r="AB169" s="43">
        <f t="shared" si="17"/>
        <v>6.3091482649842276E-5</v>
      </c>
      <c r="AC169" s="43">
        <v>5.0000000000000004E-6</v>
      </c>
      <c r="AD169" s="43"/>
      <c r="AE169" s="43"/>
      <c r="AF169" s="43"/>
      <c r="AG169" s="43"/>
      <c r="AH169" s="43"/>
      <c r="AI169" s="43">
        <v>2.5099999999999998</v>
      </c>
      <c r="AJ169" s="43"/>
      <c r="AK169" s="43"/>
      <c r="AL169" s="43"/>
      <c r="AM169" s="43"/>
      <c r="AN169" s="43"/>
      <c r="AO169" s="43"/>
      <c r="AP169" s="43"/>
      <c r="AQ169" s="43"/>
      <c r="AR169" s="43"/>
      <c r="AY169" s="151" t="s">
        <v>192</v>
      </c>
      <c r="AZ169" s="151" t="s">
        <v>193</v>
      </c>
      <c r="BA169" s="149" t="s">
        <v>194</v>
      </c>
      <c r="BF169" s="36" t="s">
        <v>194</v>
      </c>
    </row>
    <row r="170" spans="1:69" s="36" customFormat="1" hidden="1" x14ac:dyDescent="0.25">
      <c r="A170" s="90" t="s">
        <v>159</v>
      </c>
      <c r="B170" s="36" t="s">
        <v>160</v>
      </c>
      <c r="C170" s="36" t="s">
        <v>182</v>
      </c>
      <c r="D170" s="36" t="s">
        <v>34</v>
      </c>
      <c r="E170" s="36">
        <v>4</v>
      </c>
      <c r="F170" s="36" t="s">
        <v>260</v>
      </c>
      <c r="G170" s="36">
        <v>1.25</v>
      </c>
      <c r="H170" s="77"/>
      <c r="I170" s="35">
        <v>1.66</v>
      </c>
      <c r="J170" s="35">
        <f t="shared" si="22"/>
        <v>1.6539999999999999</v>
      </c>
      <c r="K170" s="36">
        <f t="shared" si="20"/>
        <v>1.66</v>
      </c>
      <c r="M170" s="70"/>
      <c r="N170" s="70"/>
      <c r="O170" s="80">
        <v>0.14599999999999999</v>
      </c>
      <c r="P170" s="70" t="s">
        <v>226</v>
      </c>
      <c r="Q170" s="35"/>
      <c r="R170" s="35"/>
      <c r="S170" s="35"/>
      <c r="T170" s="35"/>
      <c r="U170" s="35">
        <v>8.0000000000000002E-3</v>
      </c>
      <c r="V170" s="35"/>
      <c r="W170" s="35"/>
      <c r="X170" s="80">
        <f t="shared" si="21"/>
        <v>1.3679999999999999</v>
      </c>
      <c r="Y170" s="42">
        <f t="shared" si="14"/>
        <v>1.4698129725379061</v>
      </c>
      <c r="Z170" s="42">
        <f t="shared" si="15"/>
        <v>0.11399999999999999</v>
      </c>
      <c r="AA170" s="61">
        <f t="shared" si="16"/>
        <v>1.0207034531513236E-2</v>
      </c>
      <c r="AB170" s="43">
        <f t="shared" si="17"/>
        <v>4.3859649122807028E-5</v>
      </c>
      <c r="AC170" s="43">
        <v>5.0000000000000004E-6</v>
      </c>
      <c r="AD170" s="43"/>
      <c r="AE170" s="43"/>
      <c r="AF170" s="43"/>
      <c r="AG170" s="43"/>
      <c r="AH170" s="43"/>
      <c r="AI170" s="43">
        <v>2.69</v>
      </c>
      <c r="AJ170" s="43"/>
      <c r="AK170" s="43"/>
      <c r="AL170" s="43"/>
      <c r="AM170" s="43"/>
      <c r="AN170" s="43"/>
      <c r="AO170" s="43"/>
      <c r="AP170" s="43"/>
      <c r="AQ170" s="43"/>
      <c r="AR170" s="43"/>
      <c r="AY170" s="151" t="s">
        <v>192</v>
      </c>
      <c r="AZ170" s="151" t="s">
        <v>193</v>
      </c>
      <c r="BA170" s="149" t="s">
        <v>194</v>
      </c>
      <c r="BF170" s="36" t="s">
        <v>194</v>
      </c>
    </row>
    <row r="171" spans="1:69" s="36" customFormat="1" hidden="1" x14ac:dyDescent="0.25">
      <c r="A171" s="90" t="s">
        <v>159</v>
      </c>
      <c r="B171" s="36" t="s">
        <v>160</v>
      </c>
      <c r="C171" s="36" t="s">
        <v>182</v>
      </c>
      <c r="D171" s="36" t="s">
        <v>34</v>
      </c>
      <c r="E171" s="36">
        <v>4</v>
      </c>
      <c r="F171" s="36" t="s">
        <v>260</v>
      </c>
      <c r="G171" s="36">
        <v>1.25</v>
      </c>
      <c r="H171" s="77"/>
      <c r="I171" s="35">
        <v>1.66</v>
      </c>
      <c r="J171" s="35">
        <f t="shared" si="22"/>
        <v>1.6539999999999999</v>
      </c>
      <c r="K171" s="36">
        <f t="shared" si="20"/>
        <v>1.66</v>
      </c>
      <c r="M171" s="70"/>
      <c r="N171" s="70"/>
      <c r="O171" s="80">
        <v>0.19400000000000001</v>
      </c>
      <c r="P171" s="70" t="s">
        <v>227</v>
      </c>
      <c r="Q171" s="35"/>
      <c r="R171" s="35"/>
      <c r="S171" s="35"/>
      <c r="T171" s="35"/>
      <c r="U171" s="36">
        <v>0.01</v>
      </c>
      <c r="X171" s="80">
        <f t="shared" si="21"/>
        <v>1.2719999999999998</v>
      </c>
      <c r="Y171" s="42">
        <f t="shared" si="14"/>
        <v>1.2707616620064566</v>
      </c>
      <c r="Z171" s="42">
        <f t="shared" si="15"/>
        <v>0.10599999999999998</v>
      </c>
      <c r="AA171" s="61">
        <f t="shared" si="16"/>
        <v>8.8247337639337266E-3</v>
      </c>
      <c r="AB171" s="43">
        <f t="shared" si="17"/>
        <v>4.7169811320754728E-5</v>
      </c>
      <c r="AC171" s="43">
        <v>5.0000000000000004E-6</v>
      </c>
      <c r="AD171" s="43"/>
      <c r="AE171" s="43"/>
      <c r="AF171" s="43"/>
      <c r="AG171" s="43"/>
      <c r="AH171" s="43"/>
      <c r="AI171" s="43">
        <v>3.46</v>
      </c>
      <c r="AJ171" s="43"/>
      <c r="AK171" s="43"/>
      <c r="AL171" s="43"/>
      <c r="AM171" s="43"/>
      <c r="AN171" s="43"/>
      <c r="AO171" s="43"/>
      <c r="AP171" s="43"/>
      <c r="AQ171" s="43"/>
      <c r="AR171" s="43"/>
      <c r="AY171" s="151" t="s">
        <v>192</v>
      </c>
      <c r="AZ171" s="151" t="s">
        <v>193</v>
      </c>
      <c r="BA171" s="149" t="s">
        <v>194</v>
      </c>
      <c r="BF171" s="36" t="s">
        <v>194</v>
      </c>
    </row>
    <row r="172" spans="1:69" s="36" customFormat="1" hidden="1" x14ac:dyDescent="0.25">
      <c r="A172" s="90" t="s">
        <v>159</v>
      </c>
      <c r="B172" s="36" t="s">
        <v>160</v>
      </c>
      <c r="C172" s="36" t="s">
        <v>182</v>
      </c>
      <c r="D172" s="36" t="s">
        <v>34</v>
      </c>
      <c r="E172" s="36">
        <v>4</v>
      </c>
      <c r="F172" s="36" t="s">
        <v>260</v>
      </c>
      <c r="G172" s="36">
        <v>1.5</v>
      </c>
      <c r="H172" s="77"/>
      <c r="I172" s="35">
        <v>1.9</v>
      </c>
      <c r="J172" s="35">
        <f t="shared" si="22"/>
        <v>1.8939999999999999</v>
      </c>
      <c r="K172" s="36">
        <f t="shared" si="20"/>
        <v>1.9</v>
      </c>
      <c r="M172" s="70"/>
      <c r="N172" s="70"/>
      <c r="O172" s="80">
        <v>0.15</v>
      </c>
      <c r="P172" s="70" t="s">
        <v>226</v>
      </c>
      <c r="Q172" s="35"/>
      <c r="R172" s="35"/>
      <c r="S172" s="35"/>
      <c r="T172" s="35"/>
      <c r="U172" s="35">
        <v>8.0000000000000002E-3</v>
      </c>
      <c r="V172" s="35"/>
      <c r="W172" s="35"/>
      <c r="X172" s="80">
        <f t="shared" si="21"/>
        <v>1.5999999999999999</v>
      </c>
      <c r="Y172" s="42">
        <f t="shared" si="14"/>
        <v>2.0106192982974673</v>
      </c>
      <c r="Z172" s="42">
        <f t="shared" si="15"/>
        <v>0.13333333333333333</v>
      </c>
      <c r="AA172" s="61">
        <f t="shared" si="16"/>
        <v>1.3962634015954637E-2</v>
      </c>
      <c r="AB172" s="43">
        <f t="shared" si="17"/>
        <v>3.7500000000000003E-5</v>
      </c>
      <c r="AC172" s="43">
        <v>5.0000000000000004E-6</v>
      </c>
      <c r="AD172" s="43"/>
      <c r="AE172" s="43"/>
      <c r="AF172" s="43"/>
      <c r="AG172" s="43"/>
      <c r="AH172" s="43"/>
      <c r="AI172" s="43">
        <v>3.2</v>
      </c>
      <c r="AJ172" s="43"/>
      <c r="AK172" s="43"/>
      <c r="AL172" s="43"/>
      <c r="AM172" s="43"/>
      <c r="AN172" s="43"/>
      <c r="AO172" s="43"/>
      <c r="AP172" s="43"/>
      <c r="AQ172" s="43"/>
      <c r="AR172" s="43"/>
      <c r="AY172" s="151" t="s">
        <v>192</v>
      </c>
      <c r="AZ172" s="151" t="s">
        <v>193</v>
      </c>
      <c r="BA172" s="149" t="s">
        <v>194</v>
      </c>
      <c r="BF172" s="36" t="s">
        <v>194</v>
      </c>
    </row>
    <row r="173" spans="1:69" s="36" customFormat="1" hidden="1" x14ac:dyDescent="0.25">
      <c r="A173" s="90" t="s">
        <v>159</v>
      </c>
      <c r="B173" s="36" t="s">
        <v>160</v>
      </c>
      <c r="C173" s="36" t="s">
        <v>182</v>
      </c>
      <c r="D173" s="36" t="s">
        <v>34</v>
      </c>
      <c r="E173" s="36">
        <v>4</v>
      </c>
      <c r="F173" s="36" t="s">
        <v>260</v>
      </c>
      <c r="G173" s="36">
        <v>1.5</v>
      </c>
      <c r="H173" s="77"/>
      <c r="I173" s="35">
        <v>1.9</v>
      </c>
      <c r="J173" s="35">
        <f t="shared" si="22"/>
        <v>1.8939999999999999</v>
      </c>
      <c r="K173" s="36">
        <f t="shared" si="20"/>
        <v>1.9</v>
      </c>
      <c r="M173" s="70"/>
      <c r="N173" s="70"/>
      <c r="O173" s="80">
        <v>0.20300000000000001</v>
      </c>
      <c r="P173" s="70" t="s">
        <v>227</v>
      </c>
      <c r="Q173" s="35"/>
      <c r="R173" s="35"/>
      <c r="S173" s="35"/>
      <c r="T173" s="35"/>
      <c r="U173" s="36">
        <v>1.0999999999999999E-2</v>
      </c>
      <c r="X173" s="80">
        <f t="shared" si="21"/>
        <v>1.4939999999999998</v>
      </c>
      <c r="Y173" s="42">
        <f t="shared" si="14"/>
        <v>1.7530369750369865</v>
      </c>
      <c r="Z173" s="42">
        <f t="shared" si="15"/>
        <v>0.12449999999999999</v>
      </c>
      <c r="AA173" s="61">
        <f t="shared" si="16"/>
        <v>1.2173867882201294E-2</v>
      </c>
      <c r="AB173" s="43">
        <f t="shared" si="17"/>
        <v>4.0160642570281132E-5</v>
      </c>
      <c r="AC173" s="43">
        <v>5.0000000000000004E-6</v>
      </c>
      <c r="AD173" s="43"/>
      <c r="AE173" s="43"/>
      <c r="AF173" s="43"/>
      <c r="AG173" s="43"/>
      <c r="AH173" s="43"/>
      <c r="AI173" s="43">
        <v>4.1900000000000004</v>
      </c>
      <c r="AJ173" s="43"/>
      <c r="AK173" s="43"/>
      <c r="AL173" s="43"/>
      <c r="AM173" s="43"/>
      <c r="AN173" s="43"/>
      <c r="AO173" s="43"/>
      <c r="AP173" s="43"/>
      <c r="AQ173" s="43"/>
      <c r="AR173" s="43"/>
      <c r="AY173" s="151" t="s">
        <v>192</v>
      </c>
      <c r="AZ173" s="151" t="s">
        <v>193</v>
      </c>
      <c r="BA173" s="149" t="s">
        <v>194</v>
      </c>
      <c r="BF173" s="36" t="s">
        <v>194</v>
      </c>
    </row>
    <row r="174" spans="1:69" s="36" customFormat="1" hidden="1" x14ac:dyDescent="0.25">
      <c r="A174" s="90" t="s">
        <v>159</v>
      </c>
      <c r="B174" s="36" t="s">
        <v>160</v>
      </c>
      <c r="C174" s="36" t="s">
        <v>182</v>
      </c>
      <c r="D174" s="36" t="s">
        <v>34</v>
      </c>
      <c r="E174" s="36">
        <v>4</v>
      </c>
      <c r="F174" s="36" t="s">
        <v>260</v>
      </c>
      <c r="G174" s="36">
        <v>2</v>
      </c>
      <c r="H174" s="77"/>
      <c r="I174" s="35">
        <v>2.375</v>
      </c>
      <c r="J174" s="35">
        <f>I174-0.008</f>
        <v>2.367</v>
      </c>
      <c r="K174" s="36">
        <f t="shared" si="20"/>
        <v>2.375</v>
      </c>
      <c r="M174" s="70"/>
      <c r="N174" s="70"/>
      <c r="O174" s="80">
        <v>0.156</v>
      </c>
      <c r="P174" s="70" t="s">
        <v>226</v>
      </c>
      <c r="Q174" s="35"/>
      <c r="R174" s="35"/>
      <c r="S174" s="35"/>
      <c r="T174" s="35"/>
      <c r="U174" s="35">
        <v>8.9999999999999993E-3</v>
      </c>
      <c r="V174" s="35"/>
      <c r="W174" s="35"/>
      <c r="X174" s="80">
        <f t="shared" si="21"/>
        <v>2.0630000000000002</v>
      </c>
      <c r="Y174" s="42">
        <f t="shared" si="14"/>
        <v>3.342630236076475</v>
      </c>
      <c r="Z174" s="42">
        <f t="shared" si="15"/>
        <v>0.17191666666666669</v>
      </c>
      <c r="AA174" s="61">
        <f t="shared" si="16"/>
        <v>2.3212709972753303E-2</v>
      </c>
      <c r="AB174" s="43">
        <f t="shared" si="17"/>
        <v>2.9083858458555499E-5</v>
      </c>
      <c r="AC174" s="43">
        <v>5.0000000000000004E-6</v>
      </c>
      <c r="AD174" s="43"/>
      <c r="AE174" s="43"/>
      <c r="AF174" s="43"/>
      <c r="AG174" s="43"/>
      <c r="AH174" s="43"/>
      <c r="AI174" s="43">
        <v>4.22</v>
      </c>
      <c r="AJ174" s="43"/>
      <c r="AK174" s="43"/>
      <c r="AL174" s="43"/>
      <c r="AM174" s="43"/>
      <c r="AN174" s="43"/>
      <c r="AO174" s="43"/>
      <c r="AP174" s="43"/>
      <c r="AQ174" s="43"/>
      <c r="AR174" s="43"/>
      <c r="AY174" s="151" t="s">
        <v>192</v>
      </c>
      <c r="AZ174" s="151" t="s">
        <v>193</v>
      </c>
      <c r="BA174" s="149" t="s">
        <v>194</v>
      </c>
      <c r="BF174" s="36" t="s">
        <v>194</v>
      </c>
    </row>
    <row r="175" spans="1:69" s="33" customFormat="1" hidden="1" x14ac:dyDescent="0.25">
      <c r="A175" s="90" t="s">
        <v>159</v>
      </c>
      <c r="B175" s="36" t="s">
        <v>160</v>
      </c>
      <c r="C175" s="36" t="s">
        <v>182</v>
      </c>
      <c r="D175" s="36" t="s">
        <v>34</v>
      </c>
      <c r="E175" s="36">
        <v>4</v>
      </c>
      <c r="F175" s="36" t="s">
        <v>260</v>
      </c>
      <c r="G175" s="36">
        <v>2</v>
      </c>
      <c r="H175" s="77"/>
      <c r="I175" s="35">
        <v>2.375</v>
      </c>
      <c r="J175" s="35">
        <f>I175-0.008</f>
        <v>2.367</v>
      </c>
      <c r="K175" s="36">
        <f t="shared" si="20"/>
        <v>2.375</v>
      </c>
      <c r="L175" s="36"/>
      <c r="M175" s="70"/>
      <c r="N175" s="70"/>
      <c r="O175" s="80">
        <v>0.221</v>
      </c>
      <c r="P175" s="70" t="s">
        <v>227</v>
      </c>
      <c r="Q175" s="35"/>
      <c r="R175" s="35"/>
      <c r="S175" s="35"/>
      <c r="T175" s="35"/>
      <c r="U175" s="36">
        <v>1.2E-2</v>
      </c>
      <c r="V175" s="36"/>
      <c r="W175" s="36"/>
      <c r="X175" s="80">
        <f t="shared" si="21"/>
        <v>1.9330000000000001</v>
      </c>
      <c r="Y175" s="42">
        <f t="shared" si="14"/>
        <v>2.9346315981547684</v>
      </c>
      <c r="Z175" s="42">
        <f t="shared" si="15"/>
        <v>0.16108333333333333</v>
      </c>
      <c r="AA175" s="61">
        <f t="shared" si="16"/>
        <v>2.0379386098296998E-2</v>
      </c>
      <c r="AB175" s="43">
        <f t="shared" si="17"/>
        <v>3.1039834454216248E-5</v>
      </c>
      <c r="AC175" s="43">
        <v>5.0000000000000004E-6</v>
      </c>
      <c r="AD175" s="43"/>
      <c r="AE175" s="43"/>
      <c r="AF175" s="43"/>
      <c r="AG175" s="43"/>
      <c r="AH175" s="43"/>
      <c r="AI175" s="43">
        <v>5.8</v>
      </c>
      <c r="AJ175" s="43"/>
      <c r="AK175" s="43"/>
      <c r="AL175" s="43"/>
      <c r="AM175" s="43"/>
      <c r="AN175" s="43"/>
      <c r="AO175" s="43"/>
      <c r="AP175" s="43"/>
      <c r="AQ175" s="43"/>
      <c r="AR175" s="43"/>
      <c r="AS175" s="36"/>
      <c r="AT175" s="36"/>
      <c r="AU175" s="36"/>
      <c r="AV175" s="36"/>
      <c r="AW175" s="36"/>
      <c r="AX175" s="36"/>
      <c r="AY175" s="151" t="s">
        <v>192</v>
      </c>
      <c r="AZ175" s="151" t="s">
        <v>193</v>
      </c>
      <c r="BA175" s="149" t="s">
        <v>194</v>
      </c>
      <c r="BB175" s="36"/>
      <c r="BC175" s="36"/>
      <c r="BD175" s="36"/>
      <c r="BE175" s="36"/>
      <c r="BF175" s="36" t="s">
        <v>194</v>
      </c>
      <c r="BG175" s="36"/>
      <c r="BH175" s="36"/>
      <c r="BI175" s="36"/>
      <c r="BJ175" s="36"/>
      <c r="BK175" s="36"/>
      <c r="BL175" s="36"/>
      <c r="BM175" s="36"/>
      <c r="BN175" s="36"/>
      <c r="BO175" s="36"/>
      <c r="BP175" s="36"/>
      <c r="BQ175" s="36"/>
    </row>
    <row r="176" spans="1:69" s="36" customFormat="1" hidden="1" x14ac:dyDescent="0.25">
      <c r="A176" s="90" t="s">
        <v>159</v>
      </c>
      <c r="B176" s="36" t="s">
        <v>160</v>
      </c>
      <c r="C176" s="36" t="s">
        <v>182</v>
      </c>
      <c r="D176" s="36" t="s">
        <v>34</v>
      </c>
      <c r="E176" s="36">
        <v>4</v>
      </c>
      <c r="F176" s="36" t="s">
        <v>260</v>
      </c>
      <c r="G176" s="36">
        <v>2.5</v>
      </c>
      <c r="H176" s="77"/>
      <c r="I176" s="35">
        <v>2.875</v>
      </c>
      <c r="J176" s="35">
        <f>I176-0.008</f>
        <v>2.867</v>
      </c>
      <c r="K176" s="36">
        <f t="shared" si="20"/>
        <v>2.875</v>
      </c>
      <c r="M176" s="70"/>
      <c r="N176" s="70"/>
      <c r="O176" s="80">
        <v>0.187</v>
      </c>
      <c r="P176" s="70" t="s">
        <v>226</v>
      </c>
      <c r="Q176" s="35"/>
      <c r="R176" s="35"/>
      <c r="S176" s="35"/>
      <c r="T176" s="35"/>
      <c r="U176" s="35">
        <v>0.01</v>
      </c>
      <c r="V176" s="35"/>
      <c r="W176" s="35"/>
      <c r="X176" s="80">
        <f t="shared" si="21"/>
        <v>2.5009999999999999</v>
      </c>
      <c r="Y176" s="42">
        <f t="shared" si="14"/>
        <v>4.9126662974492019</v>
      </c>
      <c r="Z176" s="42">
        <f t="shared" si="15"/>
        <v>0.20841666666666667</v>
      </c>
      <c r="AA176" s="61">
        <f t="shared" si="16"/>
        <v>3.4115738176730574E-2</v>
      </c>
      <c r="AB176" s="43">
        <f t="shared" si="17"/>
        <v>2.3990403838464618E-5</v>
      </c>
      <c r="AC176" s="43">
        <v>5.0000000000000004E-6</v>
      </c>
      <c r="AD176" s="43"/>
      <c r="AE176" s="43"/>
      <c r="AF176" s="43"/>
      <c r="AG176" s="43"/>
      <c r="AH176" s="43"/>
      <c r="AI176" s="43">
        <v>6.12</v>
      </c>
      <c r="AJ176" s="43"/>
      <c r="AK176" s="43"/>
      <c r="AL176" s="43"/>
      <c r="AM176" s="43"/>
      <c r="AN176" s="43"/>
      <c r="AO176" s="43"/>
      <c r="AP176" s="43"/>
      <c r="AQ176" s="43"/>
      <c r="AR176" s="43"/>
      <c r="AY176" s="151" t="s">
        <v>192</v>
      </c>
      <c r="AZ176" s="151" t="s">
        <v>193</v>
      </c>
      <c r="BA176" s="149" t="s">
        <v>194</v>
      </c>
      <c r="BF176" s="36" t="s">
        <v>194</v>
      </c>
    </row>
    <row r="177" spans="1:69" s="36" customFormat="1" hidden="1" x14ac:dyDescent="0.25">
      <c r="A177" s="90" t="s">
        <v>159</v>
      </c>
      <c r="B177" s="36" t="s">
        <v>160</v>
      </c>
      <c r="C177" s="36" t="s">
        <v>182</v>
      </c>
      <c r="D177" s="36" t="s">
        <v>34</v>
      </c>
      <c r="E177" s="36">
        <v>4</v>
      </c>
      <c r="F177" s="36" t="s">
        <v>260</v>
      </c>
      <c r="G177" s="36">
        <v>2.5</v>
      </c>
      <c r="H177" s="77"/>
      <c r="I177" s="35">
        <v>2.875</v>
      </c>
      <c r="J177" s="35">
        <f>I177-0.008</f>
        <v>2.867</v>
      </c>
      <c r="K177" s="36">
        <f t="shared" si="20"/>
        <v>2.875</v>
      </c>
      <c r="M177" s="70"/>
      <c r="N177" s="70"/>
      <c r="O177" s="80">
        <v>0.28000000000000003</v>
      </c>
      <c r="P177" s="70" t="s">
        <v>227</v>
      </c>
      <c r="Q177" s="35"/>
      <c r="R177" s="35"/>
      <c r="S177" s="35"/>
      <c r="T177" s="35"/>
      <c r="U177" s="36">
        <v>1.4999999999999999E-2</v>
      </c>
      <c r="X177" s="80">
        <f t="shared" si="21"/>
        <v>2.3149999999999999</v>
      </c>
      <c r="Y177" s="42">
        <f t="shared" si="14"/>
        <v>4.2091254722336897</v>
      </c>
      <c r="Z177" s="42">
        <f t="shared" si="15"/>
        <v>0.19291666666666665</v>
      </c>
      <c r="AA177" s="61">
        <f t="shared" si="16"/>
        <v>2.9230038001622844E-2</v>
      </c>
      <c r="AB177" s="43">
        <f t="shared" si="17"/>
        <v>2.5917926565874735E-5</v>
      </c>
      <c r="AC177" s="43">
        <v>5.0000000000000004E-6</v>
      </c>
      <c r="AD177" s="43"/>
      <c r="AE177" s="43"/>
      <c r="AF177" s="43"/>
      <c r="AG177" s="43"/>
      <c r="AH177" s="43"/>
      <c r="AI177" s="43">
        <v>8.85</v>
      </c>
      <c r="AJ177" s="43"/>
      <c r="AK177" s="43"/>
      <c r="AL177" s="43"/>
      <c r="AM177" s="43"/>
      <c r="AN177" s="43"/>
      <c r="AO177" s="43"/>
      <c r="AP177" s="43"/>
      <c r="AQ177" s="43"/>
      <c r="AR177" s="43"/>
      <c r="AY177" s="151" t="s">
        <v>192</v>
      </c>
      <c r="AZ177" s="151" t="s">
        <v>193</v>
      </c>
      <c r="BA177" s="149" t="s">
        <v>194</v>
      </c>
      <c r="BF177" s="36" t="s">
        <v>194</v>
      </c>
    </row>
    <row r="178" spans="1:69" s="36" customFormat="1" hidden="1" x14ac:dyDescent="0.25">
      <c r="A178" s="90" t="s">
        <v>159</v>
      </c>
      <c r="B178" s="36" t="s">
        <v>160</v>
      </c>
      <c r="C178" s="36" t="s">
        <v>182</v>
      </c>
      <c r="D178" s="36" t="s">
        <v>34</v>
      </c>
      <c r="E178" s="36">
        <v>4</v>
      </c>
      <c r="F178" s="36" t="s">
        <v>260</v>
      </c>
      <c r="G178" s="36">
        <v>3</v>
      </c>
      <c r="H178" s="77"/>
      <c r="I178" s="35">
        <v>3.5</v>
      </c>
      <c r="J178" s="35">
        <f>I178-0.01</f>
        <v>3.49</v>
      </c>
      <c r="K178" s="36">
        <f t="shared" si="20"/>
        <v>3.5</v>
      </c>
      <c r="M178" s="70"/>
      <c r="N178" s="70"/>
      <c r="O178" s="80">
        <v>0.219</v>
      </c>
      <c r="P178" s="70" t="s">
        <v>226</v>
      </c>
      <c r="Q178" s="35"/>
      <c r="R178" s="35"/>
      <c r="S178" s="35"/>
      <c r="T178" s="35"/>
      <c r="U178" s="35">
        <v>1.2E-2</v>
      </c>
      <c r="V178" s="35"/>
      <c r="W178" s="35"/>
      <c r="X178" s="80">
        <f t="shared" si="21"/>
        <v>3.0619999999999998</v>
      </c>
      <c r="Y178" s="42">
        <f t="shared" si="14"/>
        <v>7.3637706579009841</v>
      </c>
      <c r="Z178" s="42">
        <f t="shared" si="15"/>
        <v>0.25516666666666665</v>
      </c>
      <c r="AA178" s="61">
        <f t="shared" si="16"/>
        <v>5.1137296235423506E-2</v>
      </c>
      <c r="AB178" s="43">
        <f t="shared" si="17"/>
        <v>1.959503592423253E-5</v>
      </c>
      <c r="AC178" s="43">
        <v>5.0000000000000004E-6</v>
      </c>
      <c r="AD178" s="43"/>
      <c r="AE178" s="43"/>
      <c r="AF178" s="43"/>
      <c r="AG178" s="43"/>
      <c r="AH178" s="43"/>
      <c r="AI178" s="43">
        <v>8.76</v>
      </c>
      <c r="AJ178" s="43"/>
      <c r="AK178" s="43"/>
      <c r="AL178" s="43"/>
      <c r="AM178" s="43"/>
      <c r="AN178" s="43"/>
      <c r="AO178" s="43"/>
      <c r="AP178" s="43"/>
      <c r="AQ178" s="43"/>
      <c r="AR178" s="43"/>
      <c r="AY178" s="151" t="s">
        <v>192</v>
      </c>
      <c r="AZ178" s="151" t="s">
        <v>193</v>
      </c>
      <c r="BA178" s="149" t="s">
        <v>194</v>
      </c>
      <c r="BF178" s="36" t="s">
        <v>194</v>
      </c>
    </row>
    <row r="179" spans="1:69" s="36" customFormat="1" hidden="1" x14ac:dyDescent="0.25">
      <c r="A179" s="90" t="s">
        <v>159</v>
      </c>
      <c r="B179" s="36" t="s">
        <v>160</v>
      </c>
      <c r="C179" s="36" t="s">
        <v>182</v>
      </c>
      <c r="D179" s="36" t="s">
        <v>34</v>
      </c>
      <c r="E179" s="36">
        <v>4</v>
      </c>
      <c r="F179" s="36" t="s">
        <v>260</v>
      </c>
      <c r="G179" s="36">
        <v>3</v>
      </c>
      <c r="H179" s="77"/>
      <c r="I179" s="35">
        <v>3.5</v>
      </c>
      <c r="J179" s="35">
        <f>I179-0.01</f>
        <v>3.49</v>
      </c>
      <c r="K179" s="36">
        <f t="shared" si="20"/>
        <v>3.5</v>
      </c>
      <c r="M179" s="70"/>
      <c r="N179" s="70"/>
      <c r="O179" s="80">
        <v>0.30399999999999999</v>
      </c>
      <c r="P179" s="70" t="s">
        <v>227</v>
      </c>
      <c r="Q179" s="35"/>
      <c r="R179" s="35"/>
      <c r="S179" s="35"/>
      <c r="T179" s="35"/>
      <c r="U179" s="36">
        <v>1.6E-2</v>
      </c>
      <c r="X179" s="80">
        <f t="shared" si="21"/>
        <v>2.8919999999999999</v>
      </c>
      <c r="Y179" s="42">
        <f t="shared" si="14"/>
        <v>6.568806344873356</v>
      </c>
      <c r="Z179" s="42">
        <f t="shared" si="15"/>
        <v>0.24099999999999999</v>
      </c>
      <c r="AA179" s="61">
        <f t="shared" si="16"/>
        <v>4.5616710728287185E-2</v>
      </c>
      <c r="AB179" s="43">
        <f t="shared" si="17"/>
        <v>2.0746887966804982E-5</v>
      </c>
      <c r="AC179" s="43">
        <v>5.0000000000000004E-6</v>
      </c>
      <c r="AD179" s="43"/>
      <c r="AE179" s="43"/>
      <c r="AF179" s="43"/>
      <c r="AG179" s="43"/>
      <c r="AH179" s="43"/>
      <c r="AI179" s="43">
        <v>11.8</v>
      </c>
      <c r="AJ179" s="43"/>
      <c r="AK179" s="43"/>
      <c r="AL179" s="43"/>
      <c r="AM179" s="43"/>
      <c r="AN179" s="43"/>
      <c r="AO179" s="43"/>
      <c r="AP179" s="43"/>
      <c r="AQ179" s="43"/>
      <c r="AR179" s="43"/>
      <c r="AY179" s="151" t="s">
        <v>192</v>
      </c>
      <c r="AZ179" s="151" t="s">
        <v>193</v>
      </c>
      <c r="BA179" s="149" t="s">
        <v>194</v>
      </c>
      <c r="BF179" s="36" t="s">
        <v>194</v>
      </c>
    </row>
    <row r="180" spans="1:69" s="36" customFormat="1" hidden="1" x14ac:dyDescent="0.25">
      <c r="A180" s="90" t="s">
        <v>159</v>
      </c>
      <c r="B180" s="36" t="s">
        <v>160</v>
      </c>
      <c r="C180" s="36" t="s">
        <v>182</v>
      </c>
      <c r="D180" s="36" t="s">
        <v>34</v>
      </c>
      <c r="E180" s="36">
        <v>4</v>
      </c>
      <c r="F180" s="36" t="s">
        <v>260</v>
      </c>
      <c r="G180" s="36">
        <v>3.5</v>
      </c>
      <c r="H180" s="77"/>
      <c r="I180" s="35">
        <v>4</v>
      </c>
      <c r="J180" s="35">
        <f>I180-0.01</f>
        <v>3.99</v>
      </c>
      <c r="K180" s="36">
        <f t="shared" si="20"/>
        <v>4</v>
      </c>
      <c r="M180" s="70"/>
      <c r="N180" s="70"/>
      <c r="O180" s="80">
        <v>0.25</v>
      </c>
      <c r="P180" s="70" t="s">
        <v>226</v>
      </c>
      <c r="Q180" s="35"/>
      <c r="R180" s="35"/>
      <c r="S180" s="35"/>
      <c r="T180" s="35"/>
      <c r="U180" s="35">
        <v>1.2999999999999999E-2</v>
      </c>
      <c r="V180" s="35"/>
      <c r="W180" s="35"/>
      <c r="X180" s="80">
        <f t="shared" si="21"/>
        <v>3.5</v>
      </c>
      <c r="Y180" s="42">
        <f t="shared" si="14"/>
        <v>9.6211275016187408</v>
      </c>
      <c r="Z180" s="42">
        <f t="shared" si="15"/>
        <v>0.29166666666666669</v>
      </c>
      <c r="AA180" s="61">
        <f t="shared" si="16"/>
        <v>6.6813385427907934E-2</v>
      </c>
      <c r="AB180" s="43">
        <f t="shared" si="17"/>
        <v>1.7142857142857142E-5</v>
      </c>
      <c r="AC180" s="43">
        <v>5.0000000000000004E-6</v>
      </c>
      <c r="AD180" s="43"/>
      <c r="AE180" s="43"/>
      <c r="AF180" s="43"/>
      <c r="AG180" s="43"/>
      <c r="AH180" s="43"/>
      <c r="AI180" s="43">
        <v>11.4</v>
      </c>
      <c r="AJ180" s="43"/>
      <c r="AK180" s="43"/>
      <c r="AL180" s="43"/>
      <c r="AM180" s="43"/>
      <c r="AN180" s="43"/>
      <c r="AO180" s="43"/>
      <c r="AP180" s="43"/>
      <c r="AQ180" s="43"/>
      <c r="AR180" s="43"/>
      <c r="AY180" s="151" t="s">
        <v>192</v>
      </c>
      <c r="AZ180" s="151" t="s">
        <v>193</v>
      </c>
      <c r="BA180" s="149" t="s">
        <v>194</v>
      </c>
      <c r="BF180" s="36" t="s">
        <v>194</v>
      </c>
    </row>
    <row r="181" spans="1:69" s="33" customFormat="1" hidden="1" x14ac:dyDescent="0.25">
      <c r="A181" s="90" t="s">
        <v>159</v>
      </c>
      <c r="B181" s="36" t="s">
        <v>160</v>
      </c>
      <c r="C181" s="36" t="s">
        <v>182</v>
      </c>
      <c r="D181" s="36" t="s">
        <v>34</v>
      </c>
      <c r="E181" s="36">
        <v>4</v>
      </c>
      <c r="F181" s="36" t="s">
        <v>260</v>
      </c>
      <c r="G181" s="36">
        <v>3.5</v>
      </c>
      <c r="H181" s="77"/>
      <c r="I181" s="35">
        <v>4</v>
      </c>
      <c r="J181" s="35">
        <f>I181-0.01</f>
        <v>3.99</v>
      </c>
      <c r="K181" s="36">
        <f t="shared" si="20"/>
        <v>4</v>
      </c>
      <c r="L181" s="36"/>
      <c r="M181" s="70"/>
      <c r="N181" s="70"/>
      <c r="O181" s="80">
        <v>0.32100000000000001</v>
      </c>
      <c r="P181" s="70" t="s">
        <v>227</v>
      </c>
      <c r="Q181" s="35"/>
      <c r="R181" s="35"/>
      <c r="S181" s="35"/>
      <c r="T181" s="35"/>
      <c r="U181" s="36">
        <v>1.7000000000000001E-2</v>
      </c>
      <c r="V181" s="36"/>
      <c r="W181" s="36"/>
      <c r="X181" s="80">
        <f t="shared" si="21"/>
        <v>3.3580000000000001</v>
      </c>
      <c r="Y181" s="42">
        <f t="shared" si="14"/>
        <v>8.8562784957684251</v>
      </c>
      <c r="Z181" s="42">
        <f t="shared" si="15"/>
        <v>0.27983333333333332</v>
      </c>
      <c r="AA181" s="61">
        <f t="shared" si="16"/>
        <v>6.1501933998391829E-2</v>
      </c>
      <c r="AB181" s="43">
        <f t="shared" si="17"/>
        <v>1.7867778439547353E-5</v>
      </c>
      <c r="AC181" s="43">
        <v>5.0000000000000004E-6</v>
      </c>
      <c r="AD181" s="43"/>
      <c r="AE181" s="43"/>
      <c r="AF181" s="43"/>
      <c r="AG181" s="43"/>
      <c r="AH181" s="43"/>
      <c r="AI181" s="43">
        <v>14.4</v>
      </c>
      <c r="AJ181" s="43"/>
      <c r="AK181" s="43"/>
      <c r="AL181" s="43"/>
      <c r="AM181" s="43"/>
      <c r="AN181" s="43"/>
      <c r="AO181" s="43"/>
      <c r="AP181" s="43"/>
      <c r="AQ181" s="43"/>
      <c r="AR181" s="43"/>
      <c r="AS181" s="36"/>
      <c r="AT181" s="36"/>
      <c r="AU181" s="36"/>
      <c r="AV181" s="36"/>
      <c r="AW181" s="36"/>
      <c r="AX181" s="36"/>
      <c r="AY181" s="151" t="s">
        <v>192</v>
      </c>
      <c r="AZ181" s="151" t="s">
        <v>193</v>
      </c>
      <c r="BA181" s="149" t="s">
        <v>194</v>
      </c>
      <c r="BB181" s="36"/>
      <c r="BC181" s="36"/>
      <c r="BD181" s="36"/>
      <c r="BE181" s="36"/>
      <c r="BF181" s="36" t="s">
        <v>194</v>
      </c>
      <c r="BG181" s="36"/>
      <c r="BH181" s="36"/>
      <c r="BI181" s="36"/>
      <c r="BJ181" s="36"/>
      <c r="BK181" s="36"/>
      <c r="BL181" s="36"/>
      <c r="BM181" s="36"/>
      <c r="BN181" s="36"/>
      <c r="BO181" s="36"/>
      <c r="BP181" s="36"/>
      <c r="BQ181" s="36"/>
    </row>
    <row r="182" spans="1:69" s="33" customFormat="1" hidden="1" x14ac:dyDescent="0.25">
      <c r="A182" s="90" t="s">
        <v>159</v>
      </c>
      <c r="B182" s="36" t="s">
        <v>160</v>
      </c>
      <c r="C182" s="36" t="s">
        <v>182</v>
      </c>
      <c r="D182" s="36" t="s">
        <v>34</v>
      </c>
      <c r="E182" s="36">
        <v>4</v>
      </c>
      <c r="F182" s="36" t="s">
        <v>260</v>
      </c>
      <c r="G182" s="36">
        <v>4</v>
      </c>
      <c r="H182" s="77"/>
      <c r="I182" s="35">
        <v>4.5</v>
      </c>
      <c r="J182" s="35">
        <f>I182-0.012</f>
        <v>4.4880000000000004</v>
      </c>
      <c r="K182" s="36">
        <f t="shared" si="20"/>
        <v>4.5</v>
      </c>
      <c r="L182" s="36"/>
      <c r="M182" s="70"/>
      <c r="N182" s="70"/>
      <c r="O182" s="80">
        <v>0.25</v>
      </c>
      <c r="P182" s="70" t="s">
        <v>226</v>
      </c>
      <c r="Q182" s="35"/>
      <c r="R182" s="35"/>
      <c r="S182" s="35"/>
      <c r="T182" s="35"/>
      <c r="U182" s="35">
        <v>1.4E-2</v>
      </c>
      <c r="V182" s="35"/>
      <c r="W182" s="35"/>
      <c r="X182" s="80">
        <f t="shared" si="21"/>
        <v>4</v>
      </c>
      <c r="Y182" s="42">
        <f t="shared" si="14"/>
        <v>12.566370614359172</v>
      </c>
      <c r="Z182" s="42">
        <f t="shared" si="15"/>
        <v>0.33333333333333331</v>
      </c>
      <c r="AA182" s="61">
        <f t="shared" si="16"/>
        <v>8.7266462599716474E-2</v>
      </c>
      <c r="AB182" s="43">
        <f t="shared" si="17"/>
        <v>1.5000000000000002E-5</v>
      </c>
      <c r="AC182" s="43">
        <v>5.0000000000000004E-6</v>
      </c>
      <c r="AD182" s="43"/>
      <c r="AE182" s="43"/>
      <c r="AF182" s="43"/>
      <c r="AG182" s="43"/>
      <c r="AH182" s="43"/>
      <c r="AI182" s="43">
        <v>12.9</v>
      </c>
      <c r="AJ182" s="43"/>
      <c r="AK182" s="43"/>
      <c r="AL182" s="43"/>
      <c r="AM182" s="43"/>
      <c r="AN182" s="43"/>
      <c r="AO182" s="43"/>
      <c r="AP182" s="43"/>
      <c r="AQ182" s="43"/>
      <c r="AR182" s="43"/>
      <c r="AS182" s="36"/>
      <c r="AT182" s="36"/>
      <c r="AU182" s="36"/>
      <c r="AV182" s="36"/>
      <c r="AW182" s="36"/>
      <c r="AX182" s="36"/>
      <c r="AY182" s="151" t="s">
        <v>192</v>
      </c>
      <c r="AZ182" s="151" t="s">
        <v>193</v>
      </c>
      <c r="BA182" s="149" t="s">
        <v>194</v>
      </c>
      <c r="BB182" s="36"/>
      <c r="BC182" s="36"/>
      <c r="BD182" s="36"/>
      <c r="BE182" s="36"/>
      <c r="BF182" s="36" t="s">
        <v>194</v>
      </c>
      <c r="BG182" s="36"/>
      <c r="BH182" s="36"/>
      <c r="BI182" s="36"/>
      <c r="BJ182" s="36"/>
      <c r="BK182" s="36"/>
      <c r="BL182" s="36"/>
      <c r="BM182" s="36"/>
      <c r="BN182" s="36"/>
      <c r="BO182" s="36"/>
      <c r="BP182" s="36"/>
      <c r="BQ182" s="36"/>
    </row>
    <row r="183" spans="1:69" s="36" customFormat="1" hidden="1" x14ac:dyDescent="0.25">
      <c r="A183" s="90" t="s">
        <v>159</v>
      </c>
      <c r="B183" s="36" t="s">
        <v>160</v>
      </c>
      <c r="C183" s="36" t="s">
        <v>182</v>
      </c>
      <c r="D183" s="36" t="s">
        <v>34</v>
      </c>
      <c r="E183" s="36">
        <v>4</v>
      </c>
      <c r="F183" s="36" t="s">
        <v>260</v>
      </c>
      <c r="G183" s="36">
        <v>4</v>
      </c>
      <c r="H183" s="77"/>
      <c r="I183" s="35">
        <v>4.5</v>
      </c>
      <c r="J183" s="35">
        <f>I183-0.012</f>
        <v>4.4880000000000004</v>
      </c>
      <c r="K183" s="36">
        <f t="shared" si="20"/>
        <v>4.5</v>
      </c>
      <c r="M183" s="70"/>
      <c r="N183" s="70"/>
      <c r="O183" s="80">
        <v>0.34100000000000003</v>
      </c>
      <c r="P183" s="70" t="s">
        <v>227</v>
      </c>
      <c r="Q183" s="35"/>
      <c r="R183" s="35"/>
      <c r="S183" s="35"/>
      <c r="T183" s="35"/>
      <c r="U183" s="36">
        <v>1.7999999999999999E-2</v>
      </c>
      <c r="X183" s="80">
        <f t="shared" si="21"/>
        <v>3.8180000000000001</v>
      </c>
      <c r="Y183" s="42">
        <f t="shared" si="14"/>
        <v>11.448846417216865</v>
      </c>
      <c r="Z183" s="42">
        <f t="shared" si="15"/>
        <v>0.31816666666666665</v>
      </c>
      <c r="AA183" s="61">
        <f t="shared" si="16"/>
        <v>7.950587789733933E-2</v>
      </c>
      <c r="AB183" s="43">
        <f t="shared" si="17"/>
        <v>1.5715034049240442E-5</v>
      </c>
      <c r="AC183" s="43">
        <v>5.0000000000000004E-6</v>
      </c>
      <c r="AD183" s="43"/>
      <c r="AE183" s="43"/>
      <c r="AF183" s="43"/>
      <c r="AG183" s="43"/>
      <c r="AH183" s="43"/>
      <c r="AI183" s="43">
        <v>17.3</v>
      </c>
      <c r="AJ183" s="43"/>
      <c r="AK183" s="43"/>
      <c r="AL183" s="43"/>
      <c r="AM183" s="43"/>
      <c r="AN183" s="43"/>
      <c r="AO183" s="43"/>
      <c r="AP183" s="43"/>
      <c r="AQ183" s="43"/>
      <c r="AR183" s="43"/>
      <c r="AY183" s="151" t="s">
        <v>192</v>
      </c>
      <c r="AZ183" s="151" t="s">
        <v>193</v>
      </c>
      <c r="BA183" s="149" t="s">
        <v>194</v>
      </c>
      <c r="BF183" s="36" t="s">
        <v>194</v>
      </c>
    </row>
    <row r="184" spans="1:69" s="33" customFormat="1" hidden="1" x14ac:dyDescent="0.25">
      <c r="A184" s="90" t="s">
        <v>159</v>
      </c>
      <c r="B184" s="36" t="s">
        <v>160</v>
      </c>
      <c r="C184" s="36" t="s">
        <v>182</v>
      </c>
      <c r="D184" s="36" t="s">
        <v>34</v>
      </c>
      <c r="E184" s="36">
        <v>4</v>
      </c>
      <c r="F184" s="36" t="s">
        <v>260</v>
      </c>
      <c r="G184" s="36">
        <v>5</v>
      </c>
      <c r="H184" s="77"/>
      <c r="I184" s="35">
        <v>5.5620000000000003</v>
      </c>
      <c r="J184" s="35">
        <f>I184-0.014</f>
        <v>5.548</v>
      </c>
      <c r="K184" s="36">
        <f t="shared" si="20"/>
        <v>5.5620000000000003</v>
      </c>
      <c r="L184" s="36"/>
      <c r="M184" s="70"/>
      <c r="N184" s="70"/>
      <c r="O184" s="80">
        <v>0.25</v>
      </c>
      <c r="P184" s="70" t="s">
        <v>226</v>
      </c>
      <c r="Q184" s="35"/>
      <c r="R184" s="35"/>
      <c r="S184" s="35"/>
      <c r="T184" s="35"/>
      <c r="U184" s="35">
        <v>1.4E-2</v>
      </c>
      <c r="V184" s="35"/>
      <c r="W184" s="35"/>
      <c r="X184" s="80">
        <f t="shared" si="21"/>
        <v>5.0620000000000003</v>
      </c>
      <c r="Y184" s="42">
        <f t="shared" si="14"/>
        <v>20.124920016782728</v>
      </c>
      <c r="Z184" s="42">
        <f t="shared" si="15"/>
        <v>0.42183333333333334</v>
      </c>
      <c r="AA184" s="61">
        <f t="shared" si="16"/>
        <v>0.13975638900543558</v>
      </c>
      <c r="AB184" s="43">
        <f t="shared" si="17"/>
        <v>1.185302252074279E-5</v>
      </c>
      <c r="AC184" s="43">
        <v>5.0000000000000004E-6</v>
      </c>
      <c r="AD184" s="43"/>
      <c r="AE184" s="43"/>
      <c r="AF184" s="43"/>
      <c r="AG184" s="43"/>
      <c r="AH184" s="43"/>
      <c r="AI184" s="43">
        <v>16.2</v>
      </c>
      <c r="AJ184" s="43"/>
      <c r="AK184" s="43"/>
      <c r="AL184" s="43"/>
      <c r="AM184" s="43"/>
      <c r="AN184" s="43"/>
      <c r="AO184" s="43"/>
      <c r="AP184" s="43"/>
      <c r="AQ184" s="43"/>
      <c r="AR184" s="43"/>
      <c r="AS184" s="36"/>
      <c r="AT184" s="36"/>
      <c r="AU184" s="36"/>
      <c r="AV184" s="36"/>
      <c r="AW184" s="36"/>
      <c r="AX184" s="36"/>
      <c r="AY184" s="151" t="s">
        <v>192</v>
      </c>
      <c r="AZ184" s="151" t="s">
        <v>193</v>
      </c>
      <c r="BA184" s="149" t="s">
        <v>194</v>
      </c>
      <c r="BB184" s="36"/>
      <c r="BC184" s="36"/>
      <c r="BD184" s="36"/>
      <c r="BE184" s="36"/>
      <c r="BF184" s="36" t="s">
        <v>194</v>
      </c>
      <c r="BG184" s="36"/>
      <c r="BH184" s="36"/>
      <c r="BI184" s="36"/>
      <c r="BJ184" s="36"/>
      <c r="BK184" s="36"/>
      <c r="BL184" s="36"/>
      <c r="BM184" s="36"/>
      <c r="BN184" s="36"/>
      <c r="BO184" s="36"/>
      <c r="BP184" s="36"/>
      <c r="BQ184" s="36"/>
    </row>
    <row r="185" spans="1:69" s="36" customFormat="1" hidden="1" x14ac:dyDescent="0.25">
      <c r="A185" s="90" t="s">
        <v>159</v>
      </c>
      <c r="B185" s="36" t="s">
        <v>160</v>
      </c>
      <c r="C185" s="36" t="s">
        <v>182</v>
      </c>
      <c r="D185" s="36" t="s">
        <v>34</v>
      </c>
      <c r="E185" s="36">
        <v>4</v>
      </c>
      <c r="F185" s="36" t="s">
        <v>260</v>
      </c>
      <c r="G185" s="36">
        <v>5</v>
      </c>
      <c r="H185" s="77"/>
      <c r="I185" s="35">
        <v>5.5620000000000003</v>
      </c>
      <c r="J185" s="35">
        <f>I185-0.014</f>
        <v>5.548</v>
      </c>
      <c r="K185" s="36">
        <f t="shared" si="20"/>
        <v>5.5620000000000003</v>
      </c>
      <c r="M185" s="70"/>
      <c r="N185" s="70"/>
      <c r="O185" s="80">
        <v>0.375</v>
      </c>
      <c r="P185" s="70" t="s">
        <v>227</v>
      </c>
      <c r="Q185" s="35"/>
      <c r="R185" s="35"/>
      <c r="S185" s="35"/>
      <c r="T185" s="35"/>
      <c r="U185" s="36">
        <v>1.9E-2</v>
      </c>
      <c r="X185" s="80">
        <f t="shared" si="21"/>
        <v>4.8120000000000003</v>
      </c>
      <c r="Y185" s="42">
        <f t="shared" si="14"/>
        <v>18.186164650436126</v>
      </c>
      <c r="Z185" s="42">
        <f t="shared" si="15"/>
        <v>0.40100000000000002</v>
      </c>
      <c r="AA185" s="61">
        <f t="shared" si="16"/>
        <v>0.12629281007247309</v>
      </c>
      <c r="AB185" s="43">
        <f t="shared" si="17"/>
        <v>1.2468827930174564E-5</v>
      </c>
      <c r="AC185" s="43">
        <v>5.0000000000000004E-6</v>
      </c>
      <c r="AD185" s="43"/>
      <c r="AE185" s="43"/>
      <c r="AF185" s="43"/>
      <c r="AG185" s="43"/>
      <c r="AH185" s="43"/>
      <c r="AI185" s="43">
        <v>23.7</v>
      </c>
      <c r="AJ185" s="43"/>
      <c r="AK185" s="43"/>
      <c r="AL185" s="43"/>
      <c r="AM185" s="43"/>
      <c r="AN185" s="43"/>
      <c r="AO185" s="43"/>
      <c r="AP185" s="43"/>
      <c r="AQ185" s="43"/>
      <c r="AR185" s="43"/>
      <c r="AY185" s="151" t="s">
        <v>192</v>
      </c>
      <c r="AZ185" s="151" t="s">
        <v>193</v>
      </c>
      <c r="BA185" s="149" t="s">
        <v>194</v>
      </c>
      <c r="BF185" s="36" t="s">
        <v>194</v>
      </c>
    </row>
    <row r="186" spans="1:69" s="33" customFormat="1" hidden="1" x14ac:dyDescent="0.25">
      <c r="A186" s="90" t="s">
        <v>159</v>
      </c>
      <c r="B186" s="36" t="s">
        <v>160</v>
      </c>
      <c r="C186" s="36" t="s">
        <v>182</v>
      </c>
      <c r="D186" s="36" t="s">
        <v>34</v>
      </c>
      <c r="E186" s="36">
        <v>4</v>
      </c>
      <c r="F186" s="36" t="s">
        <v>260</v>
      </c>
      <c r="G186" s="36">
        <v>6</v>
      </c>
      <c r="H186" s="77"/>
      <c r="I186" s="35">
        <v>6.625</v>
      </c>
      <c r="J186" s="35">
        <f>I186-0.016</f>
        <v>6.609</v>
      </c>
      <c r="K186" s="36">
        <f t="shared" si="20"/>
        <v>6.625</v>
      </c>
      <c r="L186" s="36"/>
      <c r="M186" s="70"/>
      <c r="N186" s="70"/>
      <c r="O186" s="80">
        <v>0.25</v>
      </c>
      <c r="P186" s="70" t="s">
        <v>226</v>
      </c>
      <c r="Q186" s="35"/>
      <c r="R186" s="35"/>
      <c r="S186" s="35"/>
      <c r="T186" s="35"/>
      <c r="U186" s="35">
        <v>1.4E-2</v>
      </c>
      <c r="V186" s="35"/>
      <c r="W186" s="35"/>
      <c r="X186" s="80">
        <f t="shared" si="21"/>
        <v>6.125</v>
      </c>
      <c r="Y186" s="42">
        <f t="shared" si="14"/>
        <v>29.464702973707396</v>
      </c>
      <c r="Z186" s="42">
        <f t="shared" si="15"/>
        <v>0.51041666666666663</v>
      </c>
      <c r="AA186" s="61">
        <f t="shared" si="16"/>
        <v>0.20461599287296797</v>
      </c>
      <c r="AB186" s="43">
        <f t="shared" si="17"/>
        <v>9.7959183673469404E-6</v>
      </c>
      <c r="AC186" s="43">
        <v>5.0000000000000004E-6</v>
      </c>
      <c r="AD186" s="43"/>
      <c r="AE186" s="43"/>
      <c r="AF186" s="43"/>
      <c r="AG186" s="43"/>
      <c r="AH186" s="43"/>
      <c r="AI186" s="43">
        <v>19.399999999999999</v>
      </c>
      <c r="AJ186" s="43"/>
      <c r="AK186" s="43"/>
      <c r="AL186" s="43"/>
      <c r="AM186" s="43"/>
      <c r="AN186" s="43"/>
      <c r="AO186" s="43"/>
      <c r="AP186" s="43"/>
      <c r="AQ186" s="43"/>
      <c r="AR186" s="43"/>
      <c r="AS186" s="36"/>
      <c r="AT186" s="36"/>
      <c r="AU186" s="36"/>
      <c r="AV186" s="36"/>
      <c r="AW186" s="36"/>
      <c r="AX186" s="36"/>
      <c r="AY186" s="151" t="s">
        <v>192</v>
      </c>
      <c r="AZ186" s="151" t="s">
        <v>193</v>
      </c>
      <c r="BA186" s="149" t="s">
        <v>194</v>
      </c>
      <c r="BB186" s="36"/>
      <c r="BC186" s="36"/>
      <c r="BD186" s="36"/>
      <c r="BE186" s="36"/>
      <c r="BF186" s="36" t="s">
        <v>194</v>
      </c>
      <c r="BG186" s="36"/>
      <c r="BH186" s="36"/>
      <c r="BI186" s="36"/>
      <c r="BJ186" s="36"/>
      <c r="BK186" s="36"/>
      <c r="BL186" s="36"/>
      <c r="BM186" s="36"/>
      <c r="BN186" s="36"/>
      <c r="BO186" s="36"/>
      <c r="BP186" s="36"/>
      <c r="BQ186" s="36"/>
    </row>
    <row r="187" spans="1:69" s="36" customFormat="1" hidden="1" x14ac:dyDescent="0.25">
      <c r="A187" s="90" t="s">
        <v>159</v>
      </c>
      <c r="B187" s="36" t="s">
        <v>160</v>
      </c>
      <c r="C187" s="36" t="s">
        <v>182</v>
      </c>
      <c r="D187" s="36" t="s">
        <v>34</v>
      </c>
      <c r="E187" s="36">
        <v>4</v>
      </c>
      <c r="F187" s="36" t="s">
        <v>260</v>
      </c>
      <c r="G187" s="36">
        <v>6</v>
      </c>
      <c r="H187" s="77"/>
      <c r="I187" s="35">
        <v>6.625</v>
      </c>
      <c r="J187" s="35">
        <f>I187-0.016</f>
        <v>6.609</v>
      </c>
      <c r="K187" s="36">
        <f t="shared" si="20"/>
        <v>6.625</v>
      </c>
      <c r="M187" s="70"/>
      <c r="N187" s="70"/>
      <c r="O187" s="80">
        <v>0.437</v>
      </c>
      <c r="P187" s="70" t="s">
        <v>227</v>
      </c>
      <c r="Q187" s="35"/>
      <c r="R187" s="35"/>
      <c r="S187" s="35"/>
      <c r="T187" s="35"/>
      <c r="U187" s="36">
        <v>2.7E-2</v>
      </c>
      <c r="X187" s="80">
        <f t="shared" si="21"/>
        <v>5.7510000000000003</v>
      </c>
      <c r="Y187" s="42">
        <f t="shared" si="14"/>
        <v>25.97625964160537</v>
      </c>
      <c r="Z187" s="42">
        <f t="shared" si="15"/>
        <v>0.47925000000000001</v>
      </c>
      <c r="AA187" s="61">
        <f t="shared" si="16"/>
        <v>0.18039069195559285</v>
      </c>
      <c r="AB187" s="43">
        <f t="shared" si="17"/>
        <v>1.0432968179447053E-5</v>
      </c>
      <c r="AC187" s="43">
        <v>5.0000000000000004E-6</v>
      </c>
      <c r="AD187" s="43"/>
      <c r="AE187" s="43"/>
      <c r="AF187" s="43"/>
      <c r="AG187" s="43"/>
      <c r="AH187" s="43"/>
      <c r="AI187" s="43">
        <v>32.9</v>
      </c>
      <c r="AJ187" s="43"/>
      <c r="AK187" s="43"/>
      <c r="AL187" s="43"/>
      <c r="AM187" s="43"/>
      <c r="AN187" s="43"/>
      <c r="AO187" s="43"/>
      <c r="AP187" s="43"/>
      <c r="AQ187" s="43"/>
      <c r="AR187" s="43"/>
      <c r="AY187" s="151" t="s">
        <v>192</v>
      </c>
      <c r="AZ187" s="151" t="s">
        <v>193</v>
      </c>
      <c r="BA187" s="149" t="s">
        <v>194</v>
      </c>
      <c r="BF187" s="36" t="s">
        <v>194</v>
      </c>
    </row>
    <row r="188" spans="1:69" s="36" customFormat="1" hidden="1" x14ac:dyDescent="0.25">
      <c r="A188" s="90" t="s">
        <v>159</v>
      </c>
      <c r="B188" s="36" t="s">
        <v>160</v>
      </c>
      <c r="C188" s="36" t="s">
        <v>182</v>
      </c>
      <c r="D188" s="36" t="s">
        <v>34</v>
      </c>
      <c r="E188" s="36">
        <v>4</v>
      </c>
      <c r="F188" s="36" t="s">
        <v>260</v>
      </c>
      <c r="G188" s="36">
        <v>8</v>
      </c>
      <c r="H188" s="77"/>
      <c r="I188" s="35">
        <v>8.625</v>
      </c>
      <c r="J188" s="35">
        <f>I188-0.02</f>
        <v>8.6050000000000004</v>
      </c>
      <c r="K188" s="36">
        <f t="shared" si="20"/>
        <v>8.625</v>
      </c>
      <c r="M188" s="70"/>
      <c r="N188" s="70"/>
      <c r="O188" s="80">
        <v>0.312</v>
      </c>
      <c r="P188" s="70" t="s">
        <v>226</v>
      </c>
      <c r="Q188" s="35"/>
      <c r="R188" s="35"/>
      <c r="S188" s="35"/>
      <c r="T188" s="35"/>
      <c r="U188" s="35">
        <v>2.1999999999999999E-2</v>
      </c>
      <c r="V188" s="35"/>
      <c r="W188" s="35"/>
      <c r="X188" s="80">
        <f t="shared" si="21"/>
        <v>8.0009999999999994</v>
      </c>
      <c r="Y188" s="42">
        <f t="shared" si="14"/>
        <v>50.278049613449205</v>
      </c>
      <c r="Z188" s="42">
        <f t="shared" si="15"/>
        <v>0.66674999999999995</v>
      </c>
      <c r="AA188" s="61">
        <f t="shared" si="16"/>
        <v>0.34915312231561951</v>
      </c>
      <c r="AB188" s="43">
        <f t="shared" si="17"/>
        <v>7.4990626171728542E-6</v>
      </c>
      <c r="AC188" s="43">
        <v>5.0000000000000004E-6</v>
      </c>
      <c r="AD188" s="43"/>
      <c r="AE188" s="43"/>
      <c r="AF188" s="43"/>
      <c r="AG188" s="43"/>
      <c r="AH188" s="43"/>
      <c r="AI188" s="43">
        <v>31.6</v>
      </c>
      <c r="AJ188" s="43"/>
      <c r="AK188" s="43"/>
      <c r="AL188" s="43"/>
      <c r="AM188" s="43"/>
      <c r="AN188" s="43"/>
      <c r="AO188" s="43"/>
      <c r="AP188" s="43"/>
      <c r="AQ188" s="43"/>
      <c r="AR188" s="43"/>
      <c r="AY188" s="151" t="s">
        <v>192</v>
      </c>
      <c r="AZ188" s="151" t="s">
        <v>193</v>
      </c>
      <c r="BA188" s="149" t="s">
        <v>194</v>
      </c>
      <c r="BF188" s="36" t="s">
        <v>194</v>
      </c>
    </row>
    <row r="189" spans="1:69" s="36" customFormat="1" hidden="1" x14ac:dyDescent="0.25">
      <c r="A189" s="90" t="s">
        <v>159</v>
      </c>
      <c r="B189" s="36" t="s">
        <v>160</v>
      </c>
      <c r="C189" s="36" t="s">
        <v>182</v>
      </c>
      <c r="D189" s="36" t="s">
        <v>34</v>
      </c>
      <c r="E189" s="36">
        <v>4</v>
      </c>
      <c r="F189" s="36" t="s">
        <v>260</v>
      </c>
      <c r="G189" s="36">
        <v>8</v>
      </c>
      <c r="H189" s="77"/>
      <c r="I189" s="35">
        <v>8.625</v>
      </c>
      <c r="J189" s="35">
        <f>I189-0.02</f>
        <v>8.6050000000000004</v>
      </c>
      <c r="K189" s="36">
        <f t="shared" si="20"/>
        <v>8.625</v>
      </c>
      <c r="M189" s="70"/>
      <c r="N189" s="70"/>
      <c r="O189" s="80">
        <v>0.5</v>
      </c>
      <c r="P189" s="70" t="s">
        <v>227</v>
      </c>
      <c r="Q189" s="35"/>
      <c r="R189" s="35"/>
      <c r="S189" s="35"/>
      <c r="T189" s="35"/>
      <c r="U189" s="36">
        <v>3.5000000000000003E-2</v>
      </c>
      <c r="X189" s="80">
        <f t="shared" si="21"/>
        <v>7.625</v>
      </c>
      <c r="Y189" s="42">
        <f t="shared" si="14"/>
        <v>45.663540093779766</v>
      </c>
      <c r="Z189" s="42">
        <f t="shared" si="15"/>
        <v>0.63541666666666663</v>
      </c>
      <c r="AA189" s="61">
        <f t="shared" si="16"/>
        <v>0.31710791731791499</v>
      </c>
      <c r="AB189" s="43">
        <f t="shared" si="17"/>
        <v>7.8688524590163941E-6</v>
      </c>
      <c r="AC189" s="43">
        <v>5.0000000000000004E-6</v>
      </c>
      <c r="AD189" s="43"/>
      <c r="AE189" s="43"/>
      <c r="AF189" s="43"/>
      <c r="AG189" s="43"/>
      <c r="AH189" s="43"/>
      <c r="AI189" s="43">
        <v>49.5</v>
      </c>
      <c r="AJ189" s="43"/>
      <c r="AK189" s="43"/>
      <c r="AL189" s="43"/>
      <c r="AM189" s="43"/>
      <c r="AN189" s="43"/>
      <c r="AO189" s="43"/>
      <c r="AP189" s="43"/>
      <c r="AQ189" s="43"/>
      <c r="AR189" s="43"/>
      <c r="AY189" s="151" t="s">
        <v>192</v>
      </c>
      <c r="AZ189" s="151" t="s">
        <v>193</v>
      </c>
      <c r="BA189" s="149" t="s">
        <v>194</v>
      </c>
      <c r="BF189" s="36" t="s">
        <v>194</v>
      </c>
    </row>
    <row r="190" spans="1:69" s="33" customFormat="1" hidden="1" x14ac:dyDescent="0.25">
      <c r="A190" s="90" t="s">
        <v>159</v>
      </c>
      <c r="B190" s="36" t="s">
        <v>160</v>
      </c>
      <c r="C190" s="36" t="s">
        <v>182</v>
      </c>
      <c r="D190" s="36" t="s">
        <v>34</v>
      </c>
      <c r="E190" s="36">
        <v>4</v>
      </c>
      <c r="F190" s="36" t="s">
        <v>260</v>
      </c>
      <c r="G190" s="36">
        <v>10</v>
      </c>
      <c r="H190" s="77"/>
      <c r="I190" s="35">
        <v>10.75</v>
      </c>
      <c r="J190" s="35">
        <f>I190-0.022</f>
        <v>10.728</v>
      </c>
      <c r="K190" s="36">
        <f t="shared" si="20"/>
        <v>10.75</v>
      </c>
      <c r="L190" s="36"/>
      <c r="M190" s="70"/>
      <c r="N190" s="70"/>
      <c r="O190" s="80">
        <v>0.36499999999999999</v>
      </c>
      <c r="P190" s="70" t="s">
        <v>226</v>
      </c>
      <c r="Q190" s="35"/>
      <c r="R190" s="35"/>
      <c r="S190" s="35"/>
      <c r="T190" s="35"/>
      <c r="U190" s="35">
        <v>0.03</v>
      </c>
      <c r="V190" s="35"/>
      <c r="W190" s="35"/>
      <c r="X190" s="80">
        <f t="shared" si="21"/>
        <v>10.02</v>
      </c>
      <c r="Y190" s="42">
        <f t="shared" si="14"/>
        <v>78.854289764369156</v>
      </c>
      <c r="Z190" s="42">
        <f t="shared" si="15"/>
        <v>0.83499999999999996</v>
      </c>
      <c r="AA190" s="61">
        <f t="shared" si="16"/>
        <v>0.54759923447478587</v>
      </c>
      <c r="AB190" s="43">
        <f t="shared" si="17"/>
        <v>5.9880239520958093E-6</v>
      </c>
      <c r="AC190" s="43">
        <v>5.0000000000000004E-6</v>
      </c>
      <c r="AD190" s="43"/>
      <c r="AE190" s="43"/>
      <c r="AF190" s="43"/>
      <c r="AG190" s="43"/>
      <c r="AH190" s="43"/>
      <c r="AI190" s="43">
        <v>46.2</v>
      </c>
      <c r="AJ190" s="43"/>
      <c r="AK190" s="43"/>
      <c r="AL190" s="43"/>
      <c r="AM190" s="43"/>
      <c r="AN190" s="43"/>
      <c r="AO190" s="43"/>
      <c r="AP190" s="43"/>
      <c r="AQ190" s="43"/>
      <c r="AR190" s="43"/>
      <c r="AS190" s="36"/>
      <c r="AT190" s="36"/>
      <c r="AU190" s="36"/>
      <c r="AV190" s="36"/>
      <c r="AW190" s="36"/>
      <c r="AX190" s="36"/>
      <c r="AY190" s="151" t="s">
        <v>192</v>
      </c>
      <c r="AZ190" s="151" t="s">
        <v>193</v>
      </c>
      <c r="BA190" s="149" t="s">
        <v>194</v>
      </c>
      <c r="BB190" s="36"/>
      <c r="BC190" s="36"/>
      <c r="BD190" s="36"/>
      <c r="BE190" s="36"/>
      <c r="BF190" s="36" t="s">
        <v>194</v>
      </c>
      <c r="BG190" s="36"/>
      <c r="BH190" s="36"/>
      <c r="BI190" s="36"/>
      <c r="BJ190" s="36"/>
      <c r="BK190" s="36"/>
      <c r="BL190" s="36"/>
      <c r="BM190" s="36"/>
      <c r="BN190" s="36"/>
      <c r="BO190" s="36"/>
      <c r="BP190" s="36"/>
      <c r="BQ190" s="36"/>
    </row>
    <row r="191" spans="1:69" s="33" customFormat="1" hidden="1" x14ac:dyDescent="0.25">
      <c r="A191" s="90" t="s">
        <v>159</v>
      </c>
      <c r="B191" s="36" t="s">
        <v>160</v>
      </c>
      <c r="C191" s="36" t="s">
        <v>182</v>
      </c>
      <c r="D191" s="36" t="s">
        <v>34</v>
      </c>
      <c r="E191" s="36">
        <v>4</v>
      </c>
      <c r="F191" s="36" t="s">
        <v>260</v>
      </c>
      <c r="G191" s="36">
        <v>10</v>
      </c>
      <c r="H191" s="77"/>
      <c r="I191" s="35">
        <v>10.75</v>
      </c>
      <c r="J191" s="35">
        <f>I191-0.022</f>
        <v>10.728</v>
      </c>
      <c r="K191" s="36">
        <f t="shared" si="20"/>
        <v>10.75</v>
      </c>
      <c r="L191" s="36"/>
      <c r="M191" s="70"/>
      <c r="N191" s="70"/>
      <c r="O191" s="80">
        <v>0.5</v>
      </c>
      <c r="P191" s="70" t="s">
        <v>227</v>
      </c>
      <c r="Q191" s="35"/>
      <c r="R191" s="35"/>
      <c r="S191" s="35"/>
      <c r="T191" s="35"/>
      <c r="U191" s="36">
        <v>0.04</v>
      </c>
      <c r="V191" s="36"/>
      <c r="W191" s="36"/>
      <c r="X191" s="80">
        <f t="shared" si="21"/>
        <v>9.75</v>
      </c>
      <c r="Y191" s="42">
        <f t="shared" si="14"/>
        <v>74.661912907969921</v>
      </c>
      <c r="Z191" s="42">
        <f t="shared" si="15"/>
        <v>0.8125</v>
      </c>
      <c r="AA191" s="61">
        <f t="shared" si="16"/>
        <v>0.51848550630534673</v>
      </c>
      <c r="AB191" s="43">
        <f t="shared" si="17"/>
        <v>6.153846153846154E-6</v>
      </c>
      <c r="AC191" s="43">
        <v>5.0000000000000004E-6</v>
      </c>
      <c r="AD191" s="43"/>
      <c r="AE191" s="43"/>
      <c r="AF191" s="43"/>
      <c r="AG191" s="43"/>
      <c r="AH191" s="43"/>
      <c r="AI191" s="43">
        <v>62.4</v>
      </c>
      <c r="AJ191" s="43"/>
      <c r="AK191" s="43"/>
      <c r="AL191" s="43"/>
      <c r="AM191" s="43"/>
      <c r="AN191" s="43"/>
      <c r="AO191" s="43"/>
      <c r="AP191" s="43"/>
      <c r="AQ191" s="43"/>
      <c r="AR191" s="43"/>
      <c r="AS191" s="36"/>
      <c r="AT191" s="36"/>
      <c r="AU191" s="36"/>
      <c r="AV191" s="36"/>
      <c r="AW191" s="36"/>
      <c r="AX191" s="36"/>
      <c r="AY191" s="151" t="s">
        <v>192</v>
      </c>
      <c r="AZ191" s="151" t="s">
        <v>193</v>
      </c>
      <c r="BA191" s="149" t="s">
        <v>194</v>
      </c>
      <c r="BB191" s="36"/>
      <c r="BC191" s="36"/>
      <c r="BD191" s="36"/>
      <c r="BE191" s="36"/>
      <c r="BF191" s="36" t="s">
        <v>194</v>
      </c>
      <c r="BG191" s="36"/>
      <c r="BH191" s="36"/>
      <c r="BI191" s="36"/>
      <c r="BJ191" s="36"/>
      <c r="BK191" s="36"/>
      <c r="BL191" s="36"/>
      <c r="BM191" s="36"/>
      <c r="BN191" s="36"/>
      <c r="BO191" s="36"/>
      <c r="BP191" s="36"/>
      <c r="BQ191" s="36"/>
    </row>
    <row r="192" spans="1:69" s="33" customFormat="1" hidden="1" x14ac:dyDescent="0.25">
      <c r="A192" s="90" t="s">
        <v>159</v>
      </c>
      <c r="B192" s="36" t="s">
        <v>160</v>
      </c>
      <c r="C192" s="36" t="s">
        <v>182</v>
      </c>
      <c r="D192" s="36" t="s">
        <v>34</v>
      </c>
      <c r="E192" s="36">
        <v>4</v>
      </c>
      <c r="F192" s="36" t="s">
        <v>260</v>
      </c>
      <c r="G192" s="36">
        <v>12</v>
      </c>
      <c r="H192" s="77"/>
      <c r="I192" s="35">
        <v>12.75</v>
      </c>
      <c r="J192" s="35">
        <f>I192-0.024</f>
        <v>12.726000000000001</v>
      </c>
      <c r="K192" s="36">
        <f t="shared" si="20"/>
        <v>12.75</v>
      </c>
      <c r="L192" s="36"/>
      <c r="M192" s="70"/>
      <c r="N192" s="70"/>
      <c r="O192" s="80">
        <v>0.375</v>
      </c>
      <c r="P192" s="70" t="s">
        <v>226</v>
      </c>
      <c r="Q192" s="35"/>
      <c r="R192" s="35"/>
      <c r="S192" s="35"/>
      <c r="T192" s="35"/>
      <c r="U192" s="35">
        <v>0.03</v>
      </c>
      <c r="V192" s="35"/>
      <c r="W192" s="35"/>
      <c r="X192" s="80">
        <f t="shared" si="21"/>
        <v>12</v>
      </c>
      <c r="Y192" s="42">
        <f t="shared" si="14"/>
        <v>113.09733552923255</v>
      </c>
      <c r="Z192" s="42">
        <f t="shared" si="15"/>
        <v>1</v>
      </c>
      <c r="AA192" s="61">
        <f t="shared" si="16"/>
        <v>0.78539816339744828</v>
      </c>
      <c r="AB192" s="43">
        <f t="shared" si="17"/>
        <v>5.0000000000000004E-6</v>
      </c>
      <c r="AC192" s="43">
        <v>5.0000000000000004E-6</v>
      </c>
      <c r="AD192" s="43"/>
      <c r="AE192" s="43"/>
      <c r="AF192" s="43"/>
      <c r="AG192" s="43"/>
      <c r="AH192" s="43"/>
      <c r="AI192" s="43">
        <v>56.5</v>
      </c>
      <c r="AJ192" s="43"/>
      <c r="AK192" s="43"/>
      <c r="AL192" s="43"/>
      <c r="AM192" s="43"/>
      <c r="AN192" s="43"/>
      <c r="AO192" s="43"/>
      <c r="AP192" s="43"/>
      <c r="AQ192" s="43"/>
      <c r="AR192" s="43"/>
      <c r="AS192" s="36"/>
      <c r="AT192" s="36"/>
      <c r="AU192" s="36"/>
      <c r="AV192" s="36"/>
      <c r="AW192" s="36"/>
      <c r="AX192" s="36"/>
      <c r="AY192" s="151" t="s">
        <v>192</v>
      </c>
      <c r="AZ192" s="151" t="s">
        <v>193</v>
      </c>
      <c r="BA192" s="149" t="s">
        <v>194</v>
      </c>
      <c r="BB192" s="36"/>
      <c r="BC192" s="36"/>
      <c r="BD192" s="36"/>
      <c r="BE192" s="36"/>
      <c r="BF192" s="36" t="s">
        <v>194</v>
      </c>
      <c r="BG192" s="36"/>
      <c r="BH192" s="36"/>
      <c r="BI192" s="36"/>
      <c r="BJ192" s="36"/>
      <c r="BK192" s="36"/>
      <c r="BL192" s="36"/>
      <c r="BM192" s="36"/>
      <c r="BN192" s="36"/>
      <c r="BO192" s="36"/>
      <c r="BP192" s="36"/>
      <c r="BQ192" s="36"/>
    </row>
    <row r="193" spans="1:69" s="25" customFormat="1" hidden="1" x14ac:dyDescent="0.25">
      <c r="A193" s="90" t="s">
        <v>159</v>
      </c>
      <c r="B193" s="36" t="s">
        <v>160</v>
      </c>
      <c r="C193" s="36" t="s">
        <v>182</v>
      </c>
      <c r="D193" s="36" t="s">
        <v>34</v>
      </c>
      <c r="E193" s="36">
        <v>4</v>
      </c>
      <c r="F193" s="36" t="s">
        <v>260</v>
      </c>
      <c r="G193" s="36">
        <v>12</v>
      </c>
      <c r="H193" s="77"/>
      <c r="I193" s="35">
        <v>12.75</v>
      </c>
      <c r="J193" s="35">
        <f>I193-0.024</f>
        <v>12.726000000000001</v>
      </c>
      <c r="K193" s="36">
        <f t="shared" si="20"/>
        <v>12.75</v>
      </c>
      <c r="L193" s="36"/>
      <c r="M193" s="70"/>
      <c r="N193" s="70"/>
      <c r="O193" s="80" t="s">
        <v>195</v>
      </c>
      <c r="P193" s="70" t="s">
        <v>227</v>
      </c>
      <c r="Q193" s="35"/>
      <c r="R193" s="35"/>
      <c r="S193" s="35"/>
      <c r="T193" s="35"/>
      <c r="U193" s="36" t="s">
        <v>195</v>
      </c>
      <c r="V193" s="36"/>
      <c r="W193" s="36"/>
      <c r="X193" s="80" t="s">
        <v>201</v>
      </c>
      <c r="Y193" s="42" t="e">
        <f t="shared" si="14"/>
        <v>#VALUE!</v>
      </c>
      <c r="Z193" s="42" t="e">
        <f t="shared" si="15"/>
        <v>#VALUE!</v>
      </c>
      <c r="AA193" s="61" t="e">
        <f t="shared" si="16"/>
        <v>#VALUE!</v>
      </c>
      <c r="AB193" s="43" t="e">
        <f t="shared" si="17"/>
        <v>#VALUE!</v>
      </c>
      <c r="AC193" s="43">
        <v>5.0000000000000004E-6</v>
      </c>
      <c r="AD193" s="43"/>
      <c r="AE193" s="43"/>
      <c r="AF193" s="43"/>
      <c r="AG193" s="43"/>
      <c r="AH193" s="43"/>
      <c r="AI193" s="43" t="s">
        <v>196</v>
      </c>
      <c r="AJ193" s="43"/>
      <c r="AK193" s="43"/>
      <c r="AL193" s="43"/>
      <c r="AM193" s="43"/>
      <c r="AN193" s="43"/>
      <c r="AO193" s="43"/>
      <c r="AP193" s="43"/>
      <c r="AQ193" s="43"/>
      <c r="AR193" s="43"/>
      <c r="AS193" s="36"/>
      <c r="AT193" s="36"/>
      <c r="AU193" s="36"/>
      <c r="AV193" s="36"/>
      <c r="AW193" s="36"/>
      <c r="AX193" s="36"/>
      <c r="AY193" s="151" t="s">
        <v>192</v>
      </c>
      <c r="AZ193" s="151" t="s">
        <v>193</v>
      </c>
      <c r="BA193" s="149" t="s">
        <v>194</v>
      </c>
      <c r="BB193" s="36"/>
      <c r="BC193" s="36"/>
      <c r="BD193" s="36"/>
      <c r="BE193" s="36"/>
      <c r="BF193" s="36" t="s">
        <v>194</v>
      </c>
      <c r="BG193" s="36"/>
      <c r="BH193" s="36"/>
      <c r="BI193" s="36"/>
      <c r="BJ193" s="36"/>
      <c r="BK193" s="36"/>
      <c r="BL193" s="36"/>
      <c r="BM193" s="36"/>
      <c r="BN193" s="36"/>
      <c r="BO193" s="36"/>
      <c r="BP193" s="36"/>
      <c r="BQ193" s="36"/>
    </row>
    <row r="194" spans="1:69" s="25" customFormat="1" hidden="1" x14ac:dyDescent="0.25">
      <c r="A194" s="90" t="s">
        <v>159</v>
      </c>
      <c r="B194" s="36" t="s">
        <v>160</v>
      </c>
      <c r="C194" s="36" t="s">
        <v>182</v>
      </c>
      <c r="D194" s="36" t="s">
        <v>34</v>
      </c>
      <c r="E194" s="36">
        <v>5</v>
      </c>
      <c r="F194" s="36" t="s">
        <v>281</v>
      </c>
      <c r="G194" s="36">
        <v>0.25</v>
      </c>
      <c r="H194" s="77"/>
      <c r="I194" s="36">
        <v>0.54</v>
      </c>
      <c r="J194" s="36"/>
      <c r="K194" s="36"/>
      <c r="L194" s="36"/>
      <c r="M194" s="70"/>
      <c r="N194" s="70"/>
      <c r="O194" s="70">
        <v>6.5000000000000002E-2</v>
      </c>
      <c r="P194" s="70"/>
      <c r="Q194" s="36"/>
      <c r="R194" s="36"/>
      <c r="S194" s="36"/>
      <c r="T194" s="36"/>
      <c r="U194" s="36">
        <v>3.5000000000000001E-3</v>
      </c>
      <c r="V194" s="36"/>
      <c r="W194" s="36">
        <v>4.0000000000000001E-3</v>
      </c>
      <c r="X194" s="80">
        <f t="shared" ref="X194:X257" si="23">I194-2*O194</f>
        <v>0.41000000000000003</v>
      </c>
      <c r="Y194" s="42">
        <f t="shared" si="14"/>
        <v>0.13202543126711108</v>
      </c>
      <c r="Z194" s="42">
        <f t="shared" si="15"/>
        <v>3.4166666666666672E-2</v>
      </c>
      <c r="AA194" s="61">
        <f t="shared" si="16"/>
        <v>9.1684327268827146E-4</v>
      </c>
      <c r="AB194" s="43">
        <f t="shared" si="17"/>
        <v>1.4634146341463414E-4</v>
      </c>
      <c r="AC194" s="43">
        <v>5.0000000000000004E-6</v>
      </c>
      <c r="AD194" s="43">
        <f t="shared" ref="AD194:AD225" si="24">O194/I194</f>
        <v>0.12037037037037036</v>
      </c>
      <c r="AE194" s="35">
        <f t="shared" ref="AE194:AE225" si="25">IF(AND(AD194&gt;0.01,AD194&lt;=0.03),0.015,IF(AND(AD194&gt;0.03,AD194&lt;=0.05),0.01,IF(AND(AD194&gt;0.05,AD194&lt;=0.1),0.008,IF(AD194&gt;0.1,0.007))))</f>
        <v>7.0000000000000001E-3</v>
      </c>
      <c r="AF194" s="35">
        <f t="shared" ref="AF194:AF225" si="26">AE194*I194</f>
        <v>3.7800000000000004E-3</v>
      </c>
      <c r="AG194" s="35"/>
      <c r="AH194" s="43"/>
      <c r="AI194" s="43"/>
      <c r="AJ194" s="43">
        <v>0.376</v>
      </c>
      <c r="AK194" s="43"/>
      <c r="AL194" s="43"/>
      <c r="AM194" s="43"/>
      <c r="AN194" s="43"/>
      <c r="AO194" s="43"/>
      <c r="AP194" s="43"/>
      <c r="AQ194" s="43"/>
      <c r="AR194" s="43"/>
      <c r="AS194" s="36"/>
      <c r="AT194" s="36"/>
      <c r="AU194" s="36"/>
      <c r="AV194" s="36"/>
      <c r="AW194" s="36"/>
      <c r="AX194" s="36"/>
      <c r="AY194" s="151" t="s">
        <v>197</v>
      </c>
      <c r="AZ194" s="149" t="s">
        <v>179</v>
      </c>
      <c r="BA194" s="149" t="s">
        <v>199</v>
      </c>
      <c r="BB194" s="36"/>
      <c r="BC194" s="36"/>
      <c r="BD194" s="36"/>
      <c r="BE194" s="36"/>
      <c r="BF194" s="36" t="s">
        <v>199</v>
      </c>
      <c r="BG194" s="36"/>
      <c r="BH194" s="36"/>
      <c r="BI194" s="36"/>
      <c r="BJ194" s="36"/>
      <c r="BK194" s="36"/>
      <c r="BL194" s="36"/>
      <c r="BM194" s="36"/>
      <c r="BN194" s="36" t="s">
        <v>200</v>
      </c>
      <c r="BO194" s="36"/>
      <c r="BP194" s="36"/>
      <c r="BQ194" s="36"/>
    </row>
    <row r="195" spans="1:69" s="25" customFormat="1" hidden="1" x14ac:dyDescent="0.25">
      <c r="A195" s="90" t="s">
        <v>159</v>
      </c>
      <c r="B195" s="36" t="s">
        <v>160</v>
      </c>
      <c r="C195" s="36" t="s">
        <v>182</v>
      </c>
      <c r="D195" s="36" t="s">
        <v>34</v>
      </c>
      <c r="E195" s="36">
        <v>5</v>
      </c>
      <c r="F195" s="36" t="s">
        <v>281</v>
      </c>
      <c r="G195" s="36">
        <v>0.375</v>
      </c>
      <c r="H195" s="77"/>
      <c r="I195" s="36">
        <v>0.67500000000000004</v>
      </c>
      <c r="J195" s="36"/>
      <c r="K195" s="36"/>
      <c r="L195" s="36"/>
      <c r="M195" s="70"/>
      <c r="N195" s="70"/>
      <c r="O195" s="70">
        <v>6.5000000000000002E-2</v>
      </c>
      <c r="P195" s="70"/>
      <c r="Q195" s="36"/>
      <c r="R195" s="36"/>
      <c r="S195" s="36"/>
      <c r="T195" s="36"/>
      <c r="U195" s="36">
        <v>4.0000000000000001E-3</v>
      </c>
      <c r="V195" s="36"/>
      <c r="W195" s="36">
        <v>4.0000000000000001E-3</v>
      </c>
      <c r="X195" s="80">
        <f t="shared" si="23"/>
        <v>0.54500000000000004</v>
      </c>
      <c r="Y195" s="42">
        <f t="shared" si="14"/>
        <v>0.23328288948312711</v>
      </c>
      <c r="Z195" s="36">
        <f t="shared" si="15"/>
        <v>4.5416666666666668E-2</v>
      </c>
      <c r="AA195" s="61">
        <f t="shared" si="16"/>
        <v>1.6200200658550491E-3</v>
      </c>
      <c r="AB195" s="36">
        <f t="shared" si="17"/>
        <v>1.1009174311926606E-4</v>
      </c>
      <c r="AC195" s="43">
        <v>5.0000000000000004E-6</v>
      </c>
      <c r="AD195" s="43">
        <f t="shared" si="24"/>
        <v>9.6296296296296297E-2</v>
      </c>
      <c r="AE195" s="35">
        <f t="shared" si="25"/>
        <v>8.0000000000000002E-3</v>
      </c>
      <c r="AF195" s="35">
        <f t="shared" si="26"/>
        <v>5.4000000000000003E-3</v>
      </c>
      <c r="AG195" s="35"/>
      <c r="AH195" s="36"/>
      <c r="AI195" s="36"/>
      <c r="AJ195" s="36">
        <v>0.48299999999999998</v>
      </c>
      <c r="AK195" s="36"/>
      <c r="AL195" s="36"/>
      <c r="AM195" s="36"/>
      <c r="AN195" s="36"/>
      <c r="AO195" s="36"/>
      <c r="AP195" s="36"/>
      <c r="AQ195" s="36"/>
      <c r="AR195" s="36"/>
      <c r="AS195" s="36"/>
      <c r="AT195" s="36"/>
      <c r="AU195" s="36"/>
      <c r="AV195" s="36"/>
      <c r="AW195" s="36"/>
      <c r="AX195" s="36"/>
      <c r="AY195" s="151" t="s">
        <v>197</v>
      </c>
      <c r="AZ195" s="149" t="s">
        <v>179</v>
      </c>
      <c r="BA195" s="149" t="s">
        <v>199</v>
      </c>
      <c r="BB195" s="36"/>
      <c r="BC195" s="36"/>
      <c r="BD195" s="36"/>
      <c r="BE195" s="36"/>
      <c r="BF195" s="36" t="s">
        <v>199</v>
      </c>
      <c r="BG195" s="36"/>
      <c r="BH195" s="36"/>
      <c r="BI195" s="36"/>
      <c r="BJ195" s="36"/>
      <c r="BK195" s="36"/>
      <c r="BL195" s="36"/>
      <c r="BM195" s="36"/>
      <c r="BN195" s="36" t="s">
        <v>200</v>
      </c>
      <c r="BO195" s="36"/>
      <c r="BP195" s="36"/>
      <c r="BQ195" s="36"/>
    </row>
    <row r="196" spans="1:69" s="25" customFormat="1" hidden="1" x14ac:dyDescent="0.25">
      <c r="A196" s="90" t="s">
        <v>159</v>
      </c>
      <c r="B196" s="36" t="s">
        <v>160</v>
      </c>
      <c r="C196" s="36" t="s">
        <v>182</v>
      </c>
      <c r="D196" s="36" t="s">
        <v>34</v>
      </c>
      <c r="E196" s="36">
        <v>5</v>
      </c>
      <c r="F196" s="36" t="s">
        <v>281</v>
      </c>
      <c r="G196" s="36">
        <v>0.5</v>
      </c>
      <c r="H196" s="77"/>
      <c r="I196" s="36">
        <v>0.84</v>
      </c>
      <c r="J196" s="36"/>
      <c r="K196" s="36"/>
      <c r="L196" s="36"/>
      <c r="M196" s="70"/>
      <c r="N196" s="70"/>
      <c r="O196" s="70">
        <v>6.5000000000000002E-2</v>
      </c>
      <c r="P196" s="70"/>
      <c r="Q196" s="36"/>
      <c r="R196" s="36"/>
      <c r="S196" s="36"/>
      <c r="T196" s="36"/>
      <c r="U196" s="36">
        <v>4.0000000000000001E-3</v>
      </c>
      <c r="V196" s="36"/>
      <c r="W196" s="36">
        <v>5.0000000000000001E-3</v>
      </c>
      <c r="X196" s="80">
        <f t="shared" si="23"/>
        <v>0.71</v>
      </c>
      <c r="Y196" s="42">
        <f t="shared" si="14"/>
        <v>0.39591921416865367</v>
      </c>
      <c r="Z196" s="36">
        <f t="shared" si="15"/>
        <v>5.9166666666666666E-2</v>
      </c>
      <c r="AA196" s="61">
        <f t="shared" si="16"/>
        <v>2.749438987282317E-3</v>
      </c>
      <c r="AB196" s="36">
        <f t="shared" si="17"/>
        <v>8.4507042253521139E-5</v>
      </c>
      <c r="AC196" s="43">
        <v>5.0000000000000004E-6</v>
      </c>
      <c r="AD196" s="43">
        <f t="shared" si="24"/>
        <v>7.7380952380952384E-2</v>
      </c>
      <c r="AE196" s="35">
        <f t="shared" si="25"/>
        <v>8.0000000000000002E-3</v>
      </c>
      <c r="AF196" s="35">
        <f t="shared" si="26"/>
        <v>6.7200000000000003E-3</v>
      </c>
      <c r="AG196" s="35"/>
      <c r="AH196" s="36"/>
      <c r="AI196" s="36"/>
      <c r="AJ196" s="36">
        <v>0.61299999999999999</v>
      </c>
      <c r="AK196" s="36"/>
      <c r="AL196" s="36"/>
      <c r="AM196" s="36"/>
      <c r="AN196" s="36"/>
      <c r="AO196" s="36"/>
      <c r="AP196" s="36"/>
      <c r="AQ196" s="36"/>
      <c r="AR196" s="36"/>
      <c r="AS196" s="36"/>
      <c r="AT196" s="36"/>
      <c r="AU196" s="36"/>
      <c r="AV196" s="36"/>
      <c r="AW196" s="36"/>
      <c r="AX196" s="36"/>
      <c r="AY196" s="151" t="s">
        <v>197</v>
      </c>
      <c r="AZ196" s="149" t="s">
        <v>179</v>
      </c>
      <c r="BA196" s="149" t="s">
        <v>199</v>
      </c>
      <c r="BB196" s="36"/>
      <c r="BC196" s="36"/>
      <c r="BD196" s="36"/>
      <c r="BE196" s="36"/>
      <c r="BF196" s="36" t="s">
        <v>199</v>
      </c>
      <c r="BG196" s="36"/>
      <c r="BH196" s="36"/>
      <c r="BI196" s="36"/>
      <c r="BJ196" s="36"/>
      <c r="BK196" s="36"/>
      <c r="BL196" s="36"/>
      <c r="BM196" s="36"/>
      <c r="BN196" s="36" t="s">
        <v>200</v>
      </c>
      <c r="BO196" s="36"/>
      <c r="BP196" s="36"/>
      <c r="BQ196" s="36"/>
    </row>
    <row r="197" spans="1:69" s="25" customFormat="1" hidden="1" x14ac:dyDescent="0.25">
      <c r="A197" s="90" t="s">
        <v>159</v>
      </c>
      <c r="B197" s="36" t="s">
        <v>160</v>
      </c>
      <c r="C197" s="36" t="s">
        <v>182</v>
      </c>
      <c r="D197" s="36" t="s">
        <v>34</v>
      </c>
      <c r="E197" s="36">
        <v>5</v>
      </c>
      <c r="F197" s="36" t="s">
        <v>281</v>
      </c>
      <c r="G197" s="36">
        <v>0.75</v>
      </c>
      <c r="H197" s="77"/>
      <c r="I197" s="36">
        <v>1.05</v>
      </c>
      <c r="J197" s="36"/>
      <c r="K197" s="36"/>
      <c r="L197" s="36"/>
      <c r="M197" s="70"/>
      <c r="N197" s="70"/>
      <c r="O197" s="70">
        <v>6.5000000000000002E-2</v>
      </c>
      <c r="P197" s="70"/>
      <c r="Q197" s="36"/>
      <c r="R197" s="36"/>
      <c r="S197" s="36"/>
      <c r="T197" s="36"/>
      <c r="U197" s="36">
        <v>4.0000000000000001E-3</v>
      </c>
      <c r="V197" s="36"/>
      <c r="W197" s="36">
        <v>5.0000000000000001E-3</v>
      </c>
      <c r="X197" s="80">
        <f t="shared" si="23"/>
        <v>0.92</v>
      </c>
      <c r="Y197" s="42">
        <f t="shared" ref="Y197:Y260" si="27">PI()*X197^2/4</f>
        <v>0.66476100549960027</v>
      </c>
      <c r="Z197" s="36">
        <f t="shared" ref="Z197:Z260" si="28">X197/12</f>
        <v>7.6666666666666675E-2</v>
      </c>
      <c r="AA197" s="61">
        <f t="shared" ref="AA197:AA260" si="29">PI()*Z197^2/4</f>
        <v>4.616395871525002E-3</v>
      </c>
      <c r="AB197" s="36">
        <f t="shared" ref="AB197:AB260" si="30">AC197/Z197</f>
        <v>6.521739130434782E-5</v>
      </c>
      <c r="AC197" s="43">
        <v>5.0000000000000004E-6</v>
      </c>
      <c r="AD197" s="43">
        <f t="shared" si="24"/>
        <v>6.1904761904761907E-2</v>
      </c>
      <c r="AE197" s="35">
        <f t="shared" si="25"/>
        <v>8.0000000000000002E-3</v>
      </c>
      <c r="AF197" s="35">
        <f t="shared" si="26"/>
        <v>8.4000000000000012E-3</v>
      </c>
      <c r="AG197" s="35"/>
      <c r="AH197" s="36"/>
      <c r="AI197" s="36"/>
      <c r="AJ197" s="36">
        <v>0.78</v>
      </c>
      <c r="AK197" s="36"/>
      <c r="AL197" s="36"/>
      <c r="AM197" s="36"/>
      <c r="AN197" s="36"/>
      <c r="AO197" s="36"/>
      <c r="AP197" s="36"/>
      <c r="AQ197" s="36"/>
      <c r="AR197" s="36"/>
      <c r="AS197" s="36"/>
      <c r="AT197" s="36"/>
      <c r="AU197" s="36"/>
      <c r="AV197" s="36"/>
      <c r="AW197" s="36"/>
      <c r="AX197" s="36"/>
      <c r="AY197" s="151" t="s">
        <v>197</v>
      </c>
      <c r="AZ197" s="149" t="s">
        <v>179</v>
      </c>
      <c r="BA197" s="149" t="s">
        <v>199</v>
      </c>
      <c r="BB197" s="36"/>
      <c r="BC197" s="36"/>
      <c r="BD197" s="36"/>
      <c r="BE197" s="36"/>
      <c r="BF197" s="36" t="s">
        <v>199</v>
      </c>
      <c r="BG197" s="36"/>
      <c r="BH197" s="36"/>
      <c r="BI197" s="36"/>
      <c r="BJ197" s="36"/>
      <c r="BK197" s="36"/>
      <c r="BL197" s="36"/>
      <c r="BM197" s="36"/>
      <c r="BN197" s="36" t="s">
        <v>200</v>
      </c>
      <c r="BO197" s="36"/>
      <c r="BP197" s="36"/>
      <c r="BQ197" s="36"/>
    </row>
    <row r="198" spans="1:69" s="25" customFormat="1" hidden="1" x14ac:dyDescent="0.25">
      <c r="A198" s="90" t="s">
        <v>159</v>
      </c>
      <c r="B198" s="36" t="s">
        <v>160</v>
      </c>
      <c r="C198" s="36" t="s">
        <v>182</v>
      </c>
      <c r="D198" s="36" t="s">
        <v>34</v>
      </c>
      <c r="E198" s="36">
        <v>5</v>
      </c>
      <c r="F198" s="36" t="s">
        <v>281</v>
      </c>
      <c r="G198" s="36">
        <v>1</v>
      </c>
      <c r="H198" s="77"/>
      <c r="I198" s="36">
        <v>1.3149999999999999</v>
      </c>
      <c r="J198" s="36"/>
      <c r="K198" s="36"/>
      <c r="L198" s="36"/>
      <c r="M198" s="70"/>
      <c r="N198" s="70"/>
      <c r="O198" s="70">
        <v>6.5000000000000002E-2</v>
      </c>
      <c r="P198" s="70"/>
      <c r="Q198" s="36"/>
      <c r="R198" s="36"/>
      <c r="S198" s="36"/>
      <c r="T198" s="36"/>
      <c r="U198" s="36">
        <v>4.0000000000000001E-3</v>
      </c>
      <c r="V198" s="36"/>
      <c r="W198" s="36">
        <v>5.0000000000000001E-3</v>
      </c>
      <c r="X198" s="80">
        <f t="shared" si="23"/>
        <v>1.1850000000000001</v>
      </c>
      <c r="Y198" s="42">
        <f t="shared" si="27"/>
        <v>1.1028757359967818</v>
      </c>
      <c r="Z198" s="36">
        <f t="shared" si="28"/>
        <v>9.8750000000000004E-2</v>
      </c>
      <c r="AA198" s="61">
        <f t="shared" si="29"/>
        <v>7.6588592777554303E-3</v>
      </c>
      <c r="AB198" s="36">
        <f t="shared" si="30"/>
        <v>5.0632911392405066E-5</v>
      </c>
      <c r="AC198" s="43">
        <v>5.0000000000000004E-6</v>
      </c>
      <c r="AD198" s="43">
        <f t="shared" si="24"/>
        <v>4.9429657794676812E-2</v>
      </c>
      <c r="AE198" s="35">
        <f t="shared" si="25"/>
        <v>0.01</v>
      </c>
      <c r="AF198" s="35">
        <f t="shared" si="26"/>
        <v>1.315E-2</v>
      </c>
      <c r="AG198" s="35"/>
      <c r="AH198" s="36"/>
      <c r="AI198" s="36"/>
      <c r="AJ198" s="36">
        <v>0.98899999999999999</v>
      </c>
      <c r="AK198" s="36"/>
      <c r="AL198" s="36"/>
      <c r="AM198" s="36"/>
      <c r="AN198" s="36"/>
      <c r="AO198" s="36"/>
      <c r="AP198" s="36"/>
      <c r="AQ198" s="36"/>
      <c r="AR198" s="36"/>
      <c r="AS198" s="36"/>
      <c r="AT198" s="36"/>
      <c r="AU198" s="36"/>
      <c r="AV198" s="36"/>
      <c r="AW198" s="36"/>
      <c r="AX198" s="36"/>
      <c r="AY198" s="151" t="s">
        <v>197</v>
      </c>
      <c r="AZ198" s="149" t="s">
        <v>179</v>
      </c>
      <c r="BA198" s="149" t="s">
        <v>199</v>
      </c>
      <c r="BB198" s="36"/>
      <c r="BC198" s="36"/>
      <c r="BD198" s="36"/>
      <c r="BE198" s="36"/>
      <c r="BF198" s="36" t="s">
        <v>199</v>
      </c>
      <c r="BG198" s="36"/>
      <c r="BH198" s="36"/>
      <c r="BI198" s="36"/>
      <c r="BJ198" s="36"/>
      <c r="BK198" s="36"/>
      <c r="BL198" s="36"/>
      <c r="BM198" s="36"/>
      <c r="BN198" s="36" t="s">
        <v>200</v>
      </c>
      <c r="BO198" s="36"/>
      <c r="BP198" s="36"/>
      <c r="BQ198" s="36"/>
    </row>
    <row r="199" spans="1:69" s="25" customFormat="1" hidden="1" x14ac:dyDescent="0.25">
      <c r="A199" s="90" t="s">
        <v>159</v>
      </c>
      <c r="B199" s="36" t="s">
        <v>160</v>
      </c>
      <c r="C199" s="36" t="s">
        <v>182</v>
      </c>
      <c r="D199" s="36" t="s">
        <v>34</v>
      </c>
      <c r="E199" s="36">
        <v>5</v>
      </c>
      <c r="F199" s="36" t="s">
        <v>281</v>
      </c>
      <c r="G199" s="36">
        <v>1.25</v>
      </c>
      <c r="H199" s="77"/>
      <c r="I199" s="36">
        <v>1.66</v>
      </c>
      <c r="J199" s="36"/>
      <c r="K199" s="36"/>
      <c r="L199" s="36"/>
      <c r="M199" s="70"/>
      <c r="N199" s="70"/>
      <c r="O199" s="70">
        <v>6.5000000000000002E-2</v>
      </c>
      <c r="P199" s="70"/>
      <c r="Q199" s="36"/>
      <c r="R199" s="36"/>
      <c r="S199" s="36"/>
      <c r="T199" s="36"/>
      <c r="U199" s="36">
        <v>4.0000000000000001E-3</v>
      </c>
      <c r="V199" s="36"/>
      <c r="W199" s="36">
        <v>6.0000000000000001E-3</v>
      </c>
      <c r="X199" s="80">
        <f t="shared" si="23"/>
        <v>1.5299999999999998</v>
      </c>
      <c r="Y199" s="42">
        <f t="shared" si="27"/>
        <v>1.8385385606970863</v>
      </c>
      <c r="Z199" s="36">
        <f t="shared" si="28"/>
        <v>0.12749999999999997</v>
      </c>
      <c r="AA199" s="61">
        <f t="shared" si="29"/>
        <v>1.2767628893729763E-2</v>
      </c>
      <c r="AB199" s="36">
        <f t="shared" si="30"/>
        <v>3.9215686274509812E-5</v>
      </c>
      <c r="AC199" s="43">
        <v>5.0000000000000004E-6</v>
      </c>
      <c r="AD199" s="43">
        <f t="shared" si="24"/>
        <v>3.9156626506024098E-2</v>
      </c>
      <c r="AE199" s="35">
        <f t="shared" si="25"/>
        <v>0.01</v>
      </c>
      <c r="AF199" s="35">
        <f t="shared" si="26"/>
        <v>1.66E-2</v>
      </c>
      <c r="AG199" s="35"/>
      <c r="AH199" s="36"/>
      <c r="AI199" s="36"/>
      <c r="AJ199" s="36">
        <v>1.26</v>
      </c>
      <c r="AK199" s="36"/>
      <c r="AL199" s="36"/>
      <c r="AM199" s="36"/>
      <c r="AN199" s="36"/>
      <c r="AO199" s="36"/>
      <c r="AP199" s="36"/>
      <c r="AQ199" s="36"/>
      <c r="AR199" s="36"/>
      <c r="AS199" s="36"/>
      <c r="AT199" s="36"/>
      <c r="AU199" s="36"/>
      <c r="AV199" s="36"/>
      <c r="AW199" s="36"/>
      <c r="AX199" s="36"/>
      <c r="AY199" s="151" t="s">
        <v>197</v>
      </c>
      <c r="AZ199" s="149" t="s">
        <v>179</v>
      </c>
      <c r="BA199" s="149" t="s">
        <v>199</v>
      </c>
      <c r="BB199" s="36"/>
      <c r="BC199" s="36"/>
      <c r="BD199" s="36"/>
      <c r="BE199" s="36"/>
      <c r="BF199" s="36" t="s">
        <v>199</v>
      </c>
      <c r="BG199" s="36"/>
      <c r="BH199" s="36"/>
      <c r="BI199" s="36"/>
      <c r="BJ199" s="36"/>
      <c r="BK199" s="36"/>
      <c r="BL199" s="36"/>
      <c r="BM199" s="36"/>
      <c r="BN199" s="36" t="s">
        <v>200</v>
      </c>
      <c r="BO199" s="36"/>
      <c r="BP199" s="36"/>
      <c r="BQ199" s="36"/>
    </row>
    <row r="200" spans="1:69" s="25" customFormat="1" hidden="1" x14ac:dyDescent="0.25">
      <c r="A200" s="90" t="s">
        <v>159</v>
      </c>
      <c r="B200" s="36" t="s">
        <v>160</v>
      </c>
      <c r="C200" s="36" t="s">
        <v>182</v>
      </c>
      <c r="D200" s="36" t="s">
        <v>34</v>
      </c>
      <c r="E200" s="36">
        <v>5</v>
      </c>
      <c r="F200" s="36" t="s">
        <v>281</v>
      </c>
      <c r="G200" s="36">
        <v>1.5</v>
      </c>
      <c r="H200" s="77"/>
      <c r="I200" s="36">
        <v>1.9</v>
      </c>
      <c r="J200" s="36"/>
      <c r="K200" s="36"/>
      <c r="L200" s="36"/>
      <c r="M200" s="70"/>
      <c r="N200" s="70"/>
      <c r="O200" s="70">
        <v>6.5000000000000002E-2</v>
      </c>
      <c r="P200" s="70"/>
      <c r="Q200" s="36"/>
      <c r="R200" s="36"/>
      <c r="S200" s="36"/>
      <c r="T200" s="36"/>
      <c r="U200" s="36">
        <v>4.0000000000000001E-3</v>
      </c>
      <c r="V200" s="36"/>
      <c r="W200" s="36">
        <v>6.0000000000000001E-3</v>
      </c>
      <c r="X200" s="80">
        <f t="shared" si="23"/>
        <v>1.77</v>
      </c>
      <c r="Y200" s="42">
        <f t="shared" si="27"/>
        <v>2.4605739061078657</v>
      </c>
      <c r="Z200" s="36">
        <f t="shared" si="28"/>
        <v>0.14749999999999999</v>
      </c>
      <c r="AA200" s="61">
        <f t="shared" si="29"/>
        <v>1.7087318792415731E-2</v>
      </c>
      <c r="AB200" s="36">
        <f t="shared" si="30"/>
        <v>3.3898305084745769E-5</v>
      </c>
      <c r="AC200" s="43">
        <v>5.0000000000000004E-6</v>
      </c>
      <c r="AD200" s="43">
        <f t="shared" si="24"/>
        <v>3.4210526315789476E-2</v>
      </c>
      <c r="AE200" s="35">
        <f t="shared" si="25"/>
        <v>0.01</v>
      </c>
      <c r="AF200" s="35">
        <f t="shared" si="26"/>
        <v>1.9E-2</v>
      </c>
      <c r="AG200" s="35"/>
      <c r="AH200" s="36"/>
      <c r="AI200" s="36"/>
      <c r="AJ200" s="36">
        <v>1.45</v>
      </c>
      <c r="AK200" s="36"/>
      <c r="AL200" s="36"/>
      <c r="AM200" s="36"/>
      <c r="AN200" s="36"/>
      <c r="AO200" s="36"/>
      <c r="AP200" s="36"/>
      <c r="AQ200" s="36"/>
      <c r="AR200" s="36"/>
      <c r="AS200" s="36"/>
      <c r="AT200" s="36"/>
      <c r="AU200" s="36"/>
      <c r="AV200" s="36"/>
      <c r="AW200" s="36"/>
      <c r="AX200" s="36"/>
      <c r="AY200" s="151" t="s">
        <v>197</v>
      </c>
      <c r="AZ200" s="149" t="s">
        <v>179</v>
      </c>
      <c r="BA200" s="149" t="s">
        <v>199</v>
      </c>
      <c r="BB200" s="36"/>
      <c r="BC200" s="36"/>
      <c r="BD200" s="36"/>
      <c r="BE200" s="36"/>
      <c r="BF200" s="36" t="s">
        <v>199</v>
      </c>
      <c r="BG200" s="36"/>
      <c r="BH200" s="36"/>
      <c r="BI200" s="36"/>
      <c r="BJ200" s="36"/>
      <c r="BK200" s="36"/>
      <c r="BL200" s="36"/>
      <c r="BM200" s="36"/>
      <c r="BN200" s="36" t="s">
        <v>200</v>
      </c>
      <c r="BO200" s="36"/>
      <c r="BP200" s="36"/>
      <c r="BQ200" s="36"/>
    </row>
    <row r="201" spans="1:69" s="25" customFormat="1" hidden="1" x14ac:dyDescent="0.25">
      <c r="A201" s="90" t="s">
        <v>159</v>
      </c>
      <c r="B201" s="36" t="s">
        <v>160</v>
      </c>
      <c r="C201" s="36" t="s">
        <v>182</v>
      </c>
      <c r="D201" s="36" t="s">
        <v>34</v>
      </c>
      <c r="E201" s="36">
        <v>5</v>
      </c>
      <c r="F201" s="36" t="s">
        <v>281</v>
      </c>
      <c r="G201" s="36">
        <v>2</v>
      </c>
      <c r="H201" s="77"/>
      <c r="I201" s="36">
        <v>2.375</v>
      </c>
      <c r="J201" s="36"/>
      <c r="K201" s="36"/>
      <c r="L201" s="36"/>
      <c r="M201" s="70"/>
      <c r="N201" s="70"/>
      <c r="O201" s="70">
        <v>6.5000000000000002E-2</v>
      </c>
      <c r="P201" s="70"/>
      <c r="Q201" s="36"/>
      <c r="R201" s="36"/>
      <c r="S201" s="36"/>
      <c r="T201" s="36"/>
      <c r="U201" s="36">
        <v>6.0000000000000001E-3</v>
      </c>
      <c r="V201" s="36"/>
      <c r="W201" s="36">
        <v>7.0000000000000001E-3</v>
      </c>
      <c r="X201" s="80">
        <f t="shared" si="23"/>
        <v>2.2450000000000001</v>
      </c>
      <c r="Y201" s="42">
        <f t="shared" si="27"/>
        <v>3.9584263784772249</v>
      </c>
      <c r="Z201" s="36">
        <f t="shared" si="28"/>
        <v>0.18708333333333335</v>
      </c>
      <c r="AA201" s="61">
        <f t="shared" si="29"/>
        <v>2.7489072072758504E-2</v>
      </c>
      <c r="AB201" s="36">
        <f t="shared" si="30"/>
        <v>2.6726057906458797E-5</v>
      </c>
      <c r="AC201" s="43">
        <v>5.0000000000000004E-6</v>
      </c>
      <c r="AD201" s="43">
        <f t="shared" si="24"/>
        <v>2.736842105263158E-2</v>
      </c>
      <c r="AE201" s="35">
        <f t="shared" si="25"/>
        <v>1.4999999999999999E-2</v>
      </c>
      <c r="AF201" s="35">
        <f t="shared" si="26"/>
        <v>3.5624999999999997E-2</v>
      </c>
      <c r="AG201" s="35"/>
      <c r="AH201" s="36"/>
      <c r="AI201" s="36"/>
      <c r="AJ201" s="36">
        <v>1.83</v>
      </c>
      <c r="AK201" s="36"/>
      <c r="AL201" s="36"/>
      <c r="AM201" s="36"/>
      <c r="AN201" s="36"/>
      <c r="AO201" s="36"/>
      <c r="AP201" s="36"/>
      <c r="AQ201" s="36"/>
      <c r="AR201" s="36"/>
      <c r="AS201" s="36"/>
      <c r="AT201" s="36"/>
      <c r="AU201" s="36"/>
      <c r="AV201" s="36"/>
      <c r="AW201" s="36"/>
      <c r="AX201" s="36"/>
      <c r="AY201" s="151" t="s">
        <v>197</v>
      </c>
      <c r="AZ201" s="149" t="s">
        <v>179</v>
      </c>
      <c r="BA201" s="149" t="s">
        <v>199</v>
      </c>
      <c r="BB201" s="36"/>
      <c r="BC201" s="36"/>
      <c r="BD201" s="36"/>
      <c r="BE201" s="36"/>
      <c r="BF201" s="36" t="s">
        <v>199</v>
      </c>
      <c r="BG201" s="36"/>
      <c r="BH201" s="36"/>
      <c r="BI201" s="36"/>
      <c r="BJ201" s="36"/>
      <c r="BK201" s="36"/>
      <c r="BL201" s="36"/>
      <c r="BM201" s="36"/>
      <c r="BN201" s="36" t="s">
        <v>200</v>
      </c>
      <c r="BO201" s="36"/>
      <c r="BP201" s="36"/>
      <c r="BQ201" s="36"/>
    </row>
    <row r="202" spans="1:69" s="25" customFormat="1" hidden="1" x14ac:dyDescent="0.25">
      <c r="A202" s="90" t="s">
        <v>159</v>
      </c>
      <c r="B202" s="36" t="s">
        <v>160</v>
      </c>
      <c r="C202" s="36" t="s">
        <v>182</v>
      </c>
      <c r="D202" s="36" t="s">
        <v>34</v>
      </c>
      <c r="E202" s="36">
        <v>5</v>
      </c>
      <c r="F202" s="36" t="s">
        <v>281</v>
      </c>
      <c r="G202" s="36">
        <v>2.5</v>
      </c>
      <c r="H202" s="77"/>
      <c r="I202" s="36">
        <v>2.875</v>
      </c>
      <c r="J202" s="36"/>
      <c r="K202" s="36"/>
      <c r="L202" s="36"/>
      <c r="M202" s="70"/>
      <c r="N202" s="70"/>
      <c r="O202" s="70">
        <v>6.5000000000000002E-2</v>
      </c>
      <c r="P202" s="70"/>
      <c r="Q202" s="36"/>
      <c r="R202" s="36"/>
      <c r="S202" s="36"/>
      <c r="T202" s="36"/>
      <c r="U202" s="36">
        <v>6.0000000000000001E-3</v>
      </c>
      <c r="V202" s="36"/>
      <c r="W202" s="36">
        <v>7.0000000000000001E-3</v>
      </c>
      <c r="X202" s="80">
        <f t="shared" si="23"/>
        <v>2.7450000000000001</v>
      </c>
      <c r="Y202" s="42">
        <f t="shared" si="27"/>
        <v>5.9179947961538586</v>
      </c>
      <c r="Z202" s="36">
        <f t="shared" si="28"/>
        <v>0.22875000000000001</v>
      </c>
      <c r="AA202" s="61">
        <f t="shared" si="29"/>
        <v>4.1097186084401792E-2</v>
      </c>
      <c r="AB202" s="36">
        <f t="shared" si="30"/>
        <v>2.185792349726776E-5</v>
      </c>
      <c r="AC202" s="43">
        <v>5.0000000000000004E-6</v>
      </c>
      <c r="AD202" s="43">
        <f t="shared" si="24"/>
        <v>2.2608695652173914E-2</v>
      </c>
      <c r="AE202" s="35">
        <f t="shared" si="25"/>
        <v>1.4999999999999999E-2</v>
      </c>
      <c r="AF202" s="35">
        <f t="shared" si="26"/>
        <v>4.3124999999999997E-2</v>
      </c>
      <c r="AG202" s="35"/>
      <c r="AH202" s="36"/>
      <c r="AI202" s="36"/>
      <c r="AJ202" s="36">
        <v>2.2200000000000002</v>
      </c>
      <c r="AK202" s="36"/>
      <c r="AL202" s="36"/>
      <c r="AM202" s="36"/>
      <c r="AN202" s="36"/>
      <c r="AO202" s="36"/>
      <c r="AP202" s="36"/>
      <c r="AQ202" s="36"/>
      <c r="AR202" s="36"/>
      <c r="AS202" s="36"/>
      <c r="AT202" s="36"/>
      <c r="AU202" s="36"/>
      <c r="AV202" s="36"/>
      <c r="AW202" s="36"/>
      <c r="AX202" s="36"/>
      <c r="AY202" s="151" t="s">
        <v>197</v>
      </c>
      <c r="AZ202" s="149" t="s">
        <v>179</v>
      </c>
      <c r="BA202" s="149" t="s">
        <v>199</v>
      </c>
      <c r="BB202" s="36"/>
      <c r="BC202" s="36"/>
      <c r="BD202" s="36"/>
      <c r="BE202" s="36"/>
      <c r="BF202" s="36" t="s">
        <v>199</v>
      </c>
      <c r="BG202" s="36"/>
      <c r="BH202" s="36"/>
      <c r="BI202" s="36"/>
      <c r="BJ202" s="36"/>
      <c r="BK202" s="36"/>
      <c r="BL202" s="36"/>
      <c r="BM202" s="36"/>
      <c r="BN202" s="36" t="s">
        <v>200</v>
      </c>
      <c r="BO202" s="36"/>
      <c r="BP202" s="36"/>
      <c r="BQ202" s="36"/>
    </row>
    <row r="203" spans="1:69" s="25" customFormat="1" hidden="1" x14ac:dyDescent="0.25">
      <c r="A203" s="90" t="s">
        <v>159</v>
      </c>
      <c r="B203" s="36" t="s">
        <v>160</v>
      </c>
      <c r="C203" s="36" t="s">
        <v>182</v>
      </c>
      <c r="D203" s="36" t="s">
        <v>34</v>
      </c>
      <c r="E203" s="36">
        <v>5</v>
      </c>
      <c r="F203" s="36" t="s">
        <v>281</v>
      </c>
      <c r="G203" s="36">
        <v>3</v>
      </c>
      <c r="H203" s="77"/>
      <c r="I203" s="36">
        <v>3.5</v>
      </c>
      <c r="J203" s="36"/>
      <c r="K203" s="36"/>
      <c r="L203" s="36"/>
      <c r="M203" s="70"/>
      <c r="N203" s="70"/>
      <c r="O203" s="70">
        <v>8.3000000000000004E-2</v>
      </c>
      <c r="P203" s="70"/>
      <c r="Q203" s="36"/>
      <c r="R203" s="36"/>
      <c r="S203" s="36"/>
      <c r="T203" s="36"/>
      <c r="U203" s="36">
        <v>7.0000000000000001E-3</v>
      </c>
      <c r="V203" s="36"/>
      <c r="W203" s="36">
        <v>8.0000000000000002E-3</v>
      </c>
      <c r="X203" s="80">
        <f t="shared" si="23"/>
        <v>3.3340000000000001</v>
      </c>
      <c r="Y203" s="42">
        <f t="shared" si="27"/>
        <v>8.7301372675414868</v>
      </c>
      <c r="Z203" s="36">
        <f t="shared" si="28"/>
        <v>0.27783333333333332</v>
      </c>
      <c r="AA203" s="61">
        <f t="shared" si="29"/>
        <v>6.0625953246815877E-2</v>
      </c>
      <c r="AB203" s="36">
        <f t="shared" si="30"/>
        <v>1.7996400719856032E-5</v>
      </c>
      <c r="AC203" s="43">
        <v>5.0000000000000004E-6</v>
      </c>
      <c r="AD203" s="43">
        <f t="shared" si="24"/>
        <v>2.3714285714285716E-2</v>
      </c>
      <c r="AE203" s="35">
        <f t="shared" si="25"/>
        <v>1.4999999999999999E-2</v>
      </c>
      <c r="AF203" s="35">
        <f t="shared" si="26"/>
        <v>5.2499999999999998E-2</v>
      </c>
      <c r="AG203" s="35"/>
      <c r="AH203" s="36"/>
      <c r="AI203" s="36"/>
      <c r="AJ203" s="36">
        <v>3.45</v>
      </c>
      <c r="AK203" s="36"/>
      <c r="AL203" s="36"/>
      <c r="AM203" s="36"/>
      <c r="AN203" s="36"/>
      <c r="AO203" s="36"/>
      <c r="AP203" s="36"/>
      <c r="AQ203" s="36"/>
      <c r="AR203" s="36"/>
      <c r="AS203" s="36"/>
      <c r="AT203" s="36"/>
      <c r="AU203" s="36"/>
      <c r="AV203" s="36"/>
      <c r="AW203" s="36"/>
      <c r="AX203" s="36"/>
      <c r="AY203" s="151" t="s">
        <v>197</v>
      </c>
      <c r="AZ203" s="149" t="s">
        <v>179</v>
      </c>
      <c r="BA203" s="149" t="s">
        <v>199</v>
      </c>
      <c r="BB203" s="36"/>
      <c r="BC203" s="36"/>
      <c r="BD203" s="36"/>
      <c r="BE203" s="36"/>
      <c r="BF203" s="36" t="s">
        <v>199</v>
      </c>
      <c r="BG203" s="36"/>
      <c r="BH203" s="36"/>
      <c r="BI203" s="36"/>
      <c r="BJ203" s="36"/>
      <c r="BK203" s="36"/>
      <c r="BL203" s="36"/>
      <c r="BM203" s="36"/>
      <c r="BN203" s="36" t="s">
        <v>200</v>
      </c>
      <c r="BO203" s="36"/>
      <c r="BP203" s="36"/>
      <c r="BQ203" s="36"/>
    </row>
    <row r="204" spans="1:69" s="25" customFormat="1" hidden="1" x14ac:dyDescent="0.25">
      <c r="A204" s="90" t="s">
        <v>159</v>
      </c>
      <c r="B204" s="36" t="s">
        <v>160</v>
      </c>
      <c r="C204" s="36" t="s">
        <v>182</v>
      </c>
      <c r="D204" s="36" t="s">
        <v>34</v>
      </c>
      <c r="E204" s="36">
        <v>5</v>
      </c>
      <c r="F204" s="36" t="s">
        <v>281</v>
      </c>
      <c r="G204" s="36">
        <v>3.5</v>
      </c>
      <c r="H204" s="77"/>
      <c r="I204" s="36">
        <v>4</v>
      </c>
      <c r="J204" s="36"/>
      <c r="K204" s="36"/>
      <c r="L204" s="36"/>
      <c r="M204" s="70"/>
      <c r="N204" s="70"/>
      <c r="O204" s="70">
        <v>9.5000000000000001E-2</v>
      </c>
      <c r="P204" s="70"/>
      <c r="Q204" s="36"/>
      <c r="R204" s="36"/>
      <c r="S204" s="36"/>
      <c r="T204" s="36"/>
      <c r="U204" s="36">
        <v>7.0000000000000001E-3</v>
      </c>
      <c r="V204" s="36"/>
      <c r="W204" s="36">
        <v>8.0000000000000002E-3</v>
      </c>
      <c r="X204" s="80">
        <f t="shared" si="23"/>
        <v>3.81</v>
      </c>
      <c r="Y204" s="42">
        <f t="shared" si="27"/>
        <v>11.400918279693698</v>
      </c>
      <c r="Z204" s="36">
        <f t="shared" si="28"/>
        <v>0.3175</v>
      </c>
      <c r="AA204" s="61">
        <f t="shared" si="29"/>
        <v>7.9173043608984014E-2</v>
      </c>
      <c r="AB204" s="36">
        <f t="shared" si="30"/>
        <v>1.5748031496062993E-5</v>
      </c>
      <c r="AC204" s="43">
        <v>5.0000000000000004E-6</v>
      </c>
      <c r="AD204" s="43">
        <f t="shared" si="24"/>
        <v>2.375E-2</v>
      </c>
      <c r="AE204" s="35">
        <f t="shared" si="25"/>
        <v>1.4999999999999999E-2</v>
      </c>
      <c r="AF204" s="35">
        <f t="shared" si="26"/>
        <v>0.06</v>
      </c>
      <c r="AG204" s="35"/>
      <c r="AH204" s="36"/>
      <c r="AI204" s="36"/>
      <c r="AJ204" s="36">
        <v>4.5199999999999996</v>
      </c>
      <c r="AK204" s="36"/>
      <c r="AL204" s="36"/>
      <c r="AM204" s="36"/>
      <c r="AN204" s="36"/>
      <c r="AO204" s="36"/>
      <c r="AP204" s="36"/>
      <c r="AQ204" s="36"/>
      <c r="AR204" s="36"/>
      <c r="AS204" s="36"/>
      <c r="AT204" s="36"/>
      <c r="AU204" s="36"/>
      <c r="AV204" s="36"/>
      <c r="AW204" s="36"/>
      <c r="AX204" s="36"/>
      <c r="AY204" s="151" t="s">
        <v>197</v>
      </c>
      <c r="AZ204" s="149" t="s">
        <v>179</v>
      </c>
      <c r="BA204" s="149" t="s">
        <v>199</v>
      </c>
      <c r="BB204" s="36"/>
      <c r="BC204" s="36"/>
      <c r="BD204" s="36"/>
      <c r="BE204" s="36"/>
      <c r="BF204" s="36" t="s">
        <v>199</v>
      </c>
      <c r="BG204" s="36"/>
      <c r="BH204" s="36"/>
      <c r="BI204" s="36"/>
      <c r="BJ204" s="36"/>
      <c r="BK204" s="36"/>
      <c r="BL204" s="36"/>
      <c r="BM204" s="36"/>
      <c r="BN204" s="36" t="s">
        <v>200</v>
      </c>
      <c r="BO204" s="36"/>
      <c r="BP204" s="36"/>
      <c r="BQ204" s="36"/>
    </row>
    <row r="205" spans="1:69" s="25" customFormat="1" hidden="1" x14ac:dyDescent="0.25">
      <c r="A205" s="90" t="s">
        <v>159</v>
      </c>
      <c r="B205" s="36" t="s">
        <v>160</v>
      </c>
      <c r="C205" s="36" t="s">
        <v>182</v>
      </c>
      <c r="D205" s="36" t="s">
        <v>34</v>
      </c>
      <c r="E205" s="36">
        <v>5</v>
      </c>
      <c r="F205" s="36" t="s">
        <v>281</v>
      </c>
      <c r="G205" s="36">
        <v>4</v>
      </c>
      <c r="H205" s="77"/>
      <c r="I205" s="36">
        <v>4.5</v>
      </c>
      <c r="J205" s="36"/>
      <c r="K205" s="36"/>
      <c r="L205" s="36"/>
      <c r="M205" s="70"/>
      <c r="N205" s="70"/>
      <c r="O205" s="70">
        <v>0.107</v>
      </c>
      <c r="P205" s="70"/>
      <c r="Q205" s="36"/>
      <c r="R205" s="36"/>
      <c r="S205" s="36"/>
      <c r="T205" s="36"/>
      <c r="U205" s="36">
        <v>8.9999999999999993E-3</v>
      </c>
      <c r="V205" s="36"/>
      <c r="W205" s="36">
        <v>0.01</v>
      </c>
      <c r="X205" s="80">
        <f t="shared" si="23"/>
        <v>4.2859999999999996</v>
      </c>
      <c r="Y205" s="42">
        <f t="shared" si="27"/>
        <v>14.427604040385789</v>
      </c>
      <c r="Z205" s="36">
        <f t="shared" si="28"/>
        <v>0.35716666666666663</v>
      </c>
      <c r="AA205" s="61">
        <f t="shared" si="29"/>
        <v>0.10019169472490132</v>
      </c>
      <c r="AB205" s="36">
        <f t="shared" si="30"/>
        <v>1.3999066728884743E-5</v>
      </c>
      <c r="AC205" s="43">
        <v>5.0000000000000004E-6</v>
      </c>
      <c r="AD205" s="43">
        <f t="shared" si="24"/>
        <v>2.3777777777777776E-2</v>
      </c>
      <c r="AE205" s="35">
        <f t="shared" si="25"/>
        <v>1.4999999999999999E-2</v>
      </c>
      <c r="AF205" s="35">
        <f t="shared" si="26"/>
        <v>6.7500000000000004E-2</v>
      </c>
      <c r="AG205" s="35"/>
      <c r="AH205" s="36"/>
      <c r="AI205" s="36"/>
      <c r="AJ205" s="36">
        <v>5.72</v>
      </c>
      <c r="AK205" s="36"/>
      <c r="AL205" s="36"/>
      <c r="AM205" s="36"/>
      <c r="AN205" s="36"/>
      <c r="AO205" s="36"/>
      <c r="AP205" s="36"/>
      <c r="AQ205" s="36"/>
      <c r="AR205" s="36"/>
      <c r="AS205" s="36"/>
      <c r="AT205" s="36"/>
      <c r="AU205" s="36"/>
      <c r="AV205" s="36"/>
      <c r="AW205" s="36"/>
      <c r="AX205" s="36"/>
      <c r="AY205" s="151" t="s">
        <v>197</v>
      </c>
      <c r="AZ205" s="149" t="s">
        <v>179</v>
      </c>
      <c r="BA205" s="149" t="s">
        <v>199</v>
      </c>
      <c r="BB205" s="36"/>
      <c r="BC205" s="36"/>
      <c r="BD205" s="36"/>
      <c r="BE205" s="36"/>
      <c r="BF205" s="36" t="s">
        <v>199</v>
      </c>
      <c r="BG205" s="36"/>
      <c r="BH205" s="36"/>
      <c r="BI205" s="36"/>
      <c r="BJ205" s="36"/>
      <c r="BK205" s="36"/>
      <c r="BL205" s="36"/>
      <c r="BM205" s="36"/>
      <c r="BN205" s="36" t="s">
        <v>200</v>
      </c>
      <c r="BO205" s="36"/>
      <c r="BP205" s="36"/>
      <c r="BQ205" s="36"/>
    </row>
    <row r="206" spans="1:69" s="25" customFormat="1" hidden="1" x14ac:dyDescent="0.25">
      <c r="A206" s="90" t="s">
        <v>159</v>
      </c>
      <c r="B206" s="36" t="s">
        <v>160</v>
      </c>
      <c r="C206" s="36" t="s">
        <v>182</v>
      </c>
      <c r="D206" s="36" t="s">
        <v>34</v>
      </c>
      <c r="E206" s="36">
        <v>5</v>
      </c>
      <c r="F206" s="36" t="s">
        <v>281</v>
      </c>
      <c r="G206" s="36">
        <v>5</v>
      </c>
      <c r="H206" s="77"/>
      <c r="I206" s="36">
        <v>5.5620000000000003</v>
      </c>
      <c r="J206" s="36"/>
      <c r="K206" s="36"/>
      <c r="L206" s="36"/>
      <c r="M206" s="70"/>
      <c r="N206" s="70"/>
      <c r="O206" s="70">
        <v>0.13200000000000001</v>
      </c>
      <c r="P206" s="70"/>
      <c r="Q206" s="36"/>
      <c r="R206" s="36"/>
      <c r="S206" s="36"/>
      <c r="T206" s="36"/>
      <c r="U206" s="36">
        <v>0.01</v>
      </c>
      <c r="V206" s="36"/>
      <c r="W206" s="36">
        <v>1.2E-2</v>
      </c>
      <c r="X206" s="80">
        <f t="shared" si="23"/>
        <v>5.298</v>
      </c>
      <c r="Y206" s="42">
        <f t="shared" si="27"/>
        <v>22.045187110362949</v>
      </c>
      <c r="Z206" s="36">
        <f t="shared" si="28"/>
        <v>0.4415</v>
      </c>
      <c r="AA206" s="61">
        <f t="shared" si="29"/>
        <v>0.15309157715529825</v>
      </c>
      <c r="AB206" s="36">
        <f t="shared" si="30"/>
        <v>1.1325028312570783E-5</v>
      </c>
      <c r="AC206" s="43">
        <v>5.0000000000000004E-6</v>
      </c>
      <c r="AD206" s="43">
        <f t="shared" si="24"/>
        <v>2.3732470334412083E-2</v>
      </c>
      <c r="AE206" s="35">
        <f t="shared" si="25"/>
        <v>1.4999999999999999E-2</v>
      </c>
      <c r="AF206" s="35">
        <f t="shared" si="26"/>
        <v>8.3430000000000004E-2</v>
      </c>
      <c r="AG206" s="35"/>
      <c r="AH206" s="36"/>
      <c r="AI206" s="36"/>
      <c r="AJ206" s="36">
        <v>8.73</v>
      </c>
      <c r="AK206" s="36"/>
      <c r="AL206" s="36"/>
      <c r="AM206" s="36"/>
      <c r="AN206" s="36"/>
      <c r="AO206" s="36"/>
      <c r="AP206" s="36"/>
      <c r="AQ206" s="36"/>
      <c r="AR206" s="36"/>
      <c r="AS206" s="36"/>
      <c r="AT206" s="36"/>
      <c r="AU206" s="36"/>
      <c r="AV206" s="36"/>
      <c r="AW206" s="36"/>
      <c r="AX206" s="36"/>
      <c r="AY206" s="151" t="s">
        <v>197</v>
      </c>
      <c r="AZ206" s="149" t="s">
        <v>179</v>
      </c>
      <c r="BA206" s="149" t="s">
        <v>199</v>
      </c>
      <c r="BB206" s="36"/>
      <c r="BC206" s="36"/>
      <c r="BD206" s="36"/>
      <c r="BE206" s="36"/>
      <c r="BF206" s="36" t="s">
        <v>199</v>
      </c>
      <c r="BG206" s="36"/>
      <c r="BH206" s="36"/>
      <c r="BI206" s="36"/>
      <c r="BJ206" s="36"/>
      <c r="BK206" s="36"/>
      <c r="BL206" s="36"/>
      <c r="BM206" s="36"/>
      <c r="BN206" s="36" t="s">
        <v>200</v>
      </c>
      <c r="BO206" s="36"/>
      <c r="BP206" s="36"/>
      <c r="BQ206" s="36"/>
    </row>
    <row r="207" spans="1:69" s="25" customFormat="1" hidden="1" x14ac:dyDescent="0.25">
      <c r="A207" s="90" t="s">
        <v>159</v>
      </c>
      <c r="B207" s="36" t="s">
        <v>160</v>
      </c>
      <c r="C207" s="36" t="s">
        <v>182</v>
      </c>
      <c r="D207" s="36" t="s">
        <v>34</v>
      </c>
      <c r="E207" s="36">
        <v>5</v>
      </c>
      <c r="F207" s="36" t="s">
        <v>281</v>
      </c>
      <c r="G207" s="36">
        <v>6</v>
      </c>
      <c r="H207" s="77"/>
      <c r="I207" s="36">
        <v>6.625</v>
      </c>
      <c r="J207" s="36"/>
      <c r="K207" s="36"/>
      <c r="L207" s="36"/>
      <c r="M207" s="70"/>
      <c r="N207" s="70"/>
      <c r="O207" s="70">
        <v>0.158</v>
      </c>
      <c r="P207" s="70"/>
      <c r="Q207" s="36"/>
      <c r="R207" s="36"/>
      <c r="S207" s="36"/>
      <c r="T207" s="36"/>
      <c r="U207" s="36">
        <v>0.01</v>
      </c>
      <c r="V207" s="36"/>
      <c r="W207" s="36">
        <v>1.4E-2</v>
      </c>
      <c r="X207" s="80">
        <f t="shared" si="23"/>
        <v>6.3090000000000002</v>
      </c>
      <c r="Y207" s="42">
        <f t="shared" si="27"/>
        <v>31.261580874225231</v>
      </c>
      <c r="Z207" s="36">
        <f t="shared" si="28"/>
        <v>0.52575000000000005</v>
      </c>
      <c r="AA207" s="61">
        <f t="shared" si="29"/>
        <v>0.21709431162656412</v>
      </c>
      <c r="AB207" s="36">
        <f t="shared" si="30"/>
        <v>9.5102234902520214E-6</v>
      </c>
      <c r="AC207" s="43">
        <v>5.0000000000000004E-6</v>
      </c>
      <c r="AD207" s="43">
        <f t="shared" si="24"/>
        <v>2.3849056603773584E-2</v>
      </c>
      <c r="AE207" s="35">
        <f t="shared" si="25"/>
        <v>1.4999999999999999E-2</v>
      </c>
      <c r="AF207" s="35">
        <f t="shared" si="26"/>
        <v>9.9374999999999991E-2</v>
      </c>
      <c r="AG207" s="35"/>
      <c r="AH207" s="36"/>
      <c r="AI207" s="36"/>
      <c r="AJ207" s="36">
        <v>12.4</v>
      </c>
      <c r="AK207" s="36"/>
      <c r="AL207" s="36"/>
      <c r="AM207" s="36"/>
      <c r="AN207" s="36"/>
      <c r="AO207" s="36"/>
      <c r="AP207" s="36"/>
      <c r="AQ207" s="36"/>
      <c r="AR207" s="36"/>
      <c r="AS207" s="36"/>
      <c r="AT207" s="36"/>
      <c r="AU207" s="36"/>
      <c r="AV207" s="36"/>
      <c r="AW207" s="36"/>
      <c r="AX207" s="36"/>
      <c r="AY207" s="151" t="s">
        <v>197</v>
      </c>
      <c r="AZ207" s="149" t="s">
        <v>179</v>
      </c>
      <c r="BA207" s="149" t="s">
        <v>199</v>
      </c>
      <c r="BB207" s="36"/>
      <c r="BC207" s="36"/>
      <c r="BD207" s="36"/>
      <c r="BE207" s="36"/>
      <c r="BF207" s="36" t="s">
        <v>199</v>
      </c>
      <c r="BG207" s="36"/>
      <c r="BH207" s="36"/>
      <c r="BI207" s="36"/>
      <c r="BJ207" s="36"/>
      <c r="BK207" s="36"/>
      <c r="BL207" s="36"/>
      <c r="BM207" s="36"/>
      <c r="BN207" s="36" t="s">
        <v>200</v>
      </c>
      <c r="BO207" s="36"/>
      <c r="BP207" s="36"/>
      <c r="BQ207" s="36"/>
    </row>
    <row r="208" spans="1:69" s="25" customFormat="1" hidden="1" x14ac:dyDescent="0.25">
      <c r="A208" s="90" t="s">
        <v>159</v>
      </c>
      <c r="B208" s="36" t="s">
        <v>160</v>
      </c>
      <c r="C208" s="36" t="s">
        <v>182</v>
      </c>
      <c r="D208" s="36" t="s">
        <v>34</v>
      </c>
      <c r="E208" s="36">
        <v>5</v>
      </c>
      <c r="F208" s="36" t="s">
        <v>281</v>
      </c>
      <c r="G208" s="36">
        <v>8</v>
      </c>
      <c r="H208" s="77"/>
      <c r="I208" s="36">
        <v>8.625</v>
      </c>
      <c r="J208" s="36"/>
      <c r="K208" s="36"/>
      <c r="L208" s="36"/>
      <c r="M208" s="70"/>
      <c r="N208" s="70"/>
      <c r="O208" s="70">
        <v>0.20499999999999999</v>
      </c>
      <c r="P208" s="70"/>
      <c r="Q208" s="36"/>
      <c r="R208" s="36"/>
      <c r="S208" s="36"/>
      <c r="T208" s="36"/>
      <c r="U208" s="36">
        <v>1.4E-2</v>
      </c>
      <c r="V208" s="36"/>
      <c r="W208" s="36">
        <v>1.7999999999999999E-2</v>
      </c>
      <c r="X208" s="80">
        <f t="shared" si="23"/>
        <v>8.2149999999999999</v>
      </c>
      <c r="Y208" s="42">
        <f t="shared" si="27"/>
        <v>53.003557169626966</v>
      </c>
      <c r="Z208" s="36">
        <f t="shared" si="28"/>
        <v>0.68458333333333332</v>
      </c>
      <c r="AA208" s="61">
        <f t="shared" si="29"/>
        <v>0.36808025812240941</v>
      </c>
      <c r="AB208" s="36">
        <f t="shared" si="30"/>
        <v>7.303712720632989E-6</v>
      </c>
      <c r="AC208" s="43">
        <v>5.0000000000000004E-6</v>
      </c>
      <c r="AD208" s="43">
        <f t="shared" si="24"/>
        <v>2.3768115942028985E-2</v>
      </c>
      <c r="AE208" s="35">
        <f t="shared" si="25"/>
        <v>1.4999999999999999E-2</v>
      </c>
      <c r="AF208" s="35">
        <f t="shared" si="26"/>
        <v>0.12937499999999999</v>
      </c>
      <c r="AG208" s="35"/>
      <c r="AH208" s="36"/>
      <c r="AI208" s="36"/>
      <c r="AJ208" s="36">
        <v>21</v>
      </c>
      <c r="AK208" s="36"/>
      <c r="AL208" s="36"/>
      <c r="AM208" s="36"/>
      <c r="AN208" s="36"/>
      <c r="AO208" s="36"/>
      <c r="AP208" s="36"/>
      <c r="AQ208" s="36"/>
      <c r="AR208" s="36"/>
      <c r="AS208" s="36"/>
      <c r="AT208" s="36"/>
      <c r="AU208" s="36"/>
      <c r="AV208" s="36"/>
      <c r="AW208" s="36"/>
      <c r="AX208" s="36"/>
      <c r="AY208" s="151" t="s">
        <v>197</v>
      </c>
      <c r="AZ208" s="149" t="s">
        <v>179</v>
      </c>
      <c r="BA208" s="149" t="s">
        <v>199</v>
      </c>
      <c r="BB208" s="36"/>
      <c r="BC208" s="36"/>
      <c r="BD208" s="36"/>
      <c r="BE208" s="36"/>
      <c r="BF208" s="36" t="s">
        <v>199</v>
      </c>
      <c r="BG208" s="36"/>
      <c r="BH208" s="36"/>
      <c r="BI208" s="36"/>
      <c r="BJ208" s="36"/>
      <c r="BK208" s="36"/>
      <c r="BL208" s="36"/>
      <c r="BM208" s="36"/>
      <c r="BN208" s="36" t="s">
        <v>200</v>
      </c>
      <c r="BO208" s="36"/>
      <c r="BP208" s="36"/>
      <c r="BQ208" s="36"/>
    </row>
    <row r="209" spans="1:69" s="25" customFormat="1" hidden="1" x14ac:dyDescent="0.25">
      <c r="A209" s="90" t="s">
        <v>159</v>
      </c>
      <c r="B209" s="36" t="s">
        <v>160</v>
      </c>
      <c r="C209" s="36" t="s">
        <v>182</v>
      </c>
      <c r="D209" s="36" t="s">
        <v>34</v>
      </c>
      <c r="E209" s="36">
        <v>5</v>
      </c>
      <c r="F209" s="36" t="s">
        <v>281</v>
      </c>
      <c r="G209" s="36">
        <v>10</v>
      </c>
      <c r="H209" s="77"/>
      <c r="I209" s="36">
        <v>10.75</v>
      </c>
      <c r="J209" s="36"/>
      <c r="K209" s="36"/>
      <c r="L209" s="36"/>
      <c r="M209" s="70"/>
      <c r="N209" s="70"/>
      <c r="O209" s="70">
        <v>0.25600000000000001</v>
      </c>
      <c r="P209" s="70"/>
      <c r="Q209" s="36"/>
      <c r="R209" s="36"/>
      <c r="S209" s="36"/>
      <c r="T209" s="36"/>
      <c r="U209" s="36">
        <v>1.6E-2</v>
      </c>
      <c r="V209" s="36"/>
      <c r="W209" s="36">
        <v>1.7999999999999999E-2</v>
      </c>
      <c r="X209" s="80">
        <f t="shared" si="23"/>
        <v>10.238</v>
      </c>
      <c r="Y209" s="42">
        <f t="shared" si="27"/>
        <v>82.322799691084171</v>
      </c>
      <c r="Z209" s="36">
        <f t="shared" si="28"/>
        <v>0.85316666666666663</v>
      </c>
      <c r="AA209" s="61">
        <f t="shared" si="29"/>
        <v>0.57168610896586225</v>
      </c>
      <c r="AB209" s="36">
        <f t="shared" si="30"/>
        <v>5.8605196327407702E-6</v>
      </c>
      <c r="AC209" s="43">
        <v>5.0000000000000004E-6</v>
      </c>
      <c r="AD209" s="43">
        <f t="shared" si="24"/>
        <v>2.3813953488372095E-2</v>
      </c>
      <c r="AE209" s="35">
        <f t="shared" si="25"/>
        <v>1.4999999999999999E-2</v>
      </c>
      <c r="AF209" s="35">
        <f t="shared" si="26"/>
        <v>0.16125</v>
      </c>
      <c r="AG209" s="35"/>
      <c r="AH209" s="36"/>
      <c r="AI209" s="36"/>
      <c r="AJ209" s="36">
        <v>32.700000000000003</v>
      </c>
      <c r="AK209" s="36"/>
      <c r="AL209" s="36"/>
      <c r="AM209" s="36"/>
      <c r="AN209" s="36"/>
      <c r="AO209" s="36"/>
      <c r="AP209" s="36"/>
      <c r="AQ209" s="36"/>
      <c r="AR209" s="36"/>
      <c r="AS209" s="36"/>
      <c r="AT209" s="36"/>
      <c r="AU209" s="36"/>
      <c r="AV209" s="36"/>
      <c r="AW209" s="36"/>
      <c r="AX209" s="36"/>
      <c r="AY209" s="151" t="s">
        <v>197</v>
      </c>
      <c r="AZ209" s="149" t="s">
        <v>179</v>
      </c>
      <c r="BA209" s="149" t="s">
        <v>199</v>
      </c>
      <c r="BB209" s="36"/>
      <c r="BC209" s="36"/>
      <c r="BD209" s="36"/>
      <c r="BE209" s="36"/>
      <c r="BF209" s="36" t="s">
        <v>199</v>
      </c>
      <c r="BG209" s="36"/>
      <c r="BH209" s="36"/>
      <c r="BI209" s="36"/>
      <c r="BJ209" s="36"/>
      <c r="BK209" s="36"/>
      <c r="BL209" s="36"/>
      <c r="BM209" s="36"/>
      <c r="BN209" s="36" t="s">
        <v>200</v>
      </c>
      <c r="BO209" s="36"/>
      <c r="BP209" s="36"/>
      <c r="BQ209" s="36"/>
    </row>
    <row r="210" spans="1:69" s="25" customFormat="1" hidden="1" x14ac:dyDescent="0.25">
      <c r="A210" s="90" t="s">
        <v>159</v>
      </c>
      <c r="B210" s="36" t="s">
        <v>160</v>
      </c>
      <c r="C210" s="36" t="s">
        <v>182</v>
      </c>
      <c r="D210" s="36" t="s">
        <v>34</v>
      </c>
      <c r="E210" s="36">
        <v>5</v>
      </c>
      <c r="F210" s="36" t="s">
        <v>281</v>
      </c>
      <c r="G210" s="36">
        <v>12</v>
      </c>
      <c r="H210" s="77"/>
      <c r="I210" s="36">
        <v>12.75</v>
      </c>
      <c r="J210" s="36"/>
      <c r="K210" s="36"/>
      <c r="L210" s="36"/>
      <c r="M210" s="70"/>
      <c r="N210" s="70"/>
      <c r="O210" s="70">
        <v>0.313</v>
      </c>
      <c r="P210" s="70"/>
      <c r="Q210" s="36"/>
      <c r="R210" s="36"/>
      <c r="S210" s="36"/>
      <c r="T210" s="36"/>
      <c r="U210" s="36">
        <v>0.02</v>
      </c>
      <c r="V210" s="36"/>
      <c r="W210" s="36">
        <v>1.7999999999999999E-2</v>
      </c>
      <c r="X210" s="80">
        <f t="shared" si="23"/>
        <v>12.124000000000001</v>
      </c>
      <c r="Y210" s="42">
        <f t="shared" si="27"/>
        <v>115.44675674566376</v>
      </c>
      <c r="Z210" s="36">
        <f t="shared" si="28"/>
        <v>1.0103333333333333</v>
      </c>
      <c r="AA210" s="61">
        <f t="shared" si="29"/>
        <v>0.80171358851155372</v>
      </c>
      <c r="AB210" s="36">
        <f t="shared" si="30"/>
        <v>4.9488617617947878E-6</v>
      </c>
      <c r="AC210" s="43">
        <v>5.0000000000000004E-6</v>
      </c>
      <c r="AD210" s="43">
        <f t="shared" si="24"/>
        <v>2.4549019607843139E-2</v>
      </c>
      <c r="AE210" s="35">
        <f t="shared" si="25"/>
        <v>1.4999999999999999E-2</v>
      </c>
      <c r="AF210" s="35">
        <f t="shared" si="26"/>
        <v>0.19125</v>
      </c>
      <c r="AG210" s="35"/>
      <c r="AH210" s="36"/>
      <c r="AI210" s="36"/>
      <c r="AJ210" s="36">
        <v>47.4</v>
      </c>
      <c r="AK210" s="36"/>
      <c r="AL210" s="36"/>
      <c r="AM210" s="36"/>
      <c r="AN210" s="36"/>
      <c r="AO210" s="36"/>
      <c r="AP210" s="36"/>
      <c r="AQ210" s="36"/>
      <c r="AR210" s="36"/>
      <c r="AS210" s="36"/>
      <c r="AT210" s="36"/>
      <c r="AU210" s="36"/>
      <c r="AV210" s="36"/>
      <c r="AW210" s="36"/>
      <c r="AX210" s="36"/>
      <c r="AY210" s="151" t="s">
        <v>197</v>
      </c>
      <c r="AZ210" s="149" t="s">
        <v>179</v>
      </c>
      <c r="BA210" s="149" t="s">
        <v>199</v>
      </c>
      <c r="BB210" s="36"/>
      <c r="BC210" s="36"/>
      <c r="BD210" s="36"/>
      <c r="BE210" s="36"/>
      <c r="BF210" s="36" t="s">
        <v>199</v>
      </c>
      <c r="BG210" s="36"/>
      <c r="BH210" s="36"/>
      <c r="BI210" s="36"/>
      <c r="BJ210" s="36"/>
      <c r="BK210" s="36"/>
      <c r="BL210" s="36"/>
      <c r="BM210" s="36"/>
      <c r="BN210" s="36" t="s">
        <v>200</v>
      </c>
      <c r="BO210" s="36"/>
      <c r="BP210" s="36"/>
      <c r="BQ210" s="36"/>
    </row>
    <row r="211" spans="1:69" s="25" customFormat="1" hidden="1" x14ac:dyDescent="0.25">
      <c r="A211" s="25" t="s">
        <v>159</v>
      </c>
      <c r="B211" s="25" t="s">
        <v>160</v>
      </c>
      <c r="C211" s="25" t="s">
        <v>182</v>
      </c>
      <c r="D211" s="25" t="s">
        <v>34</v>
      </c>
      <c r="E211" s="25">
        <v>6</v>
      </c>
      <c r="F211" s="47" t="s">
        <v>282</v>
      </c>
      <c r="G211" s="69">
        <v>0.25</v>
      </c>
      <c r="H211" s="69"/>
      <c r="I211" s="69">
        <v>0.375</v>
      </c>
      <c r="L211" s="25">
        <v>2E-3</v>
      </c>
      <c r="M211" s="69"/>
      <c r="N211" s="69"/>
      <c r="O211" s="69">
        <v>3.5000000000000003E-2</v>
      </c>
      <c r="P211" s="69"/>
      <c r="U211" s="25">
        <v>3.5000000000000001E-3</v>
      </c>
      <c r="X211" s="73">
        <f t="shared" si="23"/>
        <v>0.30499999999999999</v>
      </c>
      <c r="Y211" s="25">
        <f t="shared" si="27"/>
        <v>7.3061664150047625E-2</v>
      </c>
      <c r="Z211" s="69">
        <f t="shared" si="28"/>
        <v>2.5416666666666667E-2</v>
      </c>
      <c r="AA211" s="87">
        <f t="shared" si="29"/>
        <v>5.0737266770866415E-4</v>
      </c>
      <c r="AB211" s="69">
        <f t="shared" si="30"/>
        <v>1.9672131147540985E-4</v>
      </c>
      <c r="AC211" s="43">
        <v>5.0000000000000004E-6</v>
      </c>
      <c r="AD211" s="25">
        <f t="shared" si="24"/>
        <v>9.3333333333333338E-2</v>
      </c>
      <c r="AE211" s="25">
        <f t="shared" si="25"/>
        <v>8.0000000000000002E-3</v>
      </c>
      <c r="AF211" s="25">
        <f t="shared" si="26"/>
        <v>3.0000000000000001E-3</v>
      </c>
      <c r="AI211" s="25">
        <v>0.14499999999999999</v>
      </c>
      <c r="AS211" s="25" t="s">
        <v>202</v>
      </c>
      <c r="AT211" s="25" t="s">
        <v>203</v>
      </c>
      <c r="AY211" s="25" t="s">
        <v>197</v>
      </c>
      <c r="AZ211" s="25" t="s">
        <v>179</v>
      </c>
      <c r="BA211" s="25" t="s">
        <v>204</v>
      </c>
      <c r="BF211" s="25" t="s">
        <v>205</v>
      </c>
    </row>
    <row r="212" spans="1:69" s="25" customFormat="1" hidden="1" x14ac:dyDescent="0.25">
      <c r="A212" s="25" t="s">
        <v>159</v>
      </c>
      <c r="B212" s="25" t="s">
        <v>160</v>
      </c>
      <c r="C212" s="25" t="s">
        <v>182</v>
      </c>
      <c r="D212" s="25" t="s">
        <v>34</v>
      </c>
      <c r="E212" s="25">
        <v>6</v>
      </c>
      <c r="F212" s="47" t="s">
        <v>282</v>
      </c>
      <c r="G212" s="69">
        <v>0.25</v>
      </c>
      <c r="H212" s="69"/>
      <c r="I212" s="69">
        <v>0.375</v>
      </c>
      <c r="L212" s="25">
        <v>1E-3</v>
      </c>
      <c r="M212" s="69"/>
      <c r="N212" s="69"/>
      <c r="O212" s="69">
        <v>3.5000000000000003E-2</v>
      </c>
      <c r="P212" s="69"/>
      <c r="U212" s="25">
        <v>3.5000000000000001E-3</v>
      </c>
      <c r="X212" s="73">
        <f t="shared" si="23"/>
        <v>0.30499999999999999</v>
      </c>
      <c r="Y212" s="25">
        <f t="shared" si="27"/>
        <v>7.3061664150047625E-2</v>
      </c>
      <c r="Z212" s="69">
        <f t="shared" si="28"/>
        <v>2.5416666666666667E-2</v>
      </c>
      <c r="AA212" s="87">
        <f t="shared" si="29"/>
        <v>5.0737266770866415E-4</v>
      </c>
      <c r="AB212" s="69">
        <f t="shared" si="30"/>
        <v>1.9672131147540985E-4</v>
      </c>
      <c r="AC212" s="43">
        <v>5.0000000000000004E-6</v>
      </c>
      <c r="AD212" s="25">
        <f t="shared" si="24"/>
        <v>9.3333333333333338E-2</v>
      </c>
      <c r="AE212" s="25">
        <f t="shared" si="25"/>
        <v>8.0000000000000002E-3</v>
      </c>
      <c r="AF212" s="25">
        <f t="shared" si="26"/>
        <v>3.0000000000000001E-3</v>
      </c>
      <c r="AI212" s="25">
        <v>0.14499999999999999</v>
      </c>
      <c r="AS212" s="25" t="s">
        <v>209</v>
      </c>
      <c r="AT212" s="25" t="s">
        <v>203</v>
      </c>
      <c r="AY212" s="25" t="s">
        <v>197</v>
      </c>
      <c r="AZ212" s="25" t="s">
        <v>179</v>
      </c>
      <c r="BA212" s="25" t="s">
        <v>204</v>
      </c>
      <c r="BF212" s="25" t="s">
        <v>205</v>
      </c>
      <c r="BN212" s="25" t="s">
        <v>206</v>
      </c>
      <c r="BO212" s="25" t="s">
        <v>207</v>
      </c>
      <c r="BP212" s="25" t="s">
        <v>208</v>
      </c>
    </row>
    <row r="213" spans="1:69" s="25" customFormat="1" hidden="1" x14ac:dyDescent="0.25">
      <c r="A213" s="25" t="s">
        <v>159</v>
      </c>
      <c r="B213" s="25" t="s">
        <v>160</v>
      </c>
      <c r="C213" s="25" t="s">
        <v>182</v>
      </c>
      <c r="D213" s="25" t="s">
        <v>34</v>
      </c>
      <c r="E213" s="25">
        <v>6</v>
      </c>
      <c r="F213" s="47" t="s">
        <v>282</v>
      </c>
      <c r="G213" s="69">
        <v>0.25</v>
      </c>
      <c r="H213" s="69"/>
      <c r="I213" s="69">
        <v>0.375</v>
      </c>
      <c r="L213" s="25">
        <v>2E-3</v>
      </c>
      <c r="M213" s="69"/>
      <c r="N213" s="69"/>
      <c r="O213" s="73">
        <v>0.03</v>
      </c>
      <c r="P213" s="69"/>
      <c r="Q213" s="24"/>
      <c r="U213" s="25">
        <v>3.0000000000000001E-3</v>
      </c>
      <c r="X213" s="73">
        <f t="shared" si="23"/>
        <v>0.315</v>
      </c>
      <c r="Y213" s="25">
        <f t="shared" si="27"/>
        <v>7.793113276311181E-2</v>
      </c>
      <c r="Z213" s="69">
        <f t="shared" si="28"/>
        <v>2.6249999999999999E-2</v>
      </c>
      <c r="AA213" s="87">
        <f t="shared" si="29"/>
        <v>5.4118842196605418E-4</v>
      </c>
      <c r="AB213" s="69">
        <f t="shared" si="30"/>
        <v>1.9047619047619051E-4</v>
      </c>
      <c r="AC213" s="43">
        <v>5.0000000000000004E-6</v>
      </c>
      <c r="AD213" s="25">
        <f t="shared" si="24"/>
        <v>0.08</v>
      </c>
      <c r="AE213" s="25">
        <f t="shared" si="25"/>
        <v>8.0000000000000002E-3</v>
      </c>
      <c r="AF213" s="25">
        <f t="shared" si="26"/>
        <v>3.0000000000000001E-3</v>
      </c>
      <c r="AI213" s="25">
        <v>0.126</v>
      </c>
      <c r="AS213" s="25" t="s">
        <v>202</v>
      </c>
      <c r="AT213" s="25" t="s">
        <v>213</v>
      </c>
      <c r="AY213" s="25" t="s">
        <v>197</v>
      </c>
      <c r="AZ213" s="25" t="s">
        <v>179</v>
      </c>
      <c r="BA213" s="25" t="s">
        <v>204</v>
      </c>
      <c r="BF213" s="25" t="s">
        <v>205</v>
      </c>
      <c r="BN213" s="25" t="s">
        <v>206</v>
      </c>
      <c r="BO213" s="25" t="s">
        <v>207</v>
      </c>
      <c r="BP213" s="25" t="s">
        <v>208</v>
      </c>
    </row>
    <row r="214" spans="1:69" s="25" customFormat="1" hidden="1" x14ac:dyDescent="0.25">
      <c r="A214" s="25" t="s">
        <v>159</v>
      </c>
      <c r="B214" s="25" t="s">
        <v>160</v>
      </c>
      <c r="C214" s="25" t="s">
        <v>182</v>
      </c>
      <c r="D214" s="25" t="s">
        <v>34</v>
      </c>
      <c r="E214" s="25">
        <v>6</v>
      </c>
      <c r="F214" s="47" t="s">
        <v>282</v>
      </c>
      <c r="G214" s="69">
        <v>0.25</v>
      </c>
      <c r="H214" s="69"/>
      <c r="I214" s="69">
        <v>0.375</v>
      </c>
      <c r="L214" s="25">
        <v>1E-3</v>
      </c>
      <c r="M214" s="69"/>
      <c r="N214" s="69"/>
      <c r="O214" s="73">
        <v>0.03</v>
      </c>
      <c r="P214" s="69"/>
      <c r="Q214" s="24"/>
      <c r="U214" s="25">
        <v>3.0000000000000001E-3</v>
      </c>
      <c r="X214" s="73">
        <f t="shared" si="23"/>
        <v>0.315</v>
      </c>
      <c r="Y214" s="25">
        <f t="shared" si="27"/>
        <v>7.793113276311181E-2</v>
      </c>
      <c r="Z214" s="69">
        <f t="shared" si="28"/>
        <v>2.6249999999999999E-2</v>
      </c>
      <c r="AA214" s="87">
        <f t="shared" si="29"/>
        <v>5.4118842196605418E-4</v>
      </c>
      <c r="AB214" s="69">
        <f t="shared" si="30"/>
        <v>1.9047619047619051E-4</v>
      </c>
      <c r="AC214" s="43">
        <v>5.0000000000000004E-6</v>
      </c>
      <c r="AD214" s="25">
        <f t="shared" si="24"/>
        <v>0.08</v>
      </c>
      <c r="AE214" s="25">
        <f t="shared" si="25"/>
        <v>8.0000000000000002E-3</v>
      </c>
      <c r="AF214" s="25">
        <f t="shared" si="26"/>
        <v>3.0000000000000001E-3</v>
      </c>
      <c r="AI214" s="25">
        <v>0.126</v>
      </c>
      <c r="AS214" s="25" t="s">
        <v>209</v>
      </c>
      <c r="AT214" s="25" t="s">
        <v>213</v>
      </c>
      <c r="AY214" s="25" t="s">
        <v>197</v>
      </c>
      <c r="AZ214" s="25" t="s">
        <v>179</v>
      </c>
      <c r="BA214" s="25" t="s">
        <v>204</v>
      </c>
      <c r="BF214" s="25" t="s">
        <v>205</v>
      </c>
      <c r="BN214" s="25" t="s">
        <v>206</v>
      </c>
      <c r="BO214" s="25" t="s">
        <v>207</v>
      </c>
      <c r="BP214" s="25" t="s">
        <v>208</v>
      </c>
    </row>
    <row r="215" spans="1:69" s="25" customFormat="1" hidden="1" x14ac:dyDescent="0.25">
      <c r="A215" s="25" t="s">
        <v>159</v>
      </c>
      <c r="B215" s="25" t="s">
        <v>160</v>
      </c>
      <c r="C215" s="25" t="s">
        <v>182</v>
      </c>
      <c r="D215" s="25" t="s">
        <v>34</v>
      </c>
      <c r="E215" s="25">
        <v>6</v>
      </c>
      <c r="F215" s="47" t="s">
        <v>282</v>
      </c>
      <c r="G215" s="69">
        <v>0.25</v>
      </c>
      <c r="H215" s="69"/>
      <c r="I215" s="69">
        <v>0.375</v>
      </c>
      <c r="L215" s="25">
        <v>1E-3</v>
      </c>
      <c r="M215" s="69"/>
      <c r="N215" s="69"/>
      <c r="O215" s="69" t="s">
        <v>215</v>
      </c>
      <c r="P215" s="69"/>
      <c r="U215" s="25" t="s">
        <v>215</v>
      </c>
      <c r="X215" s="73" t="e">
        <f t="shared" si="23"/>
        <v>#VALUE!</v>
      </c>
      <c r="Y215" s="25" t="e">
        <f t="shared" si="27"/>
        <v>#VALUE!</v>
      </c>
      <c r="Z215" s="69" t="e">
        <f t="shared" si="28"/>
        <v>#VALUE!</v>
      </c>
      <c r="AA215" s="87" t="e">
        <f t="shared" si="29"/>
        <v>#VALUE!</v>
      </c>
      <c r="AB215" s="69" t="e">
        <f t="shared" si="30"/>
        <v>#VALUE!</v>
      </c>
      <c r="AC215" s="43">
        <v>5.0000000000000004E-6</v>
      </c>
      <c r="AD215" s="25" t="e">
        <f t="shared" si="24"/>
        <v>#VALUE!</v>
      </c>
      <c r="AE215" s="25" t="e">
        <f t="shared" si="25"/>
        <v>#VALUE!</v>
      </c>
      <c r="AF215" s="25" t="e">
        <f t="shared" si="26"/>
        <v>#VALUE!</v>
      </c>
      <c r="AI215" s="25" t="s">
        <v>215</v>
      </c>
      <c r="AS215" s="25" t="s">
        <v>209</v>
      </c>
      <c r="AT215" s="25" t="s">
        <v>214</v>
      </c>
      <c r="AY215" s="25" t="s">
        <v>197</v>
      </c>
      <c r="AZ215" s="25" t="s">
        <v>179</v>
      </c>
      <c r="BA215" s="25" t="s">
        <v>204</v>
      </c>
      <c r="BF215" s="25" t="s">
        <v>205</v>
      </c>
      <c r="BN215" s="25" t="s">
        <v>206</v>
      </c>
      <c r="BO215" s="25" t="s">
        <v>207</v>
      </c>
      <c r="BP215" s="25" t="s">
        <v>208</v>
      </c>
    </row>
    <row r="216" spans="1:69" s="25" customFormat="1" hidden="1" x14ac:dyDescent="0.25">
      <c r="A216" s="25" t="s">
        <v>159</v>
      </c>
      <c r="B216" s="25" t="s">
        <v>160</v>
      </c>
      <c r="C216" s="25" t="s">
        <v>182</v>
      </c>
      <c r="D216" s="25" t="s">
        <v>34</v>
      </c>
      <c r="E216" s="25">
        <v>6</v>
      </c>
      <c r="F216" s="47" t="s">
        <v>282</v>
      </c>
      <c r="G216" s="69">
        <v>0.375</v>
      </c>
      <c r="H216" s="69"/>
      <c r="I216" s="69">
        <v>0.5</v>
      </c>
      <c r="L216" s="25">
        <v>2.5000000000000001E-3</v>
      </c>
      <c r="M216" s="69"/>
      <c r="N216" s="69"/>
      <c r="O216" s="69">
        <v>4.9000000000000002E-2</v>
      </c>
      <c r="P216" s="69"/>
      <c r="U216" s="25">
        <v>5.0000000000000001E-3</v>
      </c>
      <c r="X216" s="73">
        <f t="shared" si="23"/>
        <v>0.40200000000000002</v>
      </c>
      <c r="Y216" s="25">
        <f t="shared" si="27"/>
        <v>0.12692348479768126</v>
      </c>
      <c r="Z216" s="69">
        <f t="shared" si="28"/>
        <v>3.3500000000000002E-2</v>
      </c>
      <c r="AA216" s="87">
        <f t="shared" si="29"/>
        <v>8.8141308887278646E-4</v>
      </c>
      <c r="AB216" s="69">
        <f t="shared" si="30"/>
        <v>1.4925373134328358E-4</v>
      </c>
      <c r="AC216" s="43">
        <v>5.0000000000000004E-6</v>
      </c>
      <c r="AD216" s="25">
        <f t="shared" si="24"/>
        <v>9.8000000000000004E-2</v>
      </c>
      <c r="AE216" s="25">
        <f t="shared" si="25"/>
        <v>8.0000000000000002E-3</v>
      </c>
      <c r="AF216" s="25">
        <f t="shared" si="26"/>
        <v>4.0000000000000001E-3</v>
      </c>
      <c r="AI216" s="25">
        <v>0.26900000000000002</v>
      </c>
      <c r="AS216" s="25" t="s">
        <v>202</v>
      </c>
      <c r="AT216" s="25" t="s">
        <v>203</v>
      </c>
      <c r="AY216" s="25" t="s">
        <v>197</v>
      </c>
      <c r="AZ216" s="25" t="s">
        <v>179</v>
      </c>
      <c r="BA216" s="25" t="s">
        <v>204</v>
      </c>
      <c r="BF216" s="25" t="s">
        <v>205</v>
      </c>
    </row>
    <row r="217" spans="1:69" s="33" customFormat="1" hidden="1" x14ac:dyDescent="0.25">
      <c r="A217" s="25" t="s">
        <v>159</v>
      </c>
      <c r="B217" s="25" t="s">
        <v>160</v>
      </c>
      <c r="C217" s="25" t="s">
        <v>182</v>
      </c>
      <c r="D217" s="25" t="s">
        <v>34</v>
      </c>
      <c r="E217" s="25">
        <v>6</v>
      </c>
      <c r="F217" s="47" t="s">
        <v>282</v>
      </c>
      <c r="G217" s="69">
        <v>0.375</v>
      </c>
      <c r="H217" s="69"/>
      <c r="I217" s="69">
        <v>0.5</v>
      </c>
      <c r="J217" s="25"/>
      <c r="K217" s="25"/>
      <c r="L217" s="25">
        <v>1E-3</v>
      </c>
      <c r="M217" s="69"/>
      <c r="N217" s="69"/>
      <c r="O217" s="69">
        <v>4.9000000000000002E-2</v>
      </c>
      <c r="P217" s="69"/>
      <c r="Q217" s="25"/>
      <c r="R217" s="25"/>
      <c r="S217" s="25"/>
      <c r="T217" s="25"/>
      <c r="U217" s="25">
        <v>5.0000000000000001E-3</v>
      </c>
      <c r="V217" s="25"/>
      <c r="W217" s="25"/>
      <c r="X217" s="73">
        <f t="shared" si="23"/>
        <v>0.40200000000000002</v>
      </c>
      <c r="Y217" s="25">
        <f t="shared" si="27"/>
        <v>0.12692348479768126</v>
      </c>
      <c r="Z217" s="69">
        <f t="shared" si="28"/>
        <v>3.3500000000000002E-2</v>
      </c>
      <c r="AA217" s="87">
        <f t="shared" si="29"/>
        <v>8.8141308887278646E-4</v>
      </c>
      <c r="AB217" s="69">
        <f t="shared" si="30"/>
        <v>1.4925373134328358E-4</v>
      </c>
      <c r="AC217" s="43">
        <v>5.0000000000000004E-6</v>
      </c>
      <c r="AD217" s="25">
        <f t="shared" si="24"/>
        <v>9.8000000000000004E-2</v>
      </c>
      <c r="AE217" s="25">
        <f t="shared" si="25"/>
        <v>8.0000000000000002E-3</v>
      </c>
      <c r="AF217" s="25">
        <f t="shared" si="26"/>
        <v>4.0000000000000001E-3</v>
      </c>
      <c r="AG217" s="25"/>
      <c r="AH217" s="25"/>
      <c r="AI217" s="25">
        <v>0.26900000000000002</v>
      </c>
      <c r="AJ217" s="25"/>
      <c r="AK217" s="25"/>
      <c r="AL217" s="25"/>
      <c r="AM217" s="25"/>
      <c r="AN217" s="25"/>
      <c r="AO217" s="25"/>
      <c r="AP217" s="25"/>
      <c r="AQ217" s="25"/>
      <c r="AR217" s="25"/>
      <c r="AS217" s="25" t="s">
        <v>209</v>
      </c>
      <c r="AT217" s="25" t="s">
        <v>203</v>
      </c>
      <c r="AU217" s="25"/>
      <c r="AV217" s="25"/>
      <c r="AW217" s="25"/>
      <c r="AX217" s="25"/>
      <c r="AY217" s="25" t="s">
        <v>197</v>
      </c>
      <c r="AZ217" s="25" t="s">
        <v>179</v>
      </c>
      <c r="BA217" s="25" t="s">
        <v>204</v>
      </c>
      <c r="BB217" s="25"/>
      <c r="BC217" s="25"/>
      <c r="BD217" s="25"/>
      <c r="BE217" s="25"/>
      <c r="BF217" s="25" t="s">
        <v>205</v>
      </c>
      <c r="BG217" s="25"/>
      <c r="BH217" s="25"/>
      <c r="BI217" s="25"/>
      <c r="BJ217" s="25"/>
      <c r="BK217" s="25"/>
      <c r="BL217" s="25"/>
      <c r="BM217" s="25"/>
      <c r="BN217" s="25" t="s">
        <v>206</v>
      </c>
      <c r="BO217" s="25" t="s">
        <v>207</v>
      </c>
      <c r="BP217" s="25" t="s">
        <v>208</v>
      </c>
      <c r="BQ217" s="25"/>
    </row>
    <row r="218" spans="1:69" s="33" customFormat="1" hidden="1" x14ac:dyDescent="0.25">
      <c r="A218" s="25" t="s">
        <v>159</v>
      </c>
      <c r="B218" s="25" t="s">
        <v>160</v>
      </c>
      <c r="C218" s="25" t="s">
        <v>182</v>
      </c>
      <c r="D218" s="25" t="s">
        <v>34</v>
      </c>
      <c r="E218" s="25">
        <v>6</v>
      </c>
      <c r="F218" s="47" t="s">
        <v>282</v>
      </c>
      <c r="G218" s="69">
        <v>0.375</v>
      </c>
      <c r="H218" s="69"/>
      <c r="I218" s="69">
        <v>0.5</v>
      </c>
      <c r="J218" s="25"/>
      <c r="K218" s="25"/>
      <c r="L218" s="25">
        <v>2.5000000000000001E-3</v>
      </c>
      <c r="M218" s="69"/>
      <c r="N218" s="69"/>
      <c r="O218" s="73">
        <v>3.5000000000000003E-2</v>
      </c>
      <c r="P218" s="69"/>
      <c r="Q218" s="24"/>
      <c r="R218" s="25"/>
      <c r="S218" s="25"/>
      <c r="T218" s="25"/>
      <c r="U218" s="25">
        <v>4.0000000000000001E-3</v>
      </c>
      <c r="V218" s="25"/>
      <c r="W218" s="25"/>
      <c r="X218" s="73">
        <f t="shared" si="23"/>
        <v>0.43</v>
      </c>
      <c r="Y218" s="25">
        <f t="shared" si="27"/>
        <v>0.14522012041218818</v>
      </c>
      <c r="Z218" s="69">
        <f t="shared" si="28"/>
        <v>3.5833333333333335E-2</v>
      </c>
      <c r="AA218" s="87">
        <f t="shared" si="29"/>
        <v>1.0084730584179735E-3</v>
      </c>
      <c r="AB218" s="69">
        <f t="shared" si="30"/>
        <v>1.3953488372093022E-4</v>
      </c>
      <c r="AC218" s="43">
        <v>5.0000000000000004E-6</v>
      </c>
      <c r="AD218" s="25">
        <f t="shared" si="24"/>
        <v>7.0000000000000007E-2</v>
      </c>
      <c r="AE218" s="25">
        <f t="shared" si="25"/>
        <v>8.0000000000000002E-3</v>
      </c>
      <c r="AF218" s="25">
        <f t="shared" si="26"/>
        <v>4.0000000000000001E-3</v>
      </c>
      <c r="AG218" s="25"/>
      <c r="AH218" s="25"/>
      <c r="AI218" s="25">
        <v>0.19800000000000001</v>
      </c>
      <c r="AJ218" s="25"/>
      <c r="AK218" s="25"/>
      <c r="AL218" s="25"/>
      <c r="AM218" s="25"/>
      <c r="AN218" s="25"/>
      <c r="AO218" s="25"/>
      <c r="AP218" s="25"/>
      <c r="AQ218" s="25"/>
      <c r="AR218" s="25"/>
      <c r="AS218" s="25" t="s">
        <v>202</v>
      </c>
      <c r="AT218" s="25" t="s">
        <v>213</v>
      </c>
      <c r="AU218" s="25"/>
      <c r="AV218" s="25"/>
      <c r="AW218" s="25"/>
      <c r="AX218" s="25"/>
      <c r="AY218" s="25" t="s">
        <v>197</v>
      </c>
      <c r="AZ218" s="25" t="s">
        <v>179</v>
      </c>
      <c r="BA218" s="25" t="s">
        <v>204</v>
      </c>
      <c r="BB218" s="25"/>
      <c r="BC218" s="25"/>
      <c r="BD218" s="25"/>
      <c r="BE218" s="25"/>
      <c r="BF218" s="25" t="s">
        <v>205</v>
      </c>
      <c r="BG218" s="25"/>
      <c r="BH218" s="25"/>
      <c r="BI218" s="25"/>
      <c r="BJ218" s="25"/>
      <c r="BK218" s="25"/>
      <c r="BL218" s="25"/>
      <c r="BM218" s="25"/>
      <c r="BN218" s="25" t="s">
        <v>206</v>
      </c>
      <c r="BO218" s="25" t="s">
        <v>207</v>
      </c>
      <c r="BP218" s="25" t="s">
        <v>208</v>
      </c>
      <c r="BQ218" s="25"/>
    </row>
    <row r="219" spans="1:69" s="33" customFormat="1" hidden="1" x14ac:dyDescent="0.25">
      <c r="A219" s="25" t="s">
        <v>159</v>
      </c>
      <c r="B219" s="25" t="s">
        <v>160</v>
      </c>
      <c r="C219" s="25" t="s">
        <v>182</v>
      </c>
      <c r="D219" s="25" t="s">
        <v>34</v>
      </c>
      <c r="E219" s="25">
        <v>6</v>
      </c>
      <c r="F219" s="47" t="s">
        <v>282</v>
      </c>
      <c r="G219" s="69">
        <v>0.375</v>
      </c>
      <c r="H219" s="69"/>
      <c r="I219" s="69">
        <v>0.5</v>
      </c>
      <c r="J219" s="25"/>
      <c r="K219" s="25"/>
      <c r="L219" s="25">
        <v>1E-3</v>
      </c>
      <c r="M219" s="69"/>
      <c r="N219" s="69"/>
      <c r="O219" s="73">
        <v>3.5000000000000003E-2</v>
      </c>
      <c r="P219" s="69"/>
      <c r="Q219" s="24"/>
      <c r="R219" s="25"/>
      <c r="S219" s="25"/>
      <c r="T219" s="25"/>
      <c r="U219" s="25">
        <v>4.0000000000000001E-3</v>
      </c>
      <c r="V219" s="25"/>
      <c r="W219" s="25"/>
      <c r="X219" s="73">
        <f t="shared" si="23"/>
        <v>0.43</v>
      </c>
      <c r="Y219" s="25">
        <f t="shared" si="27"/>
        <v>0.14522012041218818</v>
      </c>
      <c r="Z219" s="69">
        <f t="shared" si="28"/>
        <v>3.5833333333333335E-2</v>
      </c>
      <c r="AA219" s="87">
        <f t="shared" si="29"/>
        <v>1.0084730584179735E-3</v>
      </c>
      <c r="AB219" s="69">
        <f t="shared" si="30"/>
        <v>1.3953488372093022E-4</v>
      </c>
      <c r="AC219" s="43">
        <v>5.0000000000000004E-6</v>
      </c>
      <c r="AD219" s="25">
        <f t="shared" si="24"/>
        <v>7.0000000000000007E-2</v>
      </c>
      <c r="AE219" s="25">
        <f t="shared" si="25"/>
        <v>8.0000000000000002E-3</v>
      </c>
      <c r="AF219" s="25">
        <f t="shared" si="26"/>
        <v>4.0000000000000001E-3</v>
      </c>
      <c r="AG219" s="25"/>
      <c r="AH219" s="25"/>
      <c r="AI219" s="25">
        <v>0.19800000000000001</v>
      </c>
      <c r="AJ219" s="25"/>
      <c r="AK219" s="25"/>
      <c r="AL219" s="25"/>
      <c r="AM219" s="25"/>
      <c r="AN219" s="25"/>
      <c r="AO219" s="25"/>
      <c r="AP219" s="25"/>
      <c r="AQ219" s="25"/>
      <c r="AR219" s="25"/>
      <c r="AS219" s="25" t="s">
        <v>209</v>
      </c>
      <c r="AT219" s="25" t="s">
        <v>213</v>
      </c>
      <c r="AU219" s="25"/>
      <c r="AV219" s="25"/>
      <c r="AW219" s="25"/>
      <c r="AX219" s="25"/>
      <c r="AY219" s="25" t="s">
        <v>197</v>
      </c>
      <c r="AZ219" s="25" t="s">
        <v>179</v>
      </c>
      <c r="BA219" s="25" t="s">
        <v>204</v>
      </c>
      <c r="BB219" s="25"/>
      <c r="BC219" s="25"/>
      <c r="BD219" s="25"/>
      <c r="BE219" s="25"/>
      <c r="BF219" s="25" t="s">
        <v>205</v>
      </c>
      <c r="BG219" s="25"/>
      <c r="BH219" s="25"/>
      <c r="BI219" s="25"/>
      <c r="BJ219" s="25"/>
      <c r="BK219" s="25"/>
      <c r="BL219" s="25"/>
      <c r="BM219" s="25"/>
      <c r="BN219" s="25" t="s">
        <v>206</v>
      </c>
      <c r="BO219" s="25" t="s">
        <v>207</v>
      </c>
      <c r="BP219" s="25" t="s">
        <v>208</v>
      </c>
      <c r="BQ219" s="25"/>
    </row>
    <row r="220" spans="1:69" s="33" customFormat="1" hidden="1" x14ac:dyDescent="0.25">
      <c r="A220" s="25" t="s">
        <v>159</v>
      </c>
      <c r="B220" s="25" t="s">
        <v>160</v>
      </c>
      <c r="C220" s="25" t="s">
        <v>182</v>
      </c>
      <c r="D220" s="25" t="s">
        <v>34</v>
      </c>
      <c r="E220" s="25">
        <v>6</v>
      </c>
      <c r="F220" s="47" t="s">
        <v>282</v>
      </c>
      <c r="G220" s="69">
        <v>0.375</v>
      </c>
      <c r="H220" s="69"/>
      <c r="I220" s="69">
        <v>0.5</v>
      </c>
      <c r="J220" s="25"/>
      <c r="K220" s="25"/>
      <c r="L220" s="25">
        <v>2.5000000000000001E-3</v>
      </c>
      <c r="M220" s="69"/>
      <c r="N220" s="69"/>
      <c r="O220" s="69">
        <v>2.5000000000000001E-2</v>
      </c>
      <c r="P220" s="69"/>
      <c r="Q220" s="25"/>
      <c r="R220" s="25"/>
      <c r="S220" s="25"/>
      <c r="T220" s="25"/>
      <c r="U220" s="25">
        <v>2E-3</v>
      </c>
      <c r="V220" s="25"/>
      <c r="W220" s="25"/>
      <c r="X220" s="73">
        <f t="shared" si="23"/>
        <v>0.45</v>
      </c>
      <c r="Y220" s="25">
        <f t="shared" si="27"/>
        <v>0.15904312808798329</v>
      </c>
      <c r="Z220" s="69">
        <f t="shared" si="28"/>
        <v>3.7499999999999999E-2</v>
      </c>
      <c r="AA220" s="87">
        <f t="shared" si="29"/>
        <v>1.1044661672776617E-3</v>
      </c>
      <c r="AB220" s="69">
        <f t="shared" si="30"/>
        <v>1.3333333333333334E-4</v>
      </c>
      <c r="AC220" s="43">
        <v>5.0000000000000004E-6</v>
      </c>
      <c r="AD220" s="25">
        <f t="shared" si="24"/>
        <v>0.05</v>
      </c>
      <c r="AE220" s="25">
        <f t="shared" si="25"/>
        <v>0.01</v>
      </c>
      <c r="AF220" s="25">
        <f t="shared" si="26"/>
        <v>5.0000000000000001E-3</v>
      </c>
      <c r="AG220" s="25"/>
      <c r="AH220" s="25"/>
      <c r="AI220" s="25">
        <v>0.14499999999999999</v>
      </c>
      <c r="AJ220" s="25"/>
      <c r="AK220" s="25"/>
      <c r="AL220" s="25"/>
      <c r="AM220" s="25"/>
      <c r="AN220" s="25"/>
      <c r="AO220" s="25"/>
      <c r="AP220" s="25"/>
      <c r="AQ220" s="25"/>
      <c r="AR220" s="25"/>
      <c r="AS220" s="25" t="s">
        <v>202</v>
      </c>
      <c r="AT220" s="25" t="s">
        <v>214</v>
      </c>
      <c r="AU220" s="25"/>
      <c r="AV220" s="25"/>
      <c r="AW220" s="25"/>
      <c r="AX220" s="25"/>
      <c r="AY220" s="25" t="s">
        <v>197</v>
      </c>
      <c r="AZ220" s="25" t="s">
        <v>179</v>
      </c>
      <c r="BA220" s="25" t="s">
        <v>204</v>
      </c>
      <c r="BB220" s="25"/>
      <c r="BC220" s="25"/>
      <c r="BD220" s="25"/>
      <c r="BE220" s="25"/>
      <c r="BF220" s="25" t="s">
        <v>205</v>
      </c>
      <c r="BG220" s="25"/>
      <c r="BH220" s="25"/>
      <c r="BI220" s="25"/>
      <c r="BJ220" s="25"/>
      <c r="BK220" s="25"/>
      <c r="BL220" s="25"/>
      <c r="BM220" s="25"/>
      <c r="BN220" s="25" t="s">
        <v>206</v>
      </c>
      <c r="BO220" s="25" t="s">
        <v>207</v>
      </c>
      <c r="BP220" s="25" t="s">
        <v>208</v>
      </c>
      <c r="BQ220" s="25"/>
    </row>
    <row r="221" spans="1:69" s="36" customFormat="1" hidden="1" x14ac:dyDescent="0.25">
      <c r="A221" s="25" t="s">
        <v>159</v>
      </c>
      <c r="B221" s="25" t="s">
        <v>160</v>
      </c>
      <c r="C221" s="25" t="s">
        <v>182</v>
      </c>
      <c r="D221" s="25" t="s">
        <v>34</v>
      </c>
      <c r="E221" s="25">
        <v>6</v>
      </c>
      <c r="F221" s="47" t="s">
        <v>282</v>
      </c>
      <c r="G221" s="69">
        <v>0.375</v>
      </c>
      <c r="H221" s="69"/>
      <c r="I221" s="69">
        <v>0.5</v>
      </c>
      <c r="J221" s="25"/>
      <c r="K221" s="25"/>
      <c r="L221" s="25">
        <v>1E-3</v>
      </c>
      <c r="M221" s="69"/>
      <c r="N221" s="69"/>
      <c r="O221" s="69">
        <v>2.5000000000000001E-2</v>
      </c>
      <c r="P221" s="69"/>
      <c r="Q221" s="25"/>
      <c r="R221" s="25"/>
      <c r="S221" s="25"/>
      <c r="T221" s="25"/>
      <c r="U221" s="25">
        <v>2E-3</v>
      </c>
      <c r="V221" s="25"/>
      <c r="W221" s="25"/>
      <c r="X221" s="73">
        <f t="shared" si="23"/>
        <v>0.45</v>
      </c>
      <c r="Y221" s="25">
        <f t="shared" si="27"/>
        <v>0.15904312808798329</v>
      </c>
      <c r="Z221" s="69">
        <f t="shared" si="28"/>
        <v>3.7499999999999999E-2</v>
      </c>
      <c r="AA221" s="87">
        <f t="shared" si="29"/>
        <v>1.1044661672776617E-3</v>
      </c>
      <c r="AB221" s="69">
        <f t="shared" si="30"/>
        <v>1.3333333333333334E-4</v>
      </c>
      <c r="AC221" s="43">
        <v>5.0000000000000004E-6</v>
      </c>
      <c r="AD221" s="25">
        <f t="shared" si="24"/>
        <v>0.05</v>
      </c>
      <c r="AE221" s="25">
        <f t="shared" si="25"/>
        <v>0.01</v>
      </c>
      <c r="AF221" s="25">
        <f t="shared" si="26"/>
        <v>5.0000000000000001E-3</v>
      </c>
      <c r="AG221" s="25"/>
      <c r="AH221" s="25"/>
      <c r="AI221" s="25">
        <v>0.14499999999999999</v>
      </c>
      <c r="AJ221" s="25"/>
      <c r="AK221" s="25"/>
      <c r="AL221" s="25"/>
      <c r="AM221" s="25"/>
      <c r="AN221" s="25"/>
      <c r="AO221" s="25"/>
      <c r="AP221" s="25"/>
      <c r="AQ221" s="25"/>
      <c r="AR221" s="25"/>
      <c r="AS221" s="25" t="s">
        <v>209</v>
      </c>
      <c r="AT221" s="25" t="s">
        <v>214</v>
      </c>
      <c r="AU221" s="25"/>
      <c r="AV221" s="25"/>
      <c r="AW221" s="25"/>
      <c r="AX221" s="25"/>
      <c r="AY221" s="25" t="s">
        <v>197</v>
      </c>
      <c r="AZ221" s="25" t="s">
        <v>179</v>
      </c>
      <c r="BA221" s="25" t="s">
        <v>204</v>
      </c>
      <c r="BB221" s="25"/>
      <c r="BC221" s="25"/>
      <c r="BD221" s="25"/>
      <c r="BE221" s="25"/>
      <c r="BF221" s="25" t="s">
        <v>205</v>
      </c>
      <c r="BG221" s="25"/>
      <c r="BH221" s="25"/>
      <c r="BI221" s="25"/>
      <c r="BJ221" s="25"/>
      <c r="BK221" s="25"/>
      <c r="BL221" s="25"/>
      <c r="BM221" s="25"/>
      <c r="BN221" s="25" t="s">
        <v>206</v>
      </c>
      <c r="BO221" s="25" t="s">
        <v>207</v>
      </c>
      <c r="BP221" s="25" t="s">
        <v>208</v>
      </c>
      <c r="BQ221" s="25"/>
    </row>
    <row r="222" spans="1:69" s="36" customFormat="1" hidden="1" x14ac:dyDescent="0.25">
      <c r="A222" s="25" t="s">
        <v>159</v>
      </c>
      <c r="B222" s="25" t="s">
        <v>160</v>
      </c>
      <c r="C222" s="25" t="s">
        <v>182</v>
      </c>
      <c r="D222" s="25" t="s">
        <v>34</v>
      </c>
      <c r="E222" s="25">
        <v>6</v>
      </c>
      <c r="F222" s="47" t="s">
        <v>282</v>
      </c>
      <c r="G222" s="69">
        <v>0.5</v>
      </c>
      <c r="H222" s="69"/>
      <c r="I222" s="69">
        <v>0.625</v>
      </c>
      <c r="J222" s="25"/>
      <c r="K222" s="25"/>
      <c r="L222" s="25">
        <v>2.5000000000000001E-3</v>
      </c>
      <c r="M222" s="69"/>
      <c r="N222" s="69"/>
      <c r="O222" s="69">
        <v>4.9000000000000002E-2</v>
      </c>
      <c r="P222" s="69"/>
      <c r="Q222" s="25"/>
      <c r="R222" s="25"/>
      <c r="S222" s="25"/>
      <c r="T222" s="25"/>
      <c r="U222" s="25">
        <v>5.0000000000000001E-3</v>
      </c>
      <c r="V222" s="25"/>
      <c r="W222" s="25"/>
      <c r="X222" s="73">
        <f t="shared" si="23"/>
        <v>0.52700000000000002</v>
      </c>
      <c r="Y222" s="25">
        <f t="shared" si="27"/>
        <v>0.21812784652220993</v>
      </c>
      <c r="Z222" s="69">
        <f t="shared" si="28"/>
        <v>4.3916666666666666E-2</v>
      </c>
      <c r="AA222" s="87">
        <f t="shared" si="29"/>
        <v>1.514776711959791E-3</v>
      </c>
      <c r="AB222" s="69">
        <f t="shared" si="30"/>
        <v>1.1385199240986718E-4</v>
      </c>
      <c r="AC222" s="43">
        <v>5.0000000000000004E-6</v>
      </c>
      <c r="AD222" s="25">
        <f t="shared" si="24"/>
        <v>7.8399999999999997E-2</v>
      </c>
      <c r="AE222" s="25">
        <f t="shared" si="25"/>
        <v>8.0000000000000002E-3</v>
      </c>
      <c r="AF222" s="25">
        <f t="shared" si="26"/>
        <v>5.0000000000000001E-3</v>
      </c>
      <c r="AG222" s="25"/>
      <c r="AH222" s="25"/>
      <c r="AI222" s="25">
        <v>0.34399999999999997</v>
      </c>
      <c r="AJ222" s="25"/>
      <c r="AK222" s="25"/>
      <c r="AL222" s="25"/>
      <c r="AM222" s="25"/>
      <c r="AN222" s="25"/>
      <c r="AO222" s="25"/>
      <c r="AP222" s="25"/>
      <c r="AQ222" s="25"/>
      <c r="AR222" s="25"/>
      <c r="AS222" s="25" t="s">
        <v>202</v>
      </c>
      <c r="AT222" s="25" t="s">
        <v>203</v>
      </c>
      <c r="AU222" s="25"/>
      <c r="AV222" s="25"/>
      <c r="AW222" s="25"/>
      <c r="AX222" s="25"/>
      <c r="AY222" s="25" t="s">
        <v>197</v>
      </c>
      <c r="AZ222" s="25" t="s">
        <v>179</v>
      </c>
      <c r="BA222" s="25" t="s">
        <v>204</v>
      </c>
      <c r="BB222" s="25"/>
      <c r="BC222" s="25"/>
      <c r="BD222" s="25"/>
      <c r="BE222" s="25"/>
      <c r="BF222" s="25" t="s">
        <v>205</v>
      </c>
      <c r="BG222" s="25"/>
      <c r="BH222" s="25"/>
      <c r="BI222" s="25"/>
      <c r="BJ222" s="25"/>
      <c r="BK222" s="25"/>
      <c r="BL222" s="25"/>
      <c r="BM222" s="25"/>
      <c r="BN222" s="25"/>
      <c r="BO222" s="25"/>
      <c r="BP222" s="25"/>
      <c r="BQ222" s="25"/>
    </row>
    <row r="223" spans="1:69" s="36" customFormat="1" hidden="1" x14ac:dyDescent="0.25">
      <c r="A223" s="25" t="s">
        <v>159</v>
      </c>
      <c r="B223" s="25" t="s">
        <v>160</v>
      </c>
      <c r="C223" s="25" t="s">
        <v>182</v>
      </c>
      <c r="D223" s="25" t="s">
        <v>34</v>
      </c>
      <c r="E223" s="25">
        <v>6</v>
      </c>
      <c r="F223" s="47" t="s">
        <v>282</v>
      </c>
      <c r="G223" s="69">
        <v>0.5</v>
      </c>
      <c r="H223" s="69"/>
      <c r="I223" s="69">
        <v>0.625</v>
      </c>
      <c r="J223" s="25"/>
      <c r="K223" s="25"/>
      <c r="L223" s="25">
        <v>1E-3</v>
      </c>
      <c r="M223" s="69"/>
      <c r="N223" s="69"/>
      <c r="O223" s="69">
        <v>4.9000000000000002E-2</v>
      </c>
      <c r="P223" s="69"/>
      <c r="Q223" s="25"/>
      <c r="R223" s="25"/>
      <c r="S223" s="25"/>
      <c r="T223" s="25"/>
      <c r="U223" s="25">
        <v>5.0000000000000001E-3</v>
      </c>
      <c r="V223" s="25"/>
      <c r="W223" s="25"/>
      <c r="X223" s="73">
        <f t="shared" si="23"/>
        <v>0.52700000000000002</v>
      </c>
      <c r="Y223" s="25">
        <f t="shared" si="27"/>
        <v>0.21812784652220993</v>
      </c>
      <c r="Z223" s="69">
        <f t="shared" si="28"/>
        <v>4.3916666666666666E-2</v>
      </c>
      <c r="AA223" s="87">
        <f t="shared" si="29"/>
        <v>1.514776711959791E-3</v>
      </c>
      <c r="AB223" s="69">
        <f t="shared" si="30"/>
        <v>1.1385199240986718E-4</v>
      </c>
      <c r="AC223" s="43">
        <v>5.0000000000000004E-6</v>
      </c>
      <c r="AD223" s="25">
        <f t="shared" si="24"/>
        <v>7.8399999999999997E-2</v>
      </c>
      <c r="AE223" s="25">
        <f t="shared" si="25"/>
        <v>8.0000000000000002E-3</v>
      </c>
      <c r="AF223" s="25">
        <f t="shared" si="26"/>
        <v>5.0000000000000001E-3</v>
      </c>
      <c r="AG223" s="25"/>
      <c r="AH223" s="25"/>
      <c r="AI223" s="25">
        <v>0.34399999999999997</v>
      </c>
      <c r="AJ223" s="25"/>
      <c r="AK223" s="25"/>
      <c r="AL223" s="25"/>
      <c r="AM223" s="25"/>
      <c r="AN223" s="25"/>
      <c r="AO223" s="25"/>
      <c r="AP223" s="25"/>
      <c r="AQ223" s="25"/>
      <c r="AR223" s="25"/>
      <c r="AS223" s="25" t="s">
        <v>209</v>
      </c>
      <c r="AT223" s="25" t="s">
        <v>203</v>
      </c>
      <c r="AU223" s="25"/>
      <c r="AV223" s="25"/>
      <c r="AW223" s="25"/>
      <c r="AX223" s="25"/>
      <c r="AY223" s="25" t="s">
        <v>197</v>
      </c>
      <c r="AZ223" s="25" t="s">
        <v>179</v>
      </c>
      <c r="BA223" s="25" t="s">
        <v>204</v>
      </c>
      <c r="BB223" s="25"/>
      <c r="BC223" s="25"/>
      <c r="BD223" s="25"/>
      <c r="BE223" s="25"/>
      <c r="BF223" s="25" t="s">
        <v>205</v>
      </c>
      <c r="BG223" s="25"/>
      <c r="BH223" s="25"/>
      <c r="BI223" s="25"/>
      <c r="BJ223" s="25"/>
      <c r="BK223" s="25"/>
      <c r="BL223" s="25"/>
      <c r="BM223" s="25"/>
      <c r="BN223" s="25" t="s">
        <v>206</v>
      </c>
      <c r="BO223" s="25" t="s">
        <v>207</v>
      </c>
      <c r="BP223" s="25" t="s">
        <v>208</v>
      </c>
      <c r="BQ223" s="25"/>
    </row>
    <row r="224" spans="1:69" s="36" customFormat="1" hidden="1" x14ac:dyDescent="0.25">
      <c r="A224" s="25" t="s">
        <v>159</v>
      </c>
      <c r="B224" s="25" t="s">
        <v>160</v>
      </c>
      <c r="C224" s="25" t="s">
        <v>182</v>
      </c>
      <c r="D224" s="25" t="s">
        <v>34</v>
      </c>
      <c r="E224" s="25">
        <v>6</v>
      </c>
      <c r="F224" s="47" t="s">
        <v>282</v>
      </c>
      <c r="G224" s="69">
        <v>0.5</v>
      </c>
      <c r="H224" s="69"/>
      <c r="I224" s="69">
        <v>0.625</v>
      </c>
      <c r="J224" s="25"/>
      <c r="K224" s="25"/>
      <c r="L224" s="25">
        <v>2.5000000000000001E-3</v>
      </c>
      <c r="M224" s="69"/>
      <c r="N224" s="69"/>
      <c r="O224" s="73">
        <v>0.04</v>
      </c>
      <c r="P224" s="69"/>
      <c r="Q224" s="24"/>
      <c r="R224" s="25"/>
      <c r="S224" s="25"/>
      <c r="T224" s="25"/>
      <c r="U224" s="25">
        <v>4.0000000000000001E-3</v>
      </c>
      <c r="V224" s="25"/>
      <c r="W224" s="25"/>
      <c r="X224" s="73">
        <f t="shared" si="23"/>
        <v>0.54500000000000004</v>
      </c>
      <c r="Y224" s="25">
        <f t="shared" si="27"/>
        <v>0.23328288948312711</v>
      </c>
      <c r="Z224" s="69">
        <f t="shared" si="28"/>
        <v>4.5416666666666668E-2</v>
      </c>
      <c r="AA224" s="87">
        <f t="shared" si="29"/>
        <v>1.6200200658550491E-3</v>
      </c>
      <c r="AB224" s="69">
        <f t="shared" si="30"/>
        <v>1.1009174311926606E-4</v>
      </c>
      <c r="AC224" s="43">
        <v>5.0000000000000004E-6</v>
      </c>
      <c r="AD224" s="25">
        <f t="shared" si="24"/>
        <v>6.4000000000000001E-2</v>
      </c>
      <c r="AE224" s="25">
        <f t="shared" si="25"/>
        <v>8.0000000000000002E-3</v>
      </c>
      <c r="AF224" s="25">
        <f t="shared" si="26"/>
        <v>5.0000000000000001E-3</v>
      </c>
      <c r="AG224" s="25"/>
      <c r="AH224" s="25"/>
      <c r="AI224" s="25">
        <v>0.28499999999999998</v>
      </c>
      <c r="AJ224" s="25"/>
      <c r="AK224" s="25"/>
      <c r="AL224" s="25"/>
      <c r="AM224" s="25"/>
      <c r="AN224" s="25"/>
      <c r="AO224" s="25"/>
      <c r="AP224" s="25"/>
      <c r="AQ224" s="25"/>
      <c r="AR224" s="25"/>
      <c r="AS224" s="25" t="s">
        <v>202</v>
      </c>
      <c r="AT224" s="25" t="s">
        <v>213</v>
      </c>
      <c r="AU224" s="25"/>
      <c r="AV224" s="25"/>
      <c r="AW224" s="25"/>
      <c r="AX224" s="25"/>
      <c r="AY224" s="25" t="s">
        <v>197</v>
      </c>
      <c r="AZ224" s="25" t="s">
        <v>179</v>
      </c>
      <c r="BA224" s="25" t="s">
        <v>204</v>
      </c>
      <c r="BB224" s="25"/>
      <c r="BC224" s="25"/>
      <c r="BD224" s="25"/>
      <c r="BE224" s="25"/>
      <c r="BF224" s="25" t="s">
        <v>205</v>
      </c>
      <c r="BG224" s="25"/>
      <c r="BH224" s="25"/>
      <c r="BI224" s="25"/>
      <c r="BJ224" s="25"/>
      <c r="BK224" s="25"/>
      <c r="BL224" s="25"/>
      <c r="BM224" s="25"/>
      <c r="BN224" s="25" t="s">
        <v>206</v>
      </c>
      <c r="BO224" s="25" t="s">
        <v>207</v>
      </c>
      <c r="BP224" s="25" t="s">
        <v>208</v>
      </c>
      <c r="BQ224" s="25"/>
    </row>
    <row r="225" spans="1:69" s="36" customFormat="1" hidden="1" x14ac:dyDescent="0.25">
      <c r="A225" s="25" t="s">
        <v>159</v>
      </c>
      <c r="B225" s="25" t="s">
        <v>160</v>
      </c>
      <c r="C225" s="25" t="s">
        <v>182</v>
      </c>
      <c r="D225" s="25" t="s">
        <v>34</v>
      </c>
      <c r="E225" s="25">
        <v>6</v>
      </c>
      <c r="F225" s="47" t="s">
        <v>282</v>
      </c>
      <c r="G225" s="69">
        <v>0.5</v>
      </c>
      <c r="H225" s="69"/>
      <c r="I225" s="69">
        <v>0.625</v>
      </c>
      <c r="J225" s="25"/>
      <c r="K225" s="25"/>
      <c r="L225" s="25">
        <v>1E-3</v>
      </c>
      <c r="M225" s="69"/>
      <c r="N225" s="69"/>
      <c r="O225" s="73">
        <v>0.04</v>
      </c>
      <c r="P225" s="69"/>
      <c r="Q225" s="24"/>
      <c r="R225" s="25"/>
      <c r="S225" s="25"/>
      <c r="T225" s="25"/>
      <c r="U225" s="25">
        <v>4.0000000000000001E-3</v>
      </c>
      <c r="V225" s="25"/>
      <c r="W225" s="25"/>
      <c r="X225" s="73">
        <f t="shared" si="23"/>
        <v>0.54500000000000004</v>
      </c>
      <c r="Y225" s="25">
        <f t="shared" si="27"/>
        <v>0.23328288948312711</v>
      </c>
      <c r="Z225" s="69">
        <f t="shared" si="28"/>
        <v>4.5416666666666668E-2</v>
      </c>
      <c r="AA225" s="87">
        <f t="shared" si="29"/>
        <v>1.6200200658550491E-3</v>
      </c>
      <c r="AB225" s="69">
        <f t="shared" si="30"/>
        <v>1.1009174311926606E-4</v>
      </c>
      <c r="AC225" s="43">
        <v>5.0000000000000004E-6</v>
      </c>
      <c r="AD225" s="25">
        <f t="shared" si="24"/>
        <v>6.4000000000000001E-2</v>
      </c>
      <c r="AE225" s="25">
        <f t="shared" si="25"/>
        <v>8.0000000000000002E-3</v>
      </c>
      <c r="AF225" s="25">
        <f t="shared" si="26"/>
        <v>5.0000000000000001E-3</v>
      </c>
      <c r="AG225" s="25"/>
      <c r="AH225" s="25"/>
      <c r="AI225" s="25">
        <v>0.28499999999999998</v>
      </c>
      <c r="AJ225" s="25"/>
      <c r="AK225" s="25"/>
      <c r="AL225" s="25"/>
      <c r="AM225" s="25"/>
      <c r="AN225" s="25"/>
      <c r="AO225" s="25"/>
      <c r="AP225" s="25"/>
      <c r="AQ225" s="25"/>
      <c r="AR225" s="25"/>
      <c r="AS225" s="25" t="s">
        <v>209</v>
      </c>
      <c r="AT225" s="25" t="s">
        <v>213</v>
      </c>
      <c r="AU225" s="25"/>
      <c r="AV225" s="25"/>
      <c r="AW225" s="25"/>
      <c r="AX225" s="25"/>
      <c r="AY225" s="25" t="s">
        <v>197</v>
      </c>
      <c r="AZ225" s="25" t="s">
        <v>179</v>
      </c>
      <c r="BA225" s="25" t="s">
        <v>204</v>
      </c>
      <c r="BB225" s="25"/>
      <c r="BC225" s="25"/>
      <c r="BD225" s="25"/>
      <c r="BE225" s="25"/>
      <c r="BF225" s="25" t="s">
        <v>205</v>
      </c>
      <c r="BG225" s="25"/>
      <c r="BH225" s="25"/>
      <c r="BI225" s="25"/>
      <c r="BJ225" s="25"/>
      <c r="BK225" s="25"/>
      <c r="BL225" s="25"/>
      <c r="BM225" s="25"/>
      <c r="BN225" s="25" t="s">
        <v>206</v>
      </c>
      <c r="BO225" s="25" t="s">
        <v>207</v>
      </c>
      <c r="BP225" s="25" t="s">
        <v>208</v>
      </c>
      <c r="BQ225" s="25"/>
    </row>
    <row r="226" spans="1:69" s="36" customFormat="1" hidden="1" x14ac:dyDescent="0.25">
      <c r="A226" s="25" t="s">
        <v>159</v>
      </c>
      <c r="B226" s="25" t="s">
        <v>160</v>
      </c>
      <c r="C226" s="25" t="s">
        <v>182</v>
      </c>
      <c r="D226" s="25" t="s">
        <v>34</v>
      </c>
      <c r="E226" s="25">
        <v>6</v>
      </c>
      <c r="F226" s="47" t="s">
        <v>282</v>
      </c>
      <c r="G226" s="69">
        <v>0.5</v>
      </c>
      <c r="H226" s="69"/>
      <c r="I226" s="69">
        <v>0.625</v>
      </c>
      <c r="J226" s="25"/>
      <c r="K226" s="25"/>
      <c r="L226" s="25">
        <v>2.5000000000000001E-3</v>
      </c>
      <c r="M226" s="69"/>
      <c r="N226" s="69"/>
      <c r="O226" s="69">
        <v>2.8000000000000001E-2</v>
      </c>
      <c r="P226" s="69"/>
      <c r="Q226" s="25"/>
      <c r="R226" s="25"/>
      <c r="S226" s="25"/>
      <c r="T226" s="25"/>
      <c r="U226" s="25">
        <v>2E-3</v>
      </c>
      <c r="V226" s="25"/>
      <c r="W226" s="25"/>
      <c r="X226" s="73">
        <f t="shared" si="23"/>
        <v>0.56899999999999995</v>
      </c>
      <c r="Y226" s="25">
        <f t="shared" si="27"/>
        <v>0.25428129477972122</v>
      </c>
      <c r="Z226" s="69">
        <f t="shared" si="28"/>
        <v>4.7416666666666663E-2</v>
      </c>
      <c r="AA226" s="87">
        <f t="shared" si="29"/>
        <v>1.765842324859175E-3</v>
      </c>
      <c r="AB226" s="69">
        <f t="shared" si="30"/>
        <v>1.0544815465729352E-4</v>
      </c>
      <c r="AC226" s="43">
        <v>5.0000000000000004E-6</v>
      </c>
      <c r="AD226" s="25">
        <f t="shared" ref="AD226:AD257" si="31">O226/I226</f>
        <v>4.48E-2</v>
      </c>
      <c r="AE226" s="25">
        <f t="shared" ref="AE226:AE257" si="32">IF(AND(AD226&gt;0.01,AD226&lt;=0.03),0.015,IF(AND(AD226&gt;0.03,AD226&lt;=0.05),0.01,IF(AND(AD226&gt;0.05,AD226&lt;=0.1),0.008,IF(AD226&gt;0.1,0.007))))</f>
        <v>0.01</v>
      </c>
      <c r="AF226" s="25">
        <f t="shared" ref="AF226:AF257" si="33">AE226*I226</f>
        <v>6.2500000000000003E-3</v>
      </c>
      <c r="AG226" s="25"/>
      <c r="AH226" s="25"/>
      <c r="AI226" s="25">
        <v>0.20399999999999999</v>
      </c>
      <c r="AJ226" s="25"/>
      <c r="AK226" s="25"/>
      <c r="AL226" s="25"/>
      <c r="AM226" s="25"/>
      <c r="AN226" s="25"/>
      <c r="AO226" s="25"/>
      <c r="AP226" s="25"/>
      <c r="AQ226" s="25"/>
      <c r="AR226" s="25"/>
      <c r="AS226" s="25" t="s">
        <v>202</v>
      </c>
      <c r="AT226" s="25" t="s">
        <v>214</v>
      </c>
      <c r="AU226" s="25"/>
      <c r="AV226" s="25"/>
      <c r="AW226" s="25"/>
      <c r="AX226" s="25"/>
      <c r="AY226" s="25" t="s">
        <v>197</v>
      </c>
      <c r="AZ226" s="25" t="s">
        <v>179</v>
      </c>
      <c r="BA226" s="25" t="s">
        <v>204</v>
      </c>
      <c r="BB226" s="25"/>
      <c r="BC226" s="25"/>
      <c r="BD226" s="25"/>
      <c r="BE226" s="25"/>
      <c r="BF226" s="25" t="s">
        <v>205</v>
      </c>
      <c r="BG226" s="25"/>
      <c r="BH226" s="25"/>
      <c r="BI226" s="25"/>
      <c r="BJ226" s="25"/>
      <c r="BK226" s="25"/>
      <c r="BL226" s="25"/>
      <c r="BM226" s="25"/>
      <c r="BN226" s="25" t="s">
        <v>206</v>
      </c>
      <c r="BO226" s="25" t="s">
        <v>207</v>
      </c>
      <c r="BP226" s="25" t="s">
        <v>208</v>
      </c>
      <c r="BQ226" s="25"/>
    </row>
    <row r="227" spans="1:69" s="36" customFormat="1" hidden="1" x14ac:dyDescent="0.25">
      <c r="A227" s="25" t="s">
        <v>159</v>
      </c>
      <c r="B227" s="25" t="s">
        <v>160</v>
      </c>
      <c r="C227" s="25" t="s">
        <v>182</v>
      </c>
      <c r="D227" s="25" t="s">
        <v>34</v>
      </c>
      <c r="E227" s="25">
        <v>6</v>
      </c>
      <c r="F227" s="47" t="s">
        <v>282</v>
      </c>
      <c r="G227" s="69">
        <v>0.5</v>
      </c>
      <c r="H227" s="69"/>
      <c r="I227" s="69">
        <v>0.625</v>
      </c>
      <c r="J227" s="25"/>
      <c r="K227" s="25"/>
      <c r="L227" s="25">
        <v>1E-3</v>
      </c>
      <c r="M227" s="69"/>
      <c r="N227" s="69"/>
      <c r="O227" s="69">
        <v>2.8000000000000001E-2</v>
      </c>
      <c r="P227" s="69"/>
      <c r="Q227" s="25"/>
      <c r="R227" s="25"/>
      <c r="S227" s="25"/>
      <c r="T227" s="25"/>
      <c r="U227" s="25">
        <v>3.0000000000000001E-3</v>
      </c>
      <c r="V227" s="25"/>
      <c r="W227" s="25"/>
      <c r="X227" s="73">
        <f t="shared" si="23"/>
        <v>0.56899999999999995</v>
      </c>
      <c r="Y227" s="25">
        <f t="shared" si="27"/>
        <v>0.25428129477972122</v>
      </c>
      <c r="Z227" s="69">
        <f t="shared" si="28"/>
        <v>4.7416666666666663E-2</v>
      </c>
      <c r="AA227" s="87">
        <f t="shared" si="29"/>
        <v>1.765842324859175E-3</v>
      </c>
      <c r="AB227" s="69">
        <f t="shared" si="30"/>
        <v>1.0544815465729352E-4</v>
      </c>
      <c r="AC227" s="43">
        <v>5.0000000000000004E-6</v>
      </c>
      <c r="AD227" s="25">
        <f t="shared" si="31"/>
        <v>4.48E-2</v>
      </c>
      <c r="AE227" s="25">
        <f t="shared" si="32"/>
        <v>0.01</v>
      </c>
      <c r="AF227" s="25">
        <f t="shared" si="33"/>
        <v>6.2500000000000003E-3</v>
      </c>
      <c r="AG227" s="25"/>
      <c r="AH227" s="25"/>
      <c r="AI227" s="25">
        <v>0.20399999999999999</v>
      </c>
      <c r="AJ227" s="25"/>
      <c r="AK227" s="25"/>
      <c r="AL227" s="25"/>
      <c r="AM227" s="25"/>
      <c r="AN227" s="25"/>
      <c r="AO227" s="25"/>
      <c r="AP227" s="25"/>
      <c r="AQ227" s="25"/>
      <c r="AR227" s="25"/>
      <c r="AS227" s="25" t="s">
        <v>209</v>
      </c>
      <c r="AT227" s="25" t="s">
        <v>214</v>
      </c>
      <c r="AU227" s="25"/>
      <c r="AV227" s="25"/>
      <c r="AW227" s="25"/>
      <c r="AX227" s="25"/>
      <c r="AY227" s="25" t="s">
        <v>197</v>
      </c>
      <c r="AZ227" s="25" t="s">
        <v>179</v>
      </c>
      <c r="BA227" s="25" t="s">
        <v>204</v>
      </c>
      <c r="BB227" s="25"/>
      <c r="BC227" s="25"/>
      <c r="BD227" s="25"/>
      <c r="BE227" s="25"/>
      <c r="BF227" s="25" t="s">
        <v>205</v>
      </c>
      <c r="BG227" s="25"/>
      <c r="BH227" s="25"/>
      <c r="BI227" s="25"/>
      <c r="BJ227" s="25"/>
      <c r="BK227" s="25"/>
      <c r="BL227" s="25"/>
      <c r="BM227" s="25"/>
      <c r="BN227" s="25" t="s">
        <v>206</v>
      </c>
      <c r="BO227" s="25" t="s">
        <v>207</v>
      </c>
      <c r="BP227" s="25" t="s">
        <v>208</v>
      </c>
      <c r="BQ227" s="25"/>
    </row>
    <row r="228" spans="1:69" s="36" customFormat="1" hidden="1" x14ac:dyDescent="0.25">
      <c r="A228" s="25" t="s">
        <v>159</v>
      </c>
      <c r="B228" s="25" t="s">
        <v>160</v>
      </c>
      <c r="C228" s="25" t="s">
        <v>182</v>
      </c>
      <c r="D228" s="25" t="s">
        <v>34</v>
      </c>
      <c r="E228" s="25">
        <v>6</v>
      </c>
      <c r="F228" s="47" t="s">
        <v>282</v>
      </c>
      <c r="G228" s="69">
        <v>0.625</v>
      </c>
      <c r="H228" s="69"/>
      <c r="I228" s="69">
        <v>0.75</v>
      </c>
      <c r="J228" s="25"/>
      <c r="K228" s="25"/>
      <c r="L228" s="25">
        <v>2.5000000000000001E-3</v>
      </c>
      <c r="M228" s="69"/>
      <c r="N228" s="69"/>
      <c r="O228" s="69">
        <v>4.9000000000000002E-2</v>
      </c>
      <c r="P228" s="69"/>
      <c r="Q228" s="25"/>
      <c r="R228" s="25"/>
      <c r="S228" s="25"/>
      <c r="T228" s="25"/>
      <c r="U228" s="25">
        <v>5.0000000000000001E-3</v>
      </c>
      <c r="V228" s="25"/>
      <c r="W228" s="25"/>
      <c r="X228" s="73">
        <f t="shared" si="23"/>
        <v>0.65200000000000002</v>
      </c>
      <c r="Y228" s="25">
        <f t="shared" si="27"/>
        <v>0.33387590085290886</v>
      </c>
      <c r="Z228" s="69">
        <f t="shared" si="28"/>
        <v>5.4333333333333338E-2</v>
      </c>
      <c r="AA228" s="87">
        <f t="shared" si="29"/>
        <v>2.3185826448118676E-3</v>
      </c>
      <c r="AB228" s="69">
        <f t="shared" si="30"/>
        <v>9.2024539877300619E-5</v>
      </c>
      <c r="AC228" s="43">
        <v>5.0000000000000004E-6</v>
      </c>
      <c r="AD228" s="25">
        <f t="shared" si="31"/>
        <v>6.533333333333334E-2</v>
      </c>
      <c r="AE228" s="25">
        <f t="shared" si="32"/>
        <v>8.0000000000000002E-3</v>
      </c>
      <c r="AF228" s="25">
        <f t="shared" si="33"/>
        <v>6.0000000000000001E-3</v>
      </c>
      <c r="AG228" s="25"/>
      <c r="AH228" s="25"/>
      <c r="AI228" s="25">
        <v>0.41799999999999998</v>
      </c>
      <c r="AJ228" s="25"/>
      <c r="AK228" s="25"/>
      <c r="AL228" s="25"/>
      <c r="AM228" s="25"/>
      <c r="AN228" s="25"/>
      <c r="AO228" s="25"/>
      <c r="AP228" s="25"/>
      <c r="AQ228" s="25"/>
      <c r="AR228" s="25"/>
      <c r="AS228" s="25" t="s">
        <v>202</v>
      </c>
      <c r="AT228" s="25" t="s">
        <v>203</v>
      </c>
      <c r="AU228" s="25"/>
      <c r="AV228" s="25"/>
      <c r="AW228" s="25"/>
      <c r="AX228" s="25"/>
      <c r="AY228" s="25" t="s">
        <v>197</v>
      </c>
      <c r="AZ228" s="25" t="s">
        <v>179</v>
      </c>
      <c r="BA228" s="25" t="s">
        <v>204</v>
      </c>
      <c r="BB228" s="25"/>
      <c r="BC228" s="25"/>
      <c r="BD228" s="25"/>
      <c r="BE228" s="25"/>
      <c r="BF228" s="25" t="s">
        <v>205</v>
      </c>
      <c r="BG228" s="25"/>
      <c r="BH228" s="25"/>
      <c r="BI228" s="25"/>
      <c r="BJ228" s="25"/>
      <c r="BK228" s="25"/>
      <c r="BL228" s="25"/>
      <c r="BM228" s="25"/>
      <c r="BN228" s="25"/>
      <c r="BO228" s="25"/>
      <c r="BP228" s="25"/>
      <c r="BQ228" s="25"/>
    </row>
    <row r="229" spans="1:69" s="36" customFormat="1" hidden="1" x14ac:dyDescent="0.25">
      <c r="A229" s="25" t="s">
        <v>159</v>
      </c>
      <c r="B229" s="25" t="s">
        <v>160</v>
      </c>
      <c r="C229" s="25" t="s">
        <v>182</v>
      </c>
      <c r="D229" s="25" t="s">
        <v>34</v>
      </c>
      <c r="E229" s="25">
        <v>6</v>
      </c>
      <c r="F229" s="47" t="s">
        <v>282</v>
      </c>
      <c r="G229" s="69">
        <v>0.625</v>
      </c>
      <c r="H229" s="69"/>
      <c r="I229" s="69">
        <v>0.75</v>
      </c>
      <c r="J229" s="25"/>
      <c r="K229" s="25"/>
      <c r="L229" s="25">
        <v>1E-3</v>
      </c>
      <c r="M229" s="69"/>
      <c r="N229" s="69"/>
      <c r="O229" s="69">
        <v>4.9000000000000002E-2</v>
      </c>
      <c r="P229" s="69"/>
      <c r="Q229" s="25"/>
      <c r="R229" s="25"/>
      <c r="S229" s="25"/>
      <c r="T229" s="25"/>
      <c r="U229" s="25">
        <v>5.0000000000000001E-3</v>
      </c>
      <c r="V229" s="25"/>
      <c r="W229" s="25"/>
      <c r="X229" s="73">
        <f t="shared" si="23"/>
        <v>0.65200000000000002</v>
      </c>
      <c r="Y229" s="25">
        <f t="shared" si="27"/>
        <v>0.33387590085290886</v>
      </c>
      <c r="Z229" s="69">
        <f t="shared" si="28"/>
        <v>5.4333333333333338E-2</v>
      </c>
      <c r="AA229" s="87">
        <f t="shared" si="29"/>
        <v>2.3185826448118676E-3</v>
      </c>
      <c r="AB229" s="69">
        <f t="shared" si="30"/>
        <v>9.2024539877300619E-5</v>
      </c>
      <c r="AC229" s="43">
        <v>5.0000000000000004E-6</v>
      </c>
      <c r="AD229" s="25">
        <f t="shared" si="31"/>
        <v>6.533333333333334E-2</v>
      </c>
      <c r="AE229" s="25">
        <f t="shared" si="32"/>
        <v>8.0000000000000002E-3</v>
      </c>
      <c r="AF229" s="25">
        <f t="shared" si="33"/>
        <v>6.0000000000000001E-3</v>
      </c>
      <c r="AG229" s="25"/>
      <c r="AH229" s="25"/>
      <c r="AI229" s="25">
        <v>0.41799999999999998</v>
      </c>
      <c r="AJ229" s="25"/>
      <c r="AK229" s="25"/>
      <c r="AL229" s="25"/>
      <c r="AM229" s="25"/>
      <c r="AN229" s="25"/>
      <c r="AO229" s="25"/>
      <c r="AP229" s="25"/>
      <c r="AQ229" s="25"/>
      <c r="AR229" s="25"/>
      <c r="AS229" s="25" t="s">
        <v>209</v>
      </c>
      <c r="AT229" s="25" t="s">
        <v>203</v>
      </c>
      <c r="AU229" s="25"/>
      <c r="AV229" s="25"/>
      <c r="AW229" s="25"/>
      <c r="AX229" s="25"/>
      <c r="AY229" s="25" t="s">
        <v>197</v>
      </c>
      <c r="AZ229" s="25" t="s">
        <v>179</v>
      </c>
      <c r="BA229" s="25" t="s">
        <v>204</v>
      </c>
      <c r="BB229" s="25"/>
      <c r="BC229" s="25"/>
      <c r="BD229" s="25"/>
      <c r="BE229" s="25"/>
      <c r="BF229" s="25" t="s">
        <v>205</v>
      </c>
      <c r="BG229" s="25"/>
      <c r="BH229" s="25"/>
      <c r="BI229" s="25"/>
      <c r="BJ229" s="25"/>
      <c r="BK229" s="25"/>
      <c r="BL229" s="25"/>
      <c r="BM229" s="25"/>
      <c r="BN229" s="25" t="s">
        <v>206</v>
      </c>
      <c r="BO229" s="25" t="s">
        <v>207</v>
      </c>
      <c r="BP229" s="25" t="s">
        <v>208</v>
      </c>
      <c r="BQ229" s="25"/>
    </row>
    <row r="230" spans="1:69" s="36" customFormat="1" hidden="1" x14ac:dyDescent="0.25">
      <c r="A230" s="25" t="s">
        <v>159</v>
      </c>
      <c r="B230" s="25" t="s">
        <v>160</v>
      </c>
      <c r="C230" s="25" t="s">
        <v>182</v>
      </c>
      <c r="D230" s="25" t="s">
        <v>34</v>
      </c>
      <c r="E230" s="25">
        <v>6</v>
      </c>
      <c r="F230" s="47" t="s">
        <v>282</v>
      </c>
      <c r="G230" s="69">
        <v>0.625</v>
      </c>
      <c r="H230" s="69"/>
      <c r="I230" s="69">
        <v>0.75</v>
      </c>
      <c r="J230" s="25"/>
      <c r="K230" s="25"/>
      <c r="L230" s="25">
        <v>2.5000000000000001E-3</v>
      </c>
      <c r="M230" s="69"/>
      <c r="N230" s="69"/>
      <c r="O230" s="73">
        <v>4.2000000000000003E-2</v>
      </c>
      <c r="P230" s="69"/>
      <c r="Q230" s="24"/>
      <c r="R230" s="25"/>
      <c r="S230" s="25"/>
      <c r="T230" s="25"/>
      <c r="U230" s="25">
        <v>4.0000000000000001E-3</v>
      </c>
      <c r="V230" s="25"/>
      <c r="W230" s="25"/>
      <c r="X230" s="73">
        <f t="shared" si="23"/>
        <v>0.66600000000000004</v>
      </c>
      <c r="Y230" s="25">
        <f t="shared" si="27"/>
        <v>0.3483680677639186</v>
      </c>
      <c r="Z230" s="69">
        <f t="shared" si="28"/>
        <v>5.5500000000000001E-2</v>
      </c>
      <c r="AA230" s="87">
        <f t="shared" si="29"/>
        <v>2.41922269280499E-3</v>
      </c>
      <c r="AB230" s="69">
        <f t="shared" si="30"/>
        <v>9.0090090090090091E-5</v>
      </c>
      <c r="AC230" s="43">
        <v>5.0000000000000004E-6</v>
      </c>
      <c r="AD230" s="25">
        <f t="shared" si="31"/>
        <v>5.6000000000000001E-2</v>
      </c>
      <c r="AE230" s="25">
        <f t="shared" si="32"/>
        <v>8.0000000000000002E-3</v>
      </c>
      <c r="AF230" s="25">
        <f t="shared" si="33"/>
        <v>6.0000000000000001E-3</v>
      </c>
      <c r="AG230" s="25"/>
      <c r="AH230" s="25"/>
      <c r="AI230" s="25">
        <v>0.36199999999999999</v>
      </c>
      <c r="AJ230" s="25"/>
      <c r="AK230" s="25"/>
      <c r="AL230" s="25"/>
      <c r="AM230" s="25"/>
      <c r="AN230" s="25"/>
      <c r="AO230" s="25"/>
      <c r="AP230" s="25"/>
      <c r="AQ230" s="25"/>
      <c r="AR230" s="25"/>
      <c r="AS230" s="25" t="s">
        <v>202</v>
      </c>
      <c r="AT230" s="25" t="s">
        <v>213</v>
      </c>
      <c r="AU230" s="25"/>
      <c r="AV230" s="25"/>
      <c r="AW230" s="25"/>
      <c r="AX230" s="25"/>
      <c r="AY230" s="25" t="s">
        <v>197</v>
      </c>
      <c r="AZ230" s="25" t="s">
        <v>179</v>
      </c>
      <c r="BA230" s="25" t="s">
        <v>204</v>
      </c>
      <c r="BB230" s="25"/>
      <c r="BC230" s="25"/>
      <c r="BD230" s="25"/>
      <c r="BE230" s="25"/>
      <c r="BF230" s="25" t="s">
        <v>205</v>
      </c>
      <c r="BG230" s="25"/>
      <c r="BH230" s="25"/>
      <c r="BI230" s="25"/>
      <c r="BJ230" s="25"/>
      <c r="BK230" s="25"/>
      <c r="BL230" s="25"/>
      <c r="BM230" s="25"/>
      <c r="BN230" s="25" t="s">
        <v>206</v>
      </c>
      <c r="BO230" s="25" t="s">
        <v>207</v>
      </c>
      <c r="BP230" s="25" t="s">
        <v>208</v>
      </c>
      <c r="BQ230" s="25"/>
    </row>
    <row r="231" spans="1:69" s="36" customFormat="1" hidden="1" x14ac:dyDescent="0.25">
      <c r="A231" s="25" t="s">
        <v>159</v>
      </c>
      <c r="B231" s="25" t="s">
        <v>160</v>
      </c>
      <c r="C231" s="25" t="s">
        <v>182</v>
      </c>
      <c r="D231" s="25" t="s">
        <v>34</v>
      </c>
      <c r="E231" s="25">
        <v>6</v>
      </c>
      <c r="F231" s="47" t="s">
        <v>282</v>
      </c>
      <c r="G231" s="69">
        <v>0.625</v>
      </c>
      <c r="H231" s="69"/>
      <c r="I231" s="69">
        <v>0.75</v>
      </c>
      <c r="J231" s="25"/>
      <c r="K231" s="25"/>
      <c r="L231" s="25">
        <v>1E-3</v>
      </c>
      <c r="M231" s="69"/>
      <c r="N231" s="69"/>
      <c r="O231" s="73">
        <v>4.2000000000000003E-2</v>
      </c>
      <c r="P231" s="69"/>
      <c r="Q231" s="24"/>
      <c r="R231" s="25"/>
      <c r="S231" s="25"/>
      <c r="T231" s="25"/>
      <c r="U231" s="25">
        <v>4.0000000000000001E-3</v>
      </c>
      <c r="V231" s="25"/>
      <c r="W231" s="25"/>
      <c r="X231" s="73">
        <f t="shared" si="23"/>
        <v>0.66600000000000004</v>
      </c>
      <c r="Y231" s="25">
        <f t="shared" si="27"/>
        <v>0.3483680677639186</v>
      </c>
      <c r="Z231" s="69">
        <f t="shared" si="28"/>
        <v>5.5500000000000001E-2</v>
      </c>
      <c r="AA231" s="87">
        <f t="shared" si="29"/>
        <v>2.41922269280499E-3</v>
      </c>
      <c r="AB231" s="69">
        <f t="shared" si="30"/>
        <v>9.0090090090090091E-5</v>
      </c>
      <c r="AC231" s="43">
        <v>5.0000000000000004E-6</v>
      </c>
      <c r="AD231" s="25">
        <f t="shared" si="31"/>
        <v>5.6000000000000001E-2</v>
      </c>
      <c r="AE231" s="25">
        <f t="shared" si="32"/>
        <v>8.0000000000000002E-3</v>
      </c>
      <c r="AF231" s="25">
        <f t="shared" si="33"/>
        <v>6.0000000000000001E-3</v>
      </c>
      <c r="AG231" s="25"/>
      <c r="AH231" s="25"/>
      <c r="AI231" s="25">
        <v>0.36199999999999999</v>
      </c>
      <c r="AJ231" s="25"/>
      <c r="AK231" s="25"/>
      <c r="AL231" s="25"/>
      <c r="AM231" s="25"/>
      <c r="AN231" s="25"/>
      <c r="AO231" s="25"/>
      <c r="AP231" s="25"/>
      <c r="AQ231" s="25"/>
      <c r="AR231" s="25"/>
      <c r="AS231" s="25" t="s">
        <v>209</v>
      </c>
      <c r="AT231" s="25" t="s">
        <v>213</v>
      </c>
      <c r="AU231" s="25"/>
      <c r="AV231" s="25"/>
      <c r="AW231" s="25"/>
      <c r="AX231" s="25"/>
      <c r="AY231" s="25" t="s">
        <v>197</v>
      </c>
      <c r="AZ231" s="25" t="s">
        <v>179</v>
      </c>
      <c r="BA231" s="25" t="s">
        <v>204</v>
      </c>
      <c r="BB231" s="25"/>
      <c r="BC231" s="25"/>
      <c r="BD231" s="25"/>
      <c r="BE231" s="25"/>
      <c r="BF231" s="25" t="s">
        <v>205</v>
      </c>
      <c r="BG231" s="25"/>
      <c r="BH231" s="25"/>
      <c r="BI231" s="25"/>
      <c r="BJ231" s="25"/>
      <c r="BK231" s="25"/>
      <c r="BL231" s="25"/>
      <c r="BM231" s="25"/>
      <c r="BN231" s="25" t="s">
        <v>206</v>
      </c>
      <c r="BO231" s="25" t="s">
        <v>207</v>
      </c>
      <c r="BP231" s="25" t="s">
        <v>208</v>
      </c>
      <c r="BQ231" s="25"/>
    </row>
    <row r="232" spans="1:69" s="36" customFormat="1" hidden="1" x14ac:dyDescent="0.25">
      <c r="A232" s="25" t="s">
        <v>159</v>
      </c>
      <c r="B232" s="25" t="s">
        <v>160</v>
      </c>
      <c r="C232" s="25" t="s">
        <v>182</v>
      </c>
      <c r="D232" s="25" t="s">
        <v>34</v>
      </c>
      <c r="E232" s="25">
        <v>6</v>
      </c>
      <c r="F232" s="47" t="s">
        <v>282</v>
      </c>
      <c r="G232" s="69">
        <v>0.625</v>
      </c>
      <c r="H232" s="69"/>
      <c r="I232" s="69">
        <v>0.75</v>
      </c>
      <c r="J232" s="25"/>
      <c r="K232" s="25"/>
      <c r="L232" s="25">
        <v>1E-3</v>
      </c>
      <c r="M232" s="69"/>
      <c r="N232" s="69"/>
      <c r="O232" s="69" t="s">
        <v>215</v>
      </c>
      <c r="P232" s="69"/>
      <c r="Q232" s="25"/>
      <c r="R232" s="25"/>
      <c r="S232" s="25"/>
      <c r="T232" s="25"/>
      <c r="U232" s="25" t="s">
        <v>215</v>
      </c>
      <c r="V232" s="25"/>
      <c r="W232" s="25"/>
      <c r="X232" s="73" t="e">
        <f t="shared" si="23"/>
        <v>#VALUE!</v>
      </c>
      <c r="Y232" s="25" t="e">
        <f t="shared" si="27"/>
        <v>#VALUE!</v>
      </c>
      <c r="Z232" s="69" t="e">
        <f t="shared" si="28"/>
        <v>#VALUE!</v>
      </c>
      <c r="AA232" s="87" t="e">
        <f t="shared" si="29"/>
        <v>#VALUE!</v>
      </c>
      <c r="AB232" s="69" t="e">
        <f t="shared" si="30"/>
        <v>#VALUE!</v>
      </c>
      <c r="AC232" s="43">
        <v>5.0000000000000004E-6</v>
      </c>
      <c r="AD232" s="25" t="e">
        <f t="shared" si="31"/>
        <v>#VALUE!</v>
      </c>
      <c r="AE232" s="25" t="e">
        <f t="shared" si="32"/>
        <v>#VALUE!</v>
      </c>
      <c r="AF232" s="25" t="e">
        <f t="shared" si="33"/>
        <v>#VALUE!</v>
      </c>
      <c r="AG232" s="25"/>
      <c r="AH232" s="25"/>
      <c r="AI232" s="25" t="s">
        <v>215</v>
      </c>
      <c r="AJ232" s="25"/>
      <c r="AK232" s="25"/>
      <c r="AL232" s="25"/>
      <c r="AM232" s="25"/>
      <c r="AN232" s="25"/>
      <c r="AO232" s="25"/>
      <c r="AP232" s="25"/>
      <c r="AQ232" s="25"/>
      <c r="AR232" s="25"/>
      <c r="AS232" s="25" t="s">
        <v>209</v>
      </c>
      <c r="AT232" s="25" t="s">
        <v>214</v>
      </c>
      <c r="AU232" s="25"/>
      <c r="AV232" s="25"/>
      <c r="AW232" s="25"/>
      <c r="AX232" s="25"/>
      <c r="AY232" s="25" t="s">
        <v>197</v>
      </c>
      <c r="AZ232" s="25" t="s">
        <v>179</v>
      </c>
      <c r="BA232" s="25" t="s">
        <v>204</v>
      </c>
      <c r="BB232" s="25"/>
      <c r="BC232" s="25"/>
      <c r="BD232" s="25"/>
      <c r="BE232" s="25"/>
      <c r="BF232" s="25" t="s">
        <v>205</v>
      </c>
      <c r="BG232" s="25"/>
      <c r="BH232" s="25"/>
      <c r="BI232" s="25"/>
      <c r="BJ232" s="25"/>
      <c r="BK232" s="25"/>
      <c r="BL232" s="25"/>
      <c r="BM232" s="25"/>
      <c r="BN232" s="25" t="s">
        <v>206</v>
      </c>
      <c r="BO232" s="25" t="s">
        <v>207</v>
      </c>
      <c r="BP232" s="25" t="s">
        <v>208</v>
      </c>
      <c r="BQ232" s="25"/>
    </row>
    <row r="233" spans="1:69" s="33" customFormat="1" hidden="1" x14ac:dyDescent="0.25">
      <c r="A233" s="25" t="s">
        <v>159</v>
      </c>
      <c r="B233" s="25" t="s">
        <v>160</v>
      </c>
      <c r="C233" s="25" t="s">
        <v>182</v>
      </c>
      <c r="D233" s="25" t="s">
        <v>34</v>
      </c>
      <c r="E233" s="25">
        <v>6</v>
      </c>
      <c r="F233" s="47" t="s">
        <v>282</v>
      </c>
      <c r="G233" s="69">
        <v>0.75</v>
      </c>
      <c r="H233" s="69"/>
      <c r="I233" s="69">
        <v>0.875</v>
      </c>
      <c r="J233" s="25"/>
      <c r="K233" s="25"/>
      <c r="L233" s="25">
        <v>3.0000000000000001E-3</v>
      </c>
      <c r="M233" s="69"/>
      <c r="N233" s="69"/>
      <c r="O233" s="69">
        <v>6.5000000000000002E-2</v>
      </c>
      <c r="P233" s="69"/>
      <c r="Q233" s="25"/>
      <c r="R233" s="25"/>
      <c r="S233" s="25"/>
      <c r="T233" s="25"/>
      <c r="U233" s="25">
        <v>6.0000000000000001E-3</v>
      </c>
      <c r="V233" s="25"/>
      <c r="W233" s="25"/>
      <c r="X233" s="73">
        <f t="shared" si="23"/>
        <v>0.745</v>
      </c>
      <c r="Y233" s="25">
        <f t="shared" si="27"/>
        <v>0.43591561563966874</v>
      </c>
      <c r="Z233" s="69">
        <f t="shared" si="28"/>
        <v>6.2083333333333331E-2</v>
      </c>
      <c r="AA233" s="87">
        <f t="shared" si="29"/>
        <v>3.0271917752754769E-3</v>
      </c>
      <c r="AB233" s="69">
        <f t="shared" si="30"/>
        <v>8.0536912751677858E-5</v>
      </c>
      <c r="AC233" s="43">
        <v>5.0000000000000004E-6</v>
      </c>
      <c r="AD233" s="25">
        <f t="shared" si="31"/>
        <v>7.4285714285714288E-2</v>
      </c>
      <c r="AE233" s="25">
        <f t="shared" si="32"/>
        <v>8.0000000000000002E-3</v>
      </c>
      <c r="AF233" s="25">
        <f t="shared" si="33"/>
        <v>7.0000000000000001E-3</v>
      </c>
      <c r="AG233" s="25"/>
      <c r="AH233" s="25"/>
      <c r="AI233" s="25">
        <v>0.64100000000000001</v>
      </c>
      <c r="AJ233" s="25"/>
      <c r="AK233" s="25"/>
      <c r="AL233" s="25"/>
      <c r="AM233" s="25"/>
      <c r="AN233" s="25"/>
      <c r="AO233" s="25"/>
      <c r="AP233" s="25"/>
      <c r="AQ233" s="25"/>
      <c r="AR233" s="25"/>
      <c r="AS233" s="25" t="s">
        <v>202</v>
      </c>
      <c r="AT233" s="25" t="s">
        <v>203</v>
      </c>
      <c r="AU233" s="25"/>
      <c r="AV233" s="25"/>
      <c r="AW233" s="25"/>
      <c r="AX233" s="25"/>
      <c r="AY233" s="25" t="s">
        <v>197</v>
      </c>
      <c r="AZ233" s="25" t="s">
        <v>179</v>
      </c>
      <c r="BA233" s="25" t="s">
        <v>204</v>
      </c>
      <c r="BB233" s="25"/>
      <c r="BC233" s="25"/>
      <c r="BD233" s="25"/>
      <c r="BE233" s="25"/>
      <c r="BF233" s="25" t="s">
        <v>205</v>
      </c>
      <c r="BG233" s="25"/>
      <c r="BH233" s="25"/>
      <c r="BI233" s="25"/>
      <c r="BJ233" s="25"/>
      <c r="BK233" s="25"/>
      <c r="BL233" s="25"/>
      <c r="BM233" s="25"/>
      <c r="BN233" s="25"/>
      <c r="BO233" s="25"/>
      <c r="BP233" s="25"/>
      <c r="BQ233" s="25"/>
    </row>
    <row r="234" spans="1:69" s="36" customFormat="1" hidden="1" x14ac:dyDescent="0.25">
      <c r="A234" s="25" t="s">
        <v>159</v>
      </c>
      <c r="B234" s="25" t="s">
        <v>160</v>
      </c>
      <c r="C234" s="25" t="s">
        <v>182</v>
      </c>
      <c r="D234" s="25" t="s">
        <v>34</v>
      </c>
      <c r="E234" s="25">
        <v>6</v>
      </c>
      <c r="F234" s="47" t="s">
        <v>282</v>
      </c>
      <c r="G234" s="69">
        <v>0.75</v>
      </c>
      <c r="H234" s="69"/>
      <c r="I234" s="69">
        <v>0.875</v>
      </c>
      <c r="J234" s="25"/>
      <c r="K234" s="25"/>
      <c r="L234" s="25">
        <v>1E-3</v>
      </c>
      <c r="M234" s="69"/>
      <c r="N234" s="69"/>
      <c r="O234" s="69">
        <v>6.5000000000000002E-2</v>
      </c>
      <c r="P234" s="69"/>
      <c r="Q234" s="25"/>
      <c r="R234" s="25"/>
      <c r="S234" s="25"/>
      <c r="T234" s="25"/>
      <c r="U234" s="25">
        <v>6.0000000000000001E-3</v>
      </c>
      <c r="V234" s="25"/>
      <c r="W234" s="25"/>
      <c r="X234" s="73">
        <f t="shared" si="23"/>
        <v>0.745</v>
      </c>
      <c r="Y234" s="25">
        <f t="shared" si="27"/>
        <v>0.43591561563966874</v>
      </c>
      <c r="Z234" s="69">
        <f t="shared" si="28"/>
        <v>6.2083333333333331E-2</v>
      </c>
      <c r="AA234" s="87">
        <f t="shared" si="29"/>
        <v>3.0271917752754769E-3</v>
      </c>
      <c r="AB234" s="69">
        <f t="shared" si="30"/>
        <v>8.0536912751677858E-5</v>
      </c>
      <c r="AC234" s="43">
        <v>5.0000000000000004E-6</v>
      </c>
      <c r="AD234" s="25">
        <f t="shared" si="31"/>
        <v>7.4285714285714288E-2</v>
      </c>
      <c r="AE234" s="25">
        <f t="shared" si="32"/>
        <v>8.0000000000000002E-3</v>
      </c>
      <c r="AF234" s="25">
        <f t="shared" si="33"/>
        <v>7.0000000000000001E-3</v>
      </c>
      <c r="AG234" s="25"/>
      <c r="AH234" s="25"/>
      <c r="AI234" s="25">
        <v>0.64100000000000001</v>
      </c>
      <c r="AJ234" s="25"/>
      <c r="AK234" s="25"/>
      <c r="AL234" s="25"/>
      <c r="AM234" s="25"/>
      <c r="AN234" s="25"/>
      <c r="AO234" s="25"/>
      <c r="AP234" s="25"/>
      <c r="AQ234" s="25"/>
      <c r="AR234" s="25"/>
      <c r="AS234" s="25" t="s">
        <v>209</v>
      </c>
      <c r="AT234" s="25" t="s">
        <v>203</v>
      </c>
      <c r="AU234" s="25"/>
      <c r="AV234" s="25"/>
      <c r="AW234" s="25"/>
      <c r="AX234" s="25"/>
      <c r="AY234" s="25" t="s">
        <v>197</v>
      </c>
      <c r="AZ234" s="25" t="s">
        <v>179</v>
      </c>
      <c r="BA234" s="25" t="s">
        <v>204</v>
      </c>
      <c r="BB234" s="25"/>
      <c r="BC234" s="25"/>
      <c r="BD234" s="25"/>
      <c r="BE234" s="25"/>
      <c r="BF234" s="25" t="s">
        <v>205</v>
      </c>
      <c r="BG234" s="25"/>
      <c r="BH234" s="25"/>
      <c r="BI234" s="25"/>
      <c r="BJ234" s="25"/>
      <c r="BK234" s="25"/>
      <c r="BL234" s="25"/>
      <c r="BM234" s="25"/>
      <c r="BN234" s="25" t="s">
        <v>206</v>
      </c>
      <c r="BO234" s="25" t="s">
        <v>207</v>
      </c>
      <c r="BP234" s="25" t="s">
        <v>208</v>
      </c>
      <c r="BQ234" s="25"/>
    </row>
    <row r="235" spans="1:69" s="33" customFormat="1" hidden="1" x14ac:dyDescent="0.25">
      <c r="A235" s="25" t="s">
        <v>159</v>
      </c>
      <c r="B235" s="25" t="s">
        <v>160</v>
      </c>
      <c r="C235" s="25" t="s">
        <v>182</v>
      </c>
      <c r="D235" s="25" t="s">
        <v>34</v>
      </c>
      <c r="E235" s="25">
        <v>6</v>
      </c>
      <c r="F235" s="47" t="s">
        <v>282</v>
      </c>
      <c r="G235" s="69">
        <v>0.75</v>
      </c>
      <c r="H235" s="69"/>
      <c r="I235" s="69">
        <v>0.875</v>
      </c>
      <c r="J235" s="25"/>
      <c r="K235" s="25"/>
      <c r="L235" s="25">
        <v>3.0000000000000001E-3</v>
      </c>
      <c r="M235" s="69"/>
      <c r="N235" s="69"/>
      <c r="O235" s="73">
        <v>4.4999999999999998E-2</v>
      </c>
      <c r="P235" s="69"/>
      <c r="Q235" s="24"/>
      <c r="R235" s="25"/>
      <c r="S235" s="25"/>
      <c r="T235" s="25"/>
      <c r="U235" s="25">
        <v>4.0000000000000001E-3</v>
      </c>
      <c r="V235" s="25"/>
      <c r="W235" s="25"/>
      <c r="X235" s="73">
        <f t="shared" si="23"/>
        <v>0.78500000000000003</v>
      </c>
      <c r="Y235" s="25">
        <f t="shared" si="27"/>
        <v>0.48398198323959257</v>
      </c>
      <c r="Z235" s="69">
        <f t="shared" si="28"/>
        <v>6.5416666666666665E-2</v>
      </c>
      <c r="AA235" s="87">
        <f t="shared" si="29"/>
        <v>3.3609859947193927E-3</v>
      </c>
      <c r="AB235" s="69">
        <f t="shared" si="30"/>
        <v>7.6433121019108287E-5</v>
      </c>
      <c r="AC235" s="43">
        <v>5.0000000000000004E-6</v>
      </c>
      <c r="AD235" s="25">
        <f t="shared" si="31"/>
        <v>5.1428571428571428E-2</v>
      </c>
      <c r="AE235" s="25">
        <f t="shared" si="32"/>
        <v>8.0000000000000002E-3</v>
      </c>
      <c r="AF235" s="25">
        <f t="shared" si="33"/>
        <v>7.0000000000000001E-3</v>
      </c>
      <c r="AG235" s="25"/>
      <c r="AH235" s="25"/>
      <c r="AI235" s="25">
        <v>0.45500000000000002</v>
      </c>
      <c r="AJ235" s="25"/>
      <c r="AK235" s="25"/>
      <c r="AL235" s="25"/>
      <c r="AM235" s="25"/>
      <c r="AN235" s="25"/>
      <c r="AO235" s="25"/>
      <c r="AP235" s="25"/>
      <c r="AQ235" s="25"/>
      <c r="AR235" s="25"/>
      <c r="AS235" s="25" t="s">
        <v>202</v>
      </c>
      <c r="AT235" s="25" t="s">
        <v>213</v>
      </c>
      <c r="AU235" s="25"/>
      <c r="AV235" s="25"/>
      <c r="AW235" s="25"/>
      <c r="AX235" s="25"/>
      <c r="AY235" s="25" t="s">
        <v>197</v>
      </c>
      <c r="AZ235" s="25" t="s">
        <v>179</v>
      </c>
      <c r="BA235" s="25" t="s">
        <v>204</v>
      </c>
      <c r="BB235" s="25"/>
      <c r="BC235" s="25"/>
      <c r="BD235" s="25"/>
      <c r="BE235" s="25"/>
      <c r="BF235" s="25" t="s">
        <v>205</v>
      </c>
      <c r="BG235" s="25"/>
      <c r="BH235" s="25"/>
      <c r="BI235" s="25"/>
      <c r="BJ235" s="25"/>
      <c r="BK235" s="25"/>
      <c r="BL235" s="25"/>
      <c r="BM235" s="25"/>
      <c r="BN235" s="25" t="s">
        <v>206</v>
      </c>
      <c r="BO235" s="25" t="s">
        <v>207</v>
      </c>
      <c r="BP235" s="25" t="s">
        <v>208</v>
      </c>
      <c r="BQ235" s="25"/>
    </row>
    <row r="236" spans="1:69" s="33" customFormat="1" hidden="1" x14ac:dyDescent="0.25">
      <c r="A236" s="25" t="s">
        <v>159</v>
      </c>
      <c r="B236" s="25" t="s">
        <v>160</v>
      </c>
      <c r="C236" s="25" t="s">
        <v>182</v>
      </c>
      <c r="D236" s="25" t="s">
        <v>34</v>
      </c>
      <c r="E236" s="25">
        <v>6</v>
      </c>
      <c r="F236" s="47" t="s">
        <v>282</v>
      </c>
      <c r="G236" s="69">
        <v>0.75</v>
      </c>
      <c r="H236" s="69"/>
      <c r="I236" s="69">
        <v>0.875</v>
      </c>
      <c r="J236" s="25"/>
      <c r="K236" s="25"/>
      <c r="L236" s="25">
        <v>1E-3</v>
      </c>
      <c r="M236" s="69"/>
      <c r="N236" s="69"/>
      <c r="O236" s="73">
        <v>4.4999999999999998E-2</v>
      </c>
      <c r="P236" s="69"/>
      <c r="Q236" s="24"/>
      <c r="R236" s="25"/>
      <c r="S236" s="25"/>
      <c r="T236" s="25"/>
      <c r="U236" s="25">
        <v>4.0000000000000001E-3</v>
      </c>
      <c r="V236" s="25"/>
      <c r="W236" s="25"/>
      <c r="X236" s="73">
        <f t="shared" si="23"/>
        <v>0.78500000000000003</v>
      </c>
      <c r="Y236" s="25">
        <f t="shared" si="27"/>
        <v>0.48398198323959257</v>
      </c>
      <c r="Z236" s="69">
        <f t="shared" si="28"/>
        <v>6.5416666666666665E-2</v>
      </c>
      <c r="AA236" s="87">
        <f t="shared" si="29"/>
        <v>3.3609859947193927E-3</v>
      </c>
      <c r="AB236" s="69">
        <f t="shared" si="30"/>
        <v>7.6433121019108287E-5</v>
      </c>
      <c r="AC236" s="43">
        <v>5.0000000000000004E-6</v>
      </c>
      <c r="AD236" s="25">
        <f t="shared" si="31"/>
        <v>5.1428571428571428E-2</v>
      </c>
      <c r="AE236" s="25">
        <f t="shared" si="32"/>
        <v>8.0000000000000002E-3</v>
      </c>
      <c r="AF236" s="25">
        <f t="shared" si="33"/>
        <v>7.0000000000000001E-3</v>
      </c>
      <c r="AG236" s="25"/>
      <c r="AH236" s="25"/>
      <c r="AI236" s="25">
        <v>0.45500000000000002</v>
      </c>
      <c r="AJ236" s="25"/>
      <c r="AK236" s="25"/>
      <c r="AL236" s="25"/>
      <c r="AM236" s="25"/>
      <c r="AN236" s="25"/>
      <c r="AO236" s="25"/>
      <c r="AP236" s="25"/>
      <c r="AQ236" s="25"/>
      <c r="AR236" s="25"/>
      <c r="AS236" s="25" t="s">
        <v>209</v>
      </c>
      <c r="AT236" s="25" t="s">
        <v>213</v>
      </c>
      <c r="AU236" s="25"/>
      <c r="AV236" s="25"/>
      <c r="AW236" s="25"/>
      <c r="AX236" s="25"/>
      <c r="AY236" s="25" t="s">
        <v>197</v>
      </c>
      <c r="AZ236" s="25" t="s">
        <v>179</v>
      </c>
      <c r="BA236" s="25" t="s">
        <v>204</v>
      </c>
      <c r="BB236" s="25"/>
      <c r="BC236" s="25"/>
      <c r="BD236" s="25"/>
      <c r="BE236" s="25"/>
      <c r="BF236" s="25" t="s">
        <v>205</v>
      </c>
      <c r="BG236" s="25"/>
      <c r="BH236" s="25"/>
      <c r="BI236" s="25"/>
      <c r="BJ236" s="25"/>
      <c r="BK236" s="25"/>
      <c r="BL236" s="25"/>
      <c r="BM236" s="25"/>
      <c r="BN236" s="25" t="s">
        <v>206</v>
      </c>
      <c r="BO236" s="25" t="s">
        <v>207</v>
      </c>
      <c r="BP236" s="25" t="s">
        <v>208</v>
      </c>
      <c r="BQ236" s="25"/>
    </row>
    <row r="237" spans="1:69" s="36" customFormat="1" hidden="1" x14ac:dyDescent="0.25">
      <c r="A237" s="25" t="s">
        <v>159</v>
      </c>
      <c r="B237" s="25" t="s">
        <v>160</v>
      </c>
      <c r="C237" s="25" t="s">
        <v>182</v>
      </c>
      <c r="D237" s="25" t="s">
        <v>34</v>
      </c>
      <c r="E237" s="25">
        <v>6</v>
      </c>
      <c r="F237" s="47" t="s">
        <v>282</v>
      </c>
      <c r="G237" s="69">
        <v>0.75</v>
      </c>
      <c r="H237" s="69"/>
      <c r="I237" s="69">
        <v>0.875</v>
      </c>
      <c r="J237" s="25"/>
      <c r="K237" s="25"/>
      <c r="L237" s="25">
        <v>3.0000000000000001E-3</v>
      </c>
      <c r="M237" s="69"/>
      <c r="N237" s="69"/>
      <c r="O237" s="69">
        <v>3.2000000000000001E-2</v>
      </c>
      <c r="P237" s="69"/>
      <c r="Q237" s="25"/>
      <c r="R237" s="25"/>
      <c r="S237" s="25"/>
      <c r="T237" s="25"/>
      <c r="U237" s="25">
        <v>3.0000000000000001E-3</v>
      </c>
      <c r="V237" s="25"/>
      <c r="W237" s="25"/>
      <c r="X237" s="73">
        <f t="shared" si="23"/>
        <v>0.81099999999999994</v>
      </c>
      <c r="Y237" s="25">
        <f t="shared" si="27"/>
        <v>0.51657286542793301</v>
      </c>
      <c r="Z237" s="69">
        <f t="shared" si="28"/>
        <v>6.7583333333333329E-2</v>
      </c>
      <c r="AA237" s="87">
        <f t="shared" si="29"/>
        <v>3.5873115654717568E-3</v>
      </c>
      <c r="AB237" s="69">
        <f t="shared" si="30"/>
        <v>7.3982737361282381E-5</v>
      </c>
      <c r="AC237" s="43">
        <v>5.0000000000000004E-6</v>
      </c>
      <c r="AD237" s="25">
        <f t="shared" si="31"/>
        <v>3.6571428571428574E-2</v>
      </c>
      <c r="AE237" s="25">
        <f t="shared" si="32"/>
        <v>0.01</v>
      </c>
      <c r="AF237" s="25">
        <f t="shared" si="33"/>
        <v>8.7500000000000008E-3</v>
      </c>
      <c r="AG237" s="25"/>
      <c r="AH237" s="25"/>
      <c r="AI237" s="25">
        <v>0.32800000000000001</v>
      </c>
      <c r="AJ237" s="25"/>
      <c r="AK237" s="25"/>
      <c r="AL237" s="25"/>
      <c r="AM237" s="25"/>
      <c r="AN237" s="25"/>
      <c r="AO237" s="25"/>
      <c r="AP237" s="25"/>
      <c r="AQ237" s="25"/>
      <c r="AR237" s="25"/>
      <c r="AS237" s="25" t="s">
        <v>202</v>
      </c>
      <c r="AT237" s="25" t="s">
        <v>214</v>
      </c>
      <c r="AU237" s="25"/>
      <c r="AV237" s="25"/>
      <c r="AW237" s="25"/>
      <c r="AX237" s="25"/>
      <c r="AY237" s="25" t="s">
        <v>197</v>
      </c>
      <c r="AZ237" s="25" t="s">
        <v>179</v>
      </c>
      <c r="BA237" s="25" t="s">
        <v>204</v>
      </c>
      <c r="BB237" s="25"/>
      <c r="BC237" s="25"/>
      <c r="BD237" s="25"/>
      <c r="BE237" s="25"/>
      <c r="BF237" s="25" t="s">
        <v>205</v>
      </c>
      <c r="BG237" s="25"/>
      <c r="BH237" s="25"/>
      <c r="BI237" s="25"/>
      <c r="BJ237" s="25"/>
      <c r="BK237" s="25"/>
      <c r="BL237" s="25"/>
      <c r="BM237" s="25"/>
      <c r="BN237" s="25" t="s">
        <v>206</v>
      </c>
      <c r="BO237" s="25" t="s">
        <v>207</v>
      </c>
      <c r="BP237" s="25" t="s">
        <v>208</v>
      </c>
      <c r="BQ237" s="25"/>
    </row>
    <row r="238" spans="1:69" s="33" customFormat="1" hidden="1" x14ac:dyDescent="0.25">
      <c r="A238" s="25" t="s">
        <v>159</v>
      </c>
      <c r="B238" s="25" t="s">
        <v>160</v>
      </c>
      <c r="C238" s="25" t="s">
        <v>182</v>
      </c>
      <c r="D238" s="25" t="s">
        <v>34</v>
      </c>
      <c r="E238" s="25">
        <v>6</v>
      </c>
      <c r="F238" s="47" t="s">
        <v>282</v>
      </c>
      <c r="G238" s="69">
        <v>0.75</v>
      </c>
      <c r="H238" s="69"/>
      <c r="I238" s="69">
        <v>0.875</v>
      </c>
      <c r="J238" s="25"/>
      <c r="K238" s="25"/>
      <c r="L238" s="25">
        <v>1E-3</v>
      </c>
      <c r="M238" s="69"/>
      <c r="N238" s="69"/>
      <c r="O238" s="69">
        <v>3.2000000000000001E-2</v>
      </c>
      <c r="P238" s="69"/>
      <c r="Q238" s="25"/>
      <c r="R238" s="25"/>
      <c r="S238" s="25"/>
      <c r="T238" s="25"/>
      <c r="U238" s="25">
        <v>3.0000000000000001E-3</v>
      </c>
      <c r="V238" s="25"/>
      <c r="W238" s="25"/>
      <c r="X238" s="73">
        <f t="shared" si="23"/>
        <v>0.81099999999999994</v>
      </c>
      <c r="Y238" s="25">
        <f t="shared" si="27"/>
        <v>0.51657286542793301</v>
      </c>
      <c r="Z238" s="69">
        <f t="shared" si="28"/>
        <v>6.7583333333333329E-2</v>
      </c>
      <c r="AA238" s="87">
        <f t="shared" si="29"/>
        <v>3.5873115654717568E-3</v>
      </c>
      <c r="AB238" s="69">
        <f t="shared" si="30"/>
        <v>7.3982737361282381E-5</v>
      </c>
      <c r="AC238" s="43">
        <v>5.0000000000000004E-6</v>
      </c>
      <c r="AD238" s="25">
        <f t="shared" si="31"/>
        <v>3.6571428571428574E-2</v>
      </c>
      <c r="AE238" s="25">
        <f t="shared" si="32"/>
        <v>0.01</v>
      </c>
      <c r="AF238" s="25">
        <f t="shared" si="33"/>
        <v>8.7500000000000008E-3</v>
      </c>
      <c r="AG238" s="25"/>
      <c r="AH238" s="25"/>
      <c r="AI238" s="25">
        <v>0.32800000000000001</v>
      </c>
      <c r="AJ238" s="25"/>
      <c r="AK238" s="25"/>
      <c r="AL238" s="25"/>
      <c r="AM238" s="25"/>
      <c r="AN238" s="25"/>
      <c r="AO238" s="25"/>
      <c r="AP238" s="25"/>
      <c r="AQ238" s="25"/>
      <c r="AR238" s="25"/>
      <c r="AS238" s="25" t="s">
        <v>209</v>
      </c>
      <c r="AT238" s="25" t="s">
        <v>214</v>
      </c>
      <c r="AU238" s="25"/>
      <c r="AV238" s="25"/>
      <c r="AW238" s="25"/>
      <c r="AX238" s="25"/>
      <c r="AY238" s="25" t="s">
        <v>197</v>
      </c>
      <c r="AZ238" s="25" t="s">
        <v>179</v>
      </c>
      <c r="BA238" s="25" t="s">
        <v>204</v>
      </c>
      <c r="BB238" s="25"/>
      <c r="BC238" s="25"/>
      <c r="BD238" s="25"/>
      <c r="BE238" s="25"/>
      <c r="BF238" s="25" t="s">
        <v>205</v>
      </c>
      <c r="BG238" s="25"/>
      <c r="BH238" s="25"/>
      <c r="BI238" s="25"/>
      <c r="BJ238" s="25"/>
      <c r="BK238" s="25"/>
      <c r="BL238" s="25"/>
      <c r="BM238" s="25"/>
      <c r="BN238" s="25" t="s">
        <v>206</v>
      </c>
      <c r="BO238" s="25" t="s">
        <v>207</v>
      </c>
      <c r="BP238" s="25" t="s">
        <v>208</v>
      </c>
      <c r="BQ238" s="25"/>
    </row>
    <row r="239" spans="1:69" s="33" customFormat="1" hidden="1" x14ac:dyDescent="0.25">
      <c r="A239" s="25" t="s">
        <v>159</v>
      </c>
      <c r="B239" s="25" t="s">
        <v>160</v>
      </c>
      <c r="C239" s="25" t="s">
        <v>182</v>
      </c>
      <c r="D239" s="25" t="s">
        <v>34</v>
      </c>
      <c r="E239" s="25">
        <v>6</v>
      </c>
      <c r="F239" s="47" t="s">
        <v>282</v>
      </c>
      <c r="G239" s="69">
        <v>1</v>
      </c>
      <c r="H239" s="69"/>
      <c r="I239" s="69">
        <v>1.125</v>
      </c>
      <c r="J239" s="25"/>
      <c r="K239" s="25"/>
      <c r="L239" s="25">
        <v>3.5000000000000001E-3</v>
      </c>
      <c r="M239" s="69"/>
      <c r="N239" s="69"/>
      <c r="O239" s="69">
        <v>6.5000000000000002E-2</v>
      </c>
      <c r="P239" s="69"/>
      <c r="Q239" s="25"/>
      <c r="R239" s="25"/>
      <c r="S239" s="25"/>
      <c r="T239" s="25"/>
      <c r="U239" s="25">
        <v>6.0000000000000001E-3</v>
      </c>
      <c r="V239" s="25"/>
      <c r="W239" s="25"/>
      <c r="X239" s="73">
        <f t="shared" si="23"/>
        <v>0.995</v>
      </c>
      <c r="Y239" s="25">
        <f t="shared" si="27"/>
        <v>0.77756381671755881</v>
      </c>
      <c r="Z239" s="69">
        <f t="shared" si="28"/>
        <v>8.2916666666666666E-2</v>
      </c>
      <c r="AA239" s="87">
        <f t="shared" si="29"/>
        <v>5.3997487272052693E-3</v>
      </c>
      <c r="AB239" s="69">
        <f t="shared" si="30"/>
        <v>6.0301507537688449E-5</v>
      </c>
      <c r="AC239" s="43">
        <v>5.0000000000000004E-6</v>
      </c>
      <c r="AD239" s="25">
        <f t="shared" si="31"/>
        <v>5.7777777777777782E-2</v>
      </c>
      <c r="AE239" s="25">
        <f t="shared" si="32"/>
        <v>8.0000000000000002E-3</v>
      </c>
      <c r="AF239" s="25">
        <f t="shared" si="33"/>
        <v>9.0000000000000011E-3</v>
      </c>
      <c r="AG239" s="25"/>
      <c r="AH239" s="25"/>
      <c r="AI239" s="25">
        <v>0.83899999999999997</v>
      </c>
      <c r="AJ239" s="25"/>
      <c r="AK239" s="25"/>
      <c r="AL239" s="25"/>
      <c r="AM239" s="25"/>
      <c r="AN239" s="25"/>
      <c r="AO239" s="25"/>
      <c r="AP239" s="25"/>
      <c r="AQ239" s="25"/>
      <c r="AR239" s="25"/>
      <c r="AS239" s="25" t="s">
        <v>202</v>
      </c>
      <c r="AT239" s="25" t="s">
        <v>203</v>
      </c>
      <c r="AU239" s="25"/>
      <c r="AV239" s="25"/>
      <c r="AW239" s="25"/>
      <c r="AX239" s="25"/>
      <c r="AY239" s="25" t="s">
        <v>197</v>
      </c>
      <c r="AZ239" s="25" t="s">
        <v>179</v>
      </c>
      <c r="BA239" s="25" t="s">
        <v>204</v>
      </c>
      <c r="BB239" s="25"/>
      <c r="BC239" s="25"/>
      <c r="BD239" s="25"/>
      <c r="BE239" s="25"/>
      <c r="BF239" s="25" t="s">
        <v>205</v>
      </c>
      <c r="BG239" s="25"/>
      <c r="BH239" s="25"/>
      <c r="BI239" s="25"/>
      <c r="BJ239" s="25"/>
      <c r="BK239" s="25"/>
      <c r="BL239" s="25"/>
      <c r="BM239" s="25"/>
      <c r="BN239" s="25"/>
      <c r="BO239" s="25"/>
      <c r="BP239" s="25"/>
      <c r="BQ239" s="25"/>
    </row>
    <row r="240" spans="1:69" s="36" customFormat="1" hidden="1" x14ac:dyDescent="0.25">
      <c r="A240" s="25" t="s">
        <v>159</v>
      </c>
      <c r="B240" s="25" t="s">
        <v>160</v>
      </c>
      <c r="C240" s="25" t="s">
        <v>182</v>
      </c>
      <c r="D240" s="25" t="s">
        <v>34</v>
      </c>
      <c r="E240" s="25">
        <v>6</v>
      </c>
      <c r="F240" s="47" t="s">
        <v>282</v>
      </c>
      <c r="G240" s="69">
        <v>1</v>
      </c>
      <c r="H240" s="69"/>
      <c r="I240" s="69">
        <v>1.125</v>
      </c>
      <c r="J240" s="25"/>
      <c r="K240" s="25"/>
      <c r="L240" s="25">
        <v>1.5E-3</v>
      </c>
      <c r="M240" s="69"/>
      <c r="N240" s="69"/>
      <c r="O240" s="69">
        <v>6.5000000000000002E-2</v>
      </c>
      <c r="P240" s="69"/>
      <c r="Q240" s="25"/>
      <c r="R240" s="25"/>
      <c r="S240" s="25"/>
      <c r="T240" s="25"/>
      <c r="U240" s="25">
        <v>6.0000000000000001E-3</v>
      </c>
      <c r="V240" s="25"/>
      <c r="W240" s="25"/>
      <c r="X240" s="73">
        <f t="shared" si="23"/>
        <v>0.995</v>
      </c>
      <c r="Y240" s="25">
        <f t="shared" si="27"/>
        <v>0.77756381671755881</v>
      </c>
      <c r="Z240" s="69">
        <f t="shared" si="28"/>
        <v>8.2916666666666666E-2</v>
      </c>
      <c r="AA240" s="87">
        <f t="shared" si="29"/>
        <v>5.3997487272052693E-3</v>
      </c>
      <c r="AB240" s="69">
        <f t="shared" si="30"/>
        <v>6.0301507537688449E-5</v>
      </c>
      <c r="AC240" s="43">
        <v>5.0000000000000004E-6</v>
      </c>
      <c r="AD240" s="25">
        <f t="shared" si="31"/>
        <v>5.7777777777777782E-2</v>
      </c>
      <c r="AE240" s="25">
        <f t="shared" si="32"/>
        <v>8.0000000000000002E-3</v>
      </c>
      <c r="AF240" s="25">
        <f t="shared" si="33"/>
        <v>9.0000000000000011E-3</v>
      </c>
      <c r="AG240" s="25"/>
      <c r="AH240" s="25"/>
      <c r="AI240" s="25">
        <v>0.83899999999999997</v>
      </c>
      <c r="AJ240" s="25"/>
      <c r="AK240" s="25"/>
      <c r="AL240" s="25"/>
      <c r="AM240" s="25"/>
      <c r="AN240" s="25"/>
      <c r="AO240" s="25"/>
      <c r="AP240" s="25"/>
      <c r="AQ240" s="25"/>
      <c r="AR240" s="25"/>
      <c r="AS240" s="25" t="s">
        <v>209</v>
      </c>
      <c r="AT240" s="25" t="s">
        <v>203</v>
      </c>
      <c r="AU240" s="25"/>
      <c r="AV240" s="25"/>
      <c r="AW240" s="25"/>
      <c r="AX240" s="25"/>
      <c r="AY240" s="25" t="s">
        <v>197</v>
      </c>
      <c r="AZ240" s="25" t="s">
        <v>179</v>
      </c>
      <c r="BA240" s="25" t="s">
        <v>204</v>
      </c>
      <c r="BB240" s="25"/>
      <c r="BC240" s="25"/>
      <c r="BD240" s="25"/>
      <c r="BE240" s="25"/>
      <c r="BF240" s="25" t="s">
        <v>205</v>
      </c>
      <c r="BG240" s="25"/>
      <c r="BH240" s="25"/>
      <c r="BI240" s="25"/>
      <c r="BJ240" s="25"/>
      <c r="BK240" s="25"/>
      <c r="BL240" s="25"/>
      <c r="BM240" s="25"/>
      <c r="BN240" s="25" t="s">
        <v>206</v>
      </c>
      <c r="BO240" s="25" t="s">
        <v>207</v>
      </c>
      <c r="BP240" s="25" t="s">
        <v>208</v>
      </c>
      <c r="BQ240" s="25"/>
    </row>
    <row r="241" spans="1:69" s="33" customFormat="1" hidden="1" x14ac:dyDescent="0.25">
      <c r="A241" s="25" t="s">
        <v>159</v>
      </c>
      <c r="B241" s="25" t="s">
        <v>160</v>
      </c>
      <c r="C241" s="25" t="s">
        <v>182</v>
      </c>
      <c r="D241" s="25" t="s">
        <v>34</v>
      </c>
      <c r="E241" s="25">
        <v>6</v>
      </c>
      <c r="F241" s="47" t="s">
        <v>282</v>
      </c>
      <c r="G241" s="69">
        <v>1</v>
      </c>
      <c r="H241" s="69"/>
      <c r="I241" s="69">
        <v>1.125</v>
      </c>
      <c r="J241" s="25"/>
      <c r="K241" s="25"/>
      <c r="L241" s="25">
        <v>3.5000000000000001E-3</v>
      </c>
      <c r="M241" s="69"/>
      <c r="N241" s="69"/>
      <c r="O241" s="73">
        <v>0.05</v>
      </c>
      <c r="P241" s="69"/>
      <c r="Q241" s="24"/>
      <c r="R241" s="25"/>
      <c r="S241" s="25"/>
      <c r="T241" s="25"/>
      <c r="U241" s="25">
        <v>5.0000000000000001E-3</v>
      </c>
      <c r="V241" s="25"/>
      <c r="W241" s="25"/>
      <c r="X241" s="73">
        <f t="shared" si="23"/>
        <v>1.0249999999999999</v>
      </c>
      <c r="Y241" s="25">
        <f t="shared" si="27"/>
        <v>0.82515894541944401</v>
      </c>
      <c r="Z241" s="69">
        <f t="shared" si="28"/>
        <v>8.5416666666666655E-2</v>
      </c>
      <c r="AA241" s="87">
        <f t="shared" si="29"/>
        <v>5.7302704543016935E-3</v>
      </c>
      <c r="AB241" s="69">
        <f t="shared" si="30"/>
        <v>5.8536585365853673E-5</v>
      </c>
      <c r="AC241" s="43">
        <v>5.0000000000000004E-6</v>
      </c>
      <c r="AD241" s="25">
        <f t="shared" si="31"/>
        <v>4.4444444444444446E-2</v>
      </c>
      <c r="AE241" s="25">
        <f t="shared" si="32"/>
        <v>0.01</v>
      </c>
      <c r="AF241" s="25">
        <f t="shared" si="33"/>
        <v>1.125E-2</v>
      </c>
      <c r="AG241" s="25"/>
      <c r="AH241" s="25"/>
      <c r="AI241" s="25">
        <v>0.65500000000000003</v>
      </c>
      <c r="AJ241" s="25"/>
      <c r="AK241" s="25"/>
      <c r="AL241" s="25"/>
      <c r="AM241" s="25"/>
      <c r="AN241" s="25"/>
      <c r="AO241" s="25"/>
      <c r="AP241" s="25"/>
      <c r="AQ241" s="25"/>
      <c r="AR241" s="25"/>
      <c r="AS241" s="25" t="s">
        <v>202</v>
      </c>
      <c r="AT241" s="25" t="s">
        <v>213</v>
      </c>
      <c r="AU241" s="25"/>
      <c r="AV241" s="25"/>
      <c r="AW241" s="25"/>
      <c r="AX241" s="25"/>
      <c r="AY241" s="25" t="s">
        <v>197</v>
      </c>
      <c r="AZ241" s="25" t="s">
        <v>179</v>
      </c>
      <c r="BA241" s="25" t="s">
        <v>204</v>
      </c>
      <c r="BB241" s="25"/>
      <c r="BC241" s="25"/>
      <c r="BD241" s="25"/>
      <c r="BE241" s="25"/>
      <c r="BF241" s="25" t="s">
        <v>205</v>
      </c>
      <c r="BG241" s="25"/>
      <c r="BH241" s="25"/>
      <c r="BI241" s="25"/>
      <c r="BJ241" s="25"/>
      <c r="BK241" s="25"/>
      <c r="BL241" s="25"/>
      <c r="BM241" s="25"/>
      <c r="BN241" s="25" t="s">
        <v>206</v>
      </c>
      <c r="BO241" s="25" t="s">
        <v>207</v>
      </c>
      <c r="BP241" s="25" t="s">
        <v>208</v>
      </c>
      <c r="BQ241" s="25"/>
    </row>
    <row r="242" spans="1:69" s="36" customFormat="1" hidden="1" x14ac:dyDescent="0.25">
      <c r="A242" s="25" t="s">
        <v>159</v>
      </c>
      <c r="B242" s="25" t="s">
        <v>160</v>
      </c>
      <c r="C242" s="25" t="s">
        <v>182</v>
      </c>
      <c r="D242" s="25" t="s">
        <v>34</v>
      </c>
      <c r="E242" s="25">
        <v>6</v>
      </c>
      <c r="F242" s="47" t="s">
        <v>282</v>
      </c>
      <c r="G242" s="69">
        <v>1</v>
      </c>
      <c r="H242" s="69"/>
      <c r="I242" s="69">
        <v>1.125</v>
      </c>
      <c r="J242" s="25"/>
      <c r="K242" s="25"/>
      <c r="L242" s="25">
        <v>1.5E-3</v>
      </c>
      <c r="M242" s="69"/>
      <c r="N242" s="69"/>
      <c r="O242" s="73">
        <v>0.05</v>
      </c>
      <c r="P242" s="69"/>
      <c r="Q242" s="24"/>
      <c r="R242" s="25"/>
      <c r="S242" s="25"/>
      <c r="T242" s="25"/>
      <c r="U242" s="25">
        <v>5.0000000000000001E-3</v>
      </c>
      <c r="V242" s="25"/>
      <c r="W242" s="25"/>
      <c r="X242" s="73">
        <f t="shared" si="23"/>
        <v>1.0249999999999999</v>
      </c>
      <c r="Y242" s="25">
        <f t="shared" si="27"/>
        <v>0.82515894541944401</v>
      </c>
      <c r="Z242" s="69">
        <f t="shared" si="28"/>
        <v>8.5416666666666655E-2</v>
      </c>
      <c r="AA242" s="87">
        <f t="shared" si="29"/>
        <v>5.7302704543016935E-3</v>
      </c>
      <c r="AB242" s="69">
        <f t="shared" si="30"/>
        <v>5.8536585365853673E-5</v>
      </c>
      <c r="AC242" s="43">
        <v>5.0000000000000004E-6</v>
      </c>
      <c r="AD242" s="25">
        <f t="shared" si="31"/>
        <v>4.4444444444444446E-2</v>
      </c>
      <c r="AE242" s="25">
        <f t="shared" si="32"/>
        <v>0.01</v>
      </c>
      <c r="AF242" s="25">
        <f t="shared" si="33"/>
        <v>1.125E-2</v>
      </c>
      <c r="AG242" s="25"/>
      <c r="AH242" s="25"/>
      <c r="AI242" s="25">
        <v>0.65500000000000003</v>
      </c>
      <c r="AJ242" s="25"/>
      <c r="AK242" s="25"/>
      <c r="AL242" s="25"/>
      <c r="AM242" s="25"/>
      <c r="AN242" s="25"/>
      <c r="AO242" s="25"/>
      <c r="AP242" s="25"/>
      <c r="AQ242" s="25"/>
      <c r="AR242" s="25"/>
      <c r="AS242" s="25" t="s">
        <v>209</v>
      </c>
      <c r="AT242" s="25" t="s">
        <v>213</v>
      </c>
      <c r="AU242" s="25"/>
      <c r="AV242" s="25"/>
      <c r="AW242" s="25"/>
      <c r="AX242" s="25"/>
      <c r="AY242" s="25" t="s">
        <v>197</v>
      </c>
      <c r="AZ242" s="25" t="s">
        <v>179</v>
      </c>
      <c r="BA242" s="25" t="s">
        <v>204</v>
      </c>
      <c r="BB242" s="25"/>
      <c r="BC242" s="25"/>
      <c r="BD242" s="25"/>
      <c r="BE242" s="25"/>
      <c r="BF242" s="25" t="s">
        <v>205</v>
      </c>
      <c r="BG242" s="25"/>
      <c r="BH242" s="25"/>
      <c r="BI242" s="25"/>
      <c r="BJ242" s="25"/>
      <c r="BK242" s="25"/>
      <c r="BL242" s="25"/>
      <c r="BM242" s="25"/>
      <c r="BN242" s="25" t="s">
        <v>206</v>
      </c>
      <c r="BO242" s="25" t="s">
        <v>207</v>
      </c>
      <c r="BP242" s="25" t="s">
        <v>208</v>
      </c>
      <c r="BQ242" s="25"/>
    </row>
    <row r="243" spans="1:69" s="33" customFormat="1" hidden="1" x14ac:dyDescent="0.25">
      <c r="A243" s="25" t="s">
        <v>159</v>
      </c>
      <c r="B243" s="25" t="s">
        <v>160</v>
      </c>
      <c r="C243" s="25" t="s">
        <v>182</v>
      </c>
      <c r="D243" s="25" t="s">
        <v>34</v>
      </c>
      <c r="E243" s="25">
        <v>6</v>
      </c>
      <c r="F243" s="47" t="s">
        <v>282</v>
      </c>
      <c r="G243" s="69">
        <v>1</v>
      </c>
      <c r="H243" s="69"/>
      <c r="I243" s="69">
        <v>1.125</v>
      </c>
      <c r="J243" s="25"/>
      <c r="K243" s="25"/>
      <c r="L243" s="25">
        <v>3.5000000000000001E-3</v>
      </c>
      <c r="M243" s="69"/>
      <c r="N243" s="69"/>
      <c r="O243" s="69">
        <v>3.5000000000000003E-2</v>
      </c>
      <c r="P243" s="69"/>
      <c r="Q243" s="25"/>
      <c r="R243" s="25"/>
      <c r="S243" s="25"/>
      <c r="T243" s="25"/>
      <c r="U243" s="25">
        <v>4.0000000000000001E-3</v>
      </c>
      <c r="V243" s="25"/>
      <c r="W243" s="25"/>
      <c r="X243" s="73">
        <f t="shared" si="23"/>
        <v>1.0549999999999999</v>
      </c>
      <c r="Y243" s="25">
        <f t="shared" si="27"/>
        <v>0.87416779081544482</v>
      </c>
      <c r="Z243" s="69">
        <f t="shared" si="28"/>
        <v>8.7916666666666657E-2</v>
      </c>
      <c r="AA243" s="87">
        <f t="shared" si="29"/>
        <v>6.0706096584405879E-3</v>
      </c>
      <c r="AB243" s="69">
        <f t="shared" si="30"/>
        <v>5.6872037914691955E-5</v>
      </c>
      <c r="AC243" s="43">
        <v>5.0000000000000004E-6</v>
      </c>
      <c r="AD243" s="25">
        <f t="shared" si="31"/>
        <v>3.1111111111111114E-2</v>
      </c>
      <c r="AE243" s="25">
        <f t="shared" si="32"/>
        <v>0.01</v>
      </c>
      <c r="AF243" s="25">
        <f t="shared" si="33"/>
        <v>1.125E-2</v>
      </c>
      <c r="AG243" s="25"/>
      <c r="AH243" s="25"/>
      <c r="AI243" s="25">
        <v>0.46500000000000002</v>
      </c>
      <c r="AJ243" s="25"/>
      <c r="AK243" s="25"/>
      <c r="AL243" s="25"/>
      <c r="AM243" s="25"/>
      <c r="AN243" s="25"/>
      <c r="AO243" s="25"/>
      <c r="AP243" s="25"/>
      <c r="AQ243" s="25"/>
      <c r="AR243" s="25"/>
      <c r="AS243" s="25" t="s">
        <v>202</v>
      </c>
      <c r="AT243" s="25" t="s">
        <v>214</v>
      </c>
      <c r="AU243" s="25"/>
      <c r="AV243" s="25"/>
      <c r="AW243" s="25"/>
      <c r="AX243" s="25"/>
      <c r="AY243" s="25" t="s">
        <v>197</v>
      </c>
      <c r="AZ243" s="25" t="s">
        <v>179</v>
      </c>
      <c r="BA243" s="25" t="s">
        <v>204</v>
      </c>
      <c r="BB243" s="25"/>
      <c r="BC243" s="25"/>
      <c r="BD243" s="25"/>
      <c r="BE243" s="25"/>
      <c r="BF243" s="25" t="s">
        <v>205</v>
      </c>
      <c r="BG243" s="25"/>
      <c r="BH243" s="25"/>
      <c r="BI243" s="25"/>
      <c r="BJ243" s="25"/>
      <c r="BK243" s="25"/>
      <c r="BL243" s="25"/>
      <c r="BM243" s="25"/>
      <c r="BN243" s="25" t="s">
        <v>206</v>
      </c>
      <c r="BO243" s="25" t="s">
        <v>207</v>
      </c>
      <c r="BP243" s="25" t="s">
        <v>208</v>
      </c>
      <c r="BQ243" s="25"/>
    </row>
    <row r="244" spans="1:69" s="36" customFormat="1" hidden="1" x14ac:dyDescent="0.25">
      <c r="A244" s="25" t="s">
        <v>159</v>
      </c>
      <c r="B244" s="25" t="s">
        <v>160</v>
      </c>
      <c r="C244" s="25" t="s">
        <v>182</v>
      </c>
      <c r="D244" s="25" t="s">
        <v>34</v>
      </c>
      <c r="E244" s="25">
        <v>6</v>
      </c>
      <c r="F244" s="47" t="s">
        <v>282</v>
      </c>
      <c r="G244" s="69">
        <v>1</v>
      </c>
      <c r="H244" s="69"/>
      <c r="I244" s="69">
        <v>1.125</v>
      </c>
      <c r="J244" s="25"/>
      <c r="K244" s="25"/>
      <c r="L244" s="25">
        <v>1.5E-3</v>
      </c>
      <c r="M244" s="69"/>
      <c r="N244" s="69"/>
      <c r="O244" s="69">
        <v>3.5000000000000003E-2</v>
      </c>
      <c r="P244" s="69"/>
      <c r="Q244" s="25"/>
      <c r="R244" s="25"/>
      <c r="S244" s="25"/>
      <c r="T244" s="25"/>
      <c r="U244" s="25">
        <v>4.0000000000000001E-3</v>
      </c>
      <c r="V244" s="25"/>
      <c r="W244" s="25"/>
      <c r="X244" s="73">
        <f t="shared" si="23"/>
        <v>1.0549999999999999</v>
      </c>
      <c r="Y244" s="25">
        <f t="shared" si="27"/>
        <v>0.87416779081544482</v>
      </c>
      <c r="Z244" s="69">
        <f t="shared" si="28"/>
        <v>8.7916666666666657E-2</v>
      </c>
      <c r="AA244" s="87">
        <f t="shared" si="29"/>
        <v>6.0706096584405879E-3</v>
      </c>
      <c r="AB244" s="69">
        <f t="shared" si="30"/>
        <v>5.6872037914691955E-5</v>
      </c>
      <c r="AC244" s="43">
        <v>5.0000000000000004E-6</v>
      </c>
      <c r="AD244" s="25">
        <f t="shared" si="31"/>
        <v>3.1111111111111114E-2</v>
      </c>
      <c r="AE244" s="25">
        <f t="shared" si="32"/>
        <v>0.01</v>
      </c>
      <c r="AF244" s="25">
        <f t="shared" si="33"/>
        <v>1.125E-2</v>
      </c>
      <c r="AG244" s="25"/>
      <c r="AH244" s="25"/>
      <c r="AI244" s="25">
        <v>0.46500000000000002</v>
      </c>
      <c r="AJ244" s="25"/>
      <c r="AK244" s="25"/>
      <c r="AL244" s="25"/>
      <c r="AM244" s="25"/>
      <c r="AN244" s="25"/>
      <c r="AO244" s="25"/>
      <c r="AP244" s="25"/>
      <c r="AQ244" s="25"/>
      <c r="AR244" s="25"/>
      <c r="AS244" s="25" t="s">
        <v>209</v>
      </c>
      <c r="AT244" s="25" t="s">
        <v>214</v>
      </c>
      <c r="AU244" s="25"/>
      <c r="AV244" s="25"/>
      <c r="AW244" s="25"/>
      <c r="AX244" s="25"/>
      <c r="AY244" s="25" t="s">
        <v>197</v>
      </c>
      <c r="AZ244" s="25" t="s">
        <v>179</v>
      </c>
      <c r="BA244" s="25" t="s">
        <v>204</v>
      </c>
      <c r="BB244" s="25"/>
      <c r="BC244" s="25"/>
      <c r="BD244" s="25"/>
      <c r="BE244" s="25"/>
      <c r="BF244" s="25" t="s">
        <v>205</v>
      </c>
      <c r="BG244" s="25"/>
      <c r="BH244" s="25"/>
      <c r="BI244" s="25"/>
      <c r="BJ244" s="25"/>
      <c r="BK244" s="25"/>
      <c r="BL244" s="25"/>
      <c r="BM244" s="25"/>
      <c r="BN244" s="25" t="s">
        <v>206</v>
      </c>
      <c r="BO244" s="25" t="s">
        <v>207</v>
      </c>
      <c r="BP244" s="25" t="s">
        <v>208</v>
      </c>
      <c r="BQ244" s="25"/>
    </row>
    <row r="245" spans="1:69" s="25" customFormat="1" hidden="1" x14ac:dyDescent="0.25">
      <c r="A245" s="25" t="s">
        <v>159</v>
      </c>
      <c r="B245" s="25" t="s">
        <v>160</v>
      </c>
      <c r="C245" s="25" t="s">
        <v>182</v>
      </c>
      <c r="D245" s="25" t="s">
        <v>34</v>
      </c>
      <c r="E245" s="25">
        <v>6</v>
      </c>
      <c r="F245" s="47" t="s">
        <v>282</v>
      </c>
      <c r="G245" s="69">
        <v>1.25</v>
      </c>
      <c r="H245" s="69"/>
      <c r="I245" s="69">
        <v>1.375</v>
      </c>
      <c r="L245" s="25">
        <v>4.0000000000000001E-3</v>
      </c>
      <c r="M245" s="69"/>
      <c r="N245" s="69"/>
      <c r="O245" s="69">
        <v>6.5000000000000002E-2</v>
      </c>
      <c r="P245" s="69"/>
      <c r="U245" s="25">
        <v>6.0000000000000001E-3</v>
      </c>
      <c r="X245" s="73">
        <f t="shared" si="23"/>
        <v>1.2450000000000001</v>
      </c>
      <c r="Y245" s="25">
        <f t="shared" si="27"/>
        <v>1.2173867882201299</v>
      </c>
      <c r="Z245" s="69">
        <f t="shared" si="28"/>
        <v>0.10375000000000001</v>
      </c>
      <c r="AA245" s="87">
        <f t="shared" si="29"/>
        <v>8.4540749181953468E-3</v>
      </c>
      <c r="AB245" s="69">
        <f t="shared" si="30"/>
        <v>4.8192771084337347E-5</v>
      </c>
      <c r="AC245" s="43">
        <v>5.0000000000000004E-6</v>
      </c>
      <c r="AD245" s="25">
        <f t="shared" si="31"/>
        <v>4.7272727272727272E-2</v>
      </c>
      <c r="AE245" s="25">
        <f t="shared" si="32"/>
        <v>0.01</v>
      </c>
      <c r="AF245" s="25">
        <f t="shared" si="33"/>
        <v>1.375E-2</v>
      </c>
      <c r="AI245" s="25">
        <v>1.04</v>
      </c>
      <c r="AS245" s="25" t="s">
        <v>202</v>
      </c>
      <c r="AT245" s="25" t="s">
        <v>203</v>
      </c>
      <c r="AY245" s="25" t="s">
        <v>197</v>
      </c>
      <c r="AZ245" s="25" t="s">
        <v>179</v>
      </c>
      <c r="BA245" s="25" t="s">
        <v>204</v>
      </c>
      <c r="BF245" s="25" t="s">
        <v>205</v>
      </c>
    </row>
    <row r="246" spans="1:69" s="25" customFormat="1" hidden="1" x14ac:dyDescent="0.25">
      <c r="A246" s="25" t="s">
        <v>159</v>
      </c>
      <c r="B246" s="25" t="s">
        <v>160</v>
      </c>
      <c r="C246" s="25" t="s">
        <v>182</v>
      </c>
      <c r="D246" s="25" t="s">
        <v>34</v>
      </c>
      <c r="E246" s="25">
        <v>6</v>
      </c>
      <c r="F246" s="47" t="s">
        <v>282</v>
      </c>
      <c r="G246" s="69">
        <v>1.25</v>
      </c>
      <c r="H246" s="69"/>
      <c r="I246" s="69">
        <v>1.375</v>
      </c>
      <c r="L246" s="25">
        <v>1.5E-3</v>
      </c>
      <c r="M246" s="69"/>
      <c r="N246" s="69"/>
      <c r="O246" s="69">
        <v>6.5000000000000002E-2</v>
      </c>
      <c r="P246" s="69"/>
      <c r="U246" s="25">
        <v>6.0000000000000001E-3</v>
      </c>
      <c r="X246" s="73">
        <f t="shared" si="23"/>
        <v>1.2450000000000001</v>
      </c>
      <c r="Y246" s="25">
        <f t="shared" si="27"/>
        <v>1.2173867882201299</v>
      </c>
      <c r="Z246" s="69">
        <f t="shared" si="28"/>
        <v>0.10375000000000001</v>
      </c>
      <c r="AA246" s="87">
        <f t="shared" si="29"/>
        <v>8.4540749181953468E-3</v>
      </c>
      <c r="AB246" s="69">
        <f t="shared" si="30"/>
        <v>4.8192771084337347E-5</v>
      </c>
      <c r="AC246" s="43">
        <v>5.0000000000000004E-6</v>
      </c>
      <c r="AD246" s="25">
        <f t="shared" si="31"/>
        <v>4.7272727272727272E-2</v>
      </c>
      <c r="AE246" s="25">
        <f t="shared" si="32"/>
        <v>0.01</v>
      </c>
      <c r="AF246" s="25">
        <f t="shared" si="33"/>
        <v>1.375E-2</v>
      </c>
      <c r="AI246" s="25">
        <v>1.04</v>
      </c>
      <c r="AS246" s="25" t="s">
        <v>209</v>
      </c>
      <c r="AT246" s="25" t="s">
        <v>203</v>
      </c>
      <c r="AY246" s="25" t="s">
        <v>197</v>
      </c>
      <c r="AZ246" s="25" t="s">
        <v>179</v>
      </c>
      <c r="BA246" s="25" t="s">
        <v>204</v>
      </c>
      <c r="BF246" s="25" t="s">
        <v>205</v>
      </c>
      <c r="BN246" s="25" t="s">
        <v>206</v>
      </c>
      <c r="BO246" s="25" t="s">
        <v>207</v>
      </c>
      <c r="BP246" s="25" t="s">
        <v>208</v>
      </c>
    </row>
    <row r="247" spans="1:69" s="25" customFormat="1" hidden="1" x14ac:dyDescent="0.25">
      <c r="A247" s="25" t="s">
        <v>159</v>
      </c>
      <c r="B247" s="25" t="s">
        <v>160</v>
      </c>
      <c r="C247" s="25" t="s">
        <v>182</v>
      </c>
      <c r="D247" s="25" t="s">
        <v>34</v>
      </c>
      <c r="E247" s="25">
        <v>6</v>
      </c>
      <c r="F247" s="47" t="s">
        <v>282</v>
      </c>
      <c r="G247" s="69">
        <v>1.25</v>
      </c>
      <c r="H247" s="69"/>
      <c r="I247" s="69">
        <v>1.375</v>
      </c>
      <c r="L247" s="25">
        <v>4.0000000000000001E-3</v>
      </c>
      <c r="M247" s="69"/>
      <c r="N247" s="69"/>
      <c r="O247" s="73">
        <v>0.05</v>
      </c>
      <c r="P247" s="69"/>
      <c r="Q247" s="24"/>
      <c r="U247" s="25">
        <v>6.0000000000000001E-3</v>
      </c>
      <c r="X247" s="73">
        <f t="shared" si="23"/>
        <v>1.2749999999999999</v>
      </c>
      <c r="Y247" s="25">
        <f t="shared" si="27"/>
        <v>1.2767628893729768</v>
      </c>
      <c r="Z247" s="69">
        <f t="shared" si="28"/>
        <v>0.10625</v>
      </c>
      <c r="AA247" s="87">
        <f t="shared" si="29"/>
        <v>8.8664089539790044E-3</v>
      </c>
      <c r="AB247" s="69">
        <f t="shared" si="30"/>
        <v>4.7058823529411767E-5</v>
      </c>
      <c r="AC247" s="43">
        <v>5.0000000000000004E-6</v>
      </c>
      <c r="AD247" s="25">
        <f t="shared" si="31"/>
        <v>3.6363636363636369E-2</v>
      </c>
      <c r="AE247" s="25">
        <f t="shared" si="32"/>
        <v>0.01</v>
      </c>
      <c r="AF247" s="25">
        <f t="shared" si="33"/>
        <v>1.375E-2</v>
      </c>
      <c r="AI247" s="25">
        <v>0.88400000000000001</v>
      </c>
      <c r="AS247" s="25" t="s">
        <v>202</v>
      </c>
      <c r="AT247" s="25" t="s">
        <v>213</v>
      </c>
      <c r="AY247" s="25" t="s">
        <v>197</v>
      </c>
      <c r="AZ247" s="25" t="s">
        <v>179</v>
      </c>
      <c r="BA247" s="25" t="s">
        <v>204</v>
      </c>
      <c r="BF247" s="25" t="s">
        <v>205</v>
      </c>
      <c r="BN247" s="25" t="s">
        <v>206</v>
      </c>
      <c r="BO247" s="25" t="s">
        <v>207</v>
      </c>
      <c r="BP247" s="25" t="s">
        <v>208</v>
      </c>
    </row>
    <row r="248" spans="1:69" s="25" customFormat="1" hidden="1" x14ac:dyDescent="0.25">
      <c r="A248" s="25" t="s">
        <v>159</v>
      </c>
      <c r="B248" s="25" t="s">
        <v>160</v>
      </c>
      <c r="C248" s="25" t="s">
        <v>182</v>
      </c>
      <c r="D248" s="25" t="s">
        <v>34</v>
      </c>
      <c r="E248" s="25">
        <v>6</v>
      </c>
      <c r="F248" s="47" t="s">
        <v>282</v>
      </c>
      <c r="G248" s="69">
        <v>1.25</v>
      </c>
      <c r="H248" s="69"/>
      <c r="I248" s="69">
        <v>1.375</v>
      </c>
      <c r="L248" s="25">
        <v>1.5E-3</v>
      </c>
      <c r="M248" s="69"/>
      <c r="N248" s="69"/>
      <c r="O248" s="73">
        <v>5.5E-2</v>
      </c>
      <c r="P248" s="69"/>
      <c r="Q248" s="24"/>
      <c r="U248" s="25">
        <v>6.0000000000000001E-3</v>
      </c>
      <c r="X248" s="73">
        <f t="shared" si="23"/>
        <v>1.2649999999999999</v>
      </c>
      <c r="Y248" s="25">
        <f t="shared" si="27"/>
        <v>1.2568137760226814</v>
      </c>
      <c r="Z248" s="69">
        <f t="shared" si="28"/>
        <v>0.10541666666666666</v>
      </c>
      <c r="AA248" s="87">
        <f t="shared" si="29"/>
        <v>8.7278734446019548E-3</v>
      </c>
      <c r="AB248" s="69">
        <f t="shared" si="30"/>
        <v>4.7430830039525697E-5</v>
      </c>
      <c r="AC248" s="43">
        <v>5.0000000000000004E-6</v>
      </c>
      <c r="AD248" s="25">
        <f t="shared" si="31"/>
        <v>0.04</v>
      </c>
      <c r="AE248" s="25">
        <f t="shared" si="32"/>
        <v>0.01</v>
      </c>
      <c r="AF248" s="25">
        <f t="shared" si="33"/>
        <v>1.375E-2</v>
      </c>
      <c r="AI248" s="25">
        <v>0.88400000000000001</v>
      </c>
      <c r="AS248" s="25" t="s">
        <v>209</v>
      </c>
      <c r="AT248" s="25" t="s">
        <v>213</v>
      </c>
      <c r="AY248" s="25" t="s">
        <v>197</v>
      </c>
      <c r="AZ248" s="25" t="s">
        <v>179</v>
      </c>
      <c r="BA248" s="25" t="s">
        <v>204</v>
      </c>
      <c r="BF248" s="25" t="s">
        <v>205</v>
      </c>
      <c r="BN248" s="25" t="s">
        <v>206</v>
      </c>
      <c r="BO248" s="25" t="s">
        <v>207</v>
      </c>
      <c r="BP248" s="25" t="s">
        <v>208</v>
      </c>
    </row>
    <row r="249" spans="1:69" s="25" customFormat="1" hidden="1" x14ac:dyDescent="0.25">
      <c r="A249" s="25" t="s">
        <v>159</v>
      </c>
      <c r="B249" s="25" t="s">
        <v>160</v>
      </c>
      <c r="C249" s="25" t="s">
        <v>182</v>
      </c>
      <c r="D249" s="25" t="s">
        <v>34</v>
      </c>
      <c r="E249" s="25">
        <v>6</v>
      </c>
      <c r="F249" s="47" t="s">
        <v>282</v>
      </c>
      <c r="G249" s="69">
        <v>1.25</v>
      </c>
      <c r="H249" s="69"/>
      <c r="I249" s="69">
        <v>1.375</v>
      </c>
      <c r="L249" s="25">
        <v>4.0000000000000001E-3</v>
      </c>
      <c r="M249" s="69"/>
      <c r="N249" s="69"/>
      <c r="O249" s="69">
        <v>4.2000000000000003E-2</v>
      </c>
      <c r="P249" s="69"/>
      <c r="U249" s="25">
        <v>4.0000000000000001E-3</v>
      </c>
      <c r="X249" s="73">
        <f t="shared" si="23"/>
        <v>1.2909999999999999</v>
      </c>
      <c r="Y249" s="25">
        <f t="shared" si="27"/>
        <v>1.3090081963694224</v>
      </c>
      <c r="Z249" s="69">
        <f t="shared" si="28"/>
        <v>0.10758333333333332</v>
      </c>
      <c r="AA249" s="87">
        <f t="shared" si="29"/>
        <v>9.0903346970098754E-3</v>
      </c>
      <c r="AB249" s="69">
        <f t="shared" si="30"/>
        <v>4.6475600309837347E-5</v>
      </c>
      <c r="AC249" s="43">
        <v>5.0000000000000004E-6</v>
      </c>
      <c r="AD249" s="25">
        <f t="shared" si="31"/>
        <v>3.0545454545454546E-2</v>
      </c>
      <c r="AE249" s="25">
        <f t="shared" si="32"/>
        <v>0.01</v>
      </c>
      <c r="AF249" s="25">
        <f t="shared" si="33"/>
        <v>1.375E-2</v>
      </c>
      <c r="AI249" s="25">
        <v>0.68200000000000005</v>
      </c>
      <c r="AS249" s="25" t="s">
        <v>202</v>
      </c>
      <c r="AT249" s="25" t="s">
        <v>214</v>
      </c>
      <c r="AY249" s="25" t="s">
        <v>197</v>
      </c>
      <c r="AZ249" s="25" t="s">
        <v>179</v>
      </c>
      <c r="BA249" s="25" t="s">
        <v>204</v>
      </c>
      <c r="BF249" s="25" t="s">
        <v>205</v>
      </c>
      <c r="BN249" s="25" t="s">
        <v>206</v>
      </c>
      <c r="BO249" s="25" t="s">
        <v>207</v>
      </c>
      <c r="BP249" s="25" t="s">
        <v>208</v>
      </c>
    </row>
    <row r="250" spans="1:69" s="25" customFormat="1" hidden="1" x14ac:dyDescent="0.25">
      <c r="A250" s="25" t="s">
        <v>159</v>
      </c>
      <c r="B250" s="25" t="s">
        <v>160</v>
      </c>
      <c r="C250" s="25" t="s">
        <v>182</v>
      </c>
      <c r="D250" s="25" t="s">
        <v>34</v>
      </c>
      <c r="E250" s="25">
        <v>6</v>
      </c>
      <c r="F250" s="47" t="s">
        <v>282</v>
      </c>
      <c r="G250" s="69">
        <v>1.25</v>
      </c>
      <c r="H250" s="69"/>
      <c r="I250" s="69">
        <v>1.375</v>
      </c>
      <c r="L250" s="25">
        <v>1.5E-3</v>
      </c>
      <c r="M250" s="69"/>
      <c r="N250" s="69"/>
      <c r="O250" s="69">
        <v>4.2000000000000003E-2</v>
      </c>
      <c r="P250" s="69"/>
      <c r="U250" s="25">
        <v>4.0000000000000001E-3</v>
      </c>
      <c r="X250" s="73">
        <f t="shared" si="23"/>
        <v>1.2909999999999999</v>
      </c>
      <c r="Y250" s="25">
        <f t="shared" si="27"/>
        <v>1.3090081963694224</v>
      </c>
      <c r="Z250" s="69">
        <f t="shared" si="28"/>
        <v>0.10758333333333332</v>
      </c>
      <c r="AA250" s="87">
        <f t="shared" si="29"/>
        <v>9.0903346970098754E-3</v>
      </c>
      <c r="AB250" s="69">
        <f t="shared" si="30"/>
        <v>4.6475600309837347E-5</v>
      </c>
      <c r="AC250" s="43">
        <v>5.0000000000000004E-6</v>
      </c>
      <c r="AD250" s="25">
        <f t="shared" si="31"/>
        <v>3.0545454545454546E-2</v>
      </c>
      <c r="AE250" s="25">
        <f t="shared" si="32"/>
        <v>0.01</v>
      </c>
      <c r="AF250" s="25">
        <f t="shared" si="33"/>
        <v>1.375E-2</v>
      </c>
      <c r="AI250" s="25">
        <v>0.68200000000000005</v>
      </c>
      <c r="AS250" s="25" t="s">
        <v>209</v>
      </c>
      <c r="AT250" s="25" t="s">
        <v>214</v>
      </c>
      <c r="AY250" s="25" t="s">
        <v>197</v>
      </c>
      <c r="AZ250" s="25" t="s">
        <v>179</v>
      </c>
      <c r="BA250" s="25" t="s">
        <v>204</v>
      </c>
      <c r="BF250" s="25" t="s">
        <v>205</v>
      </c>
      <c r="BN250" s="25" t="s">
        <v>206</v>
      </c>
      <c r="BO250" s="25" t="s">
        <v>207</v>
      </c>
      <c r="BP250" s="25" t="s">
        <v>208</v>
      </c>
    </row>
    <row r="251" spans="1:69" s="25" customFormat="1" hidden="1" x14ac:dyDescent="0.25">
      <c r="A251" s="25" t="s">
        <v>159</v>
      </c>
      <c r="B251" s="25" t="s">
        <v>160</v>
      </c>
      <c r="C251" s="25" t="s">
        <v>182</v>
      </c>
      <c r="D251" s="25" t="s">
        <v>34</v>
      </c>
      <c r="E251" s="25">
        <v>6</v>
      </c>
      <c r="F251" s="47" t="s">
        <v>282</v>
      </c>
      <c r="G251" s="69">
        <v>1.5</v>
      </c>
      <c r="H251" s="69"/>
      <c r="I251" s="69">
        <v>1.625</v>
      </c>
      <c r="L251" s="25">
        <v>4.4999999999999997E-3</v>
      </c>
      <c r="M251" s="69"/>
      <c r="N251" s="69"/>
      <c r="O251" s="69">
        <v>7.1999999999999995E-2</v>
      </c>
      <c r="P251" s="69"/>
      <c r="U251" s="25">
        <v>7.0000000000000001E-3</v>
      </c>
      <c r="X251" s="73">
        <f t="shared" si="23"/>
        <v>1.4810000000000001</v>
      </c>
      <c r="Y251" s="25">
        <f t="shared" si="27"/>
        <v>1.7226617010675909</v>
      </c>
      <c r="Z251" s="69">
        <f t="shared" si="28"/>
        <v>0.12341666666666667</v>
      </c>
      <c r="AA251" s="87">
        <f t="shared" si="29"/>
        <v>1.1962928479636047E-2</v>
      </c>
      <c r="AB251" s="69">
        <f t="shared" si="30"/>
        <v>4.0513166779203244E-5</v>
      </c>
      <c r="AC251" s="43">
        <v>5.0000000000000004E-6</v>
      </c>
      <c r="AD251" s="25">
        <f t="shared" si="31"/>
        <v>4.4307692307692305E-2</v>
      </c>
      <c r="AE251" s="25">
        <f t="shared" si="32"/>
        <v>0.01</v>
      </c>
      <c r="AF251" s="25">
        <f t="shared" si="33"/>
        <v>1.6250000000000001E-2</v>
      </c>
      <c r="AI251" s="25">
        <v>1.36</v>
      </c>
      <c r="AS251" s="25" t="s">
        <v>202</v>
      </c>
      <c r="AT251" s="25" t="s">
        <v>203</v>
      </c>
      <c r="AY251" s="25" t="s">
        <v>197</v>
      </c>
      <c r="AZ251" s="25" t="s">
        <v>179</v>
      </c>
      <c r="BA251" s="25" t="s">
        <v>204</v>
      </c>
      <c r="BF251" s="25" t="s">
        <v>205</v>
      </c>
    </row>
    <row r="252" spans="1:69" s="25" customFormat="1" hidden="1" x14ac:dyDescent="0.25">
      <c r="A252" s="25" t="s">
        <v>159</v>
      </c>
      <c r="B252" s="25" t="s">
        <v>160</v>
      </c>
      <c r="C252" s="25" t="s">
        <v>182</v>
      </c>
      <c r="D252" s="25" t="s">
        <v>34</v>
      </c>
      <c r="E252" s="25">
        <v>6</v>
      </c>
      <c r="F252" s="47" t="s">
        <v>282</v>
      </c>
      <c r="G252" s="69">
        <v>1.5</v>
      </c>
      <c r="H252" s="69"/>
      <c r="I252" s="69">
        <v>1.625</v>
      </c>
      <c r="L252" s="25">
        <v>2E-3</v>
      </c>
      <c r="M252" s="69"/>
      <c r="N252" s="69"/>
      <c r="O252" s="69">
        <v>7.1999999999999995E-2</v>
      </c>
      <c r="P252" s="69"/>
      <c r="U252" s="25">
        <v>7.0000000000000001E-3</v>
      </c>
      <c r="X252" s="73">
        <f t="shared" si="23"/>
        <v>1.4810000000000001</v>
      </c>
      <c r="Y252" s="25">
        <f t="shared" si="27"/>
        <v>1.7226617010675909</v>
      </c>
      <c r="Z252" s="69">
        <f t="shared" si="28"/>
        <v>0.12341666666666667</v>
      </c>
      <c r="AA252" s="87">
        <f t="shared" si="29"/>
        <v>1.1962928479636047E-2</v>
      </c>
      <c r="AB252" s="69">
        <f t="shared" si="30"/>
        <v>4.0513166779203244E-5</v>
      </c>
      <c r="AC252" s="43">
        <v>5.0000000000000004E-6</v>
      </c>
      <c r="AD252" s="25">
        <f t="shared" si="31"/>
        <v>4.4307692307692305E-2</v>
      </c>
      <c r="AE252" s="25">
        <f t="shared" si="32"/>
        <v>0.01</v>
      </c>
      <c r="AF252" s="25">
        <f t="shared" si="33"/>
        <v>1.6250000000000001E-2</v>
      </c>
      <c r="AI252" s="25">
        <v>1.36</v>
      </c>
      <c r="AS252" s="25" t="s">
        <v>209</v>
      </c>
      <c r="AT252" s="25" t="s">
        <v>203</v>
      </c>
      <c r="AY252" s="25" t="s">
        <v>197</v>
      </c>
      <c r="AZ252" s="25" t="s">
        <v>179</v>
      </c>
      <c r="BA252" s="25" t="s">
        <v>204</v>
      </c>
      <c r="BF252" s="25" t="s">
        <v>205</v>
      </c>
      <c r="BN252" s="25" t="s">
        <v>206</v>
      </c>
      <c r="BO252" s="25" t="s">
        <v>207</v>
      </c>
      <c r="BP252" s="25" t="s">
        <v>208</v>
      </c>
    </row>
    <row r="253" spans="1:69" s="25" customFormat="1" hidden="1" x14ac:dyDescent="0.25">
      <c r="A253" s="25" t="s">
        <v>159</v>
      </c>
      <c r="B253" s="25" t="s">
        <v>160</v>
      </c>
      <c r="C253" s="25" t="s">
        <v>182</v>
      </c>
      <c r="D253" s="25" t="s">
        <v>34</v>
      </c>
      <c r="E253" s="25">
        <v>6</v>
      </c>
      <c r="F253" s="47" t="s">
        <v>282</v>
      </c>
      <c r="G253" s="69">
        <v>1.5</v>
      </c>
      <c r="H253" s="69"/>
      <c r="I253" s="69">
        <v>1.625</v>
      </c>
      <c r="L253" s="25">
        <v>4.4999999999999997E-3</v>
      </c>
      <c r="M253" s="69"/>
      <c r="N253" s="69"/>
      <c r="O253" s="73">
        <v>0.06</v>
      </c>
      <c r="P253" s="69"/>
      <c r="Q253" s="24"/>
      <c r="U253" s="25">
        <v>6.0000000000000001E-3</v>
      </c>
      <c r="X253" s="73">
        <f t="shared" si="23"/>
        <v>1.5049999999999999</v>
      </c>
      <c r="Y253" s="25">
        <f t="shared" si="27"/>
        <v>1.7789464750493049</v>
      </c>
      <c r="Z253" s="69">
        <f t="shared" si="28"/>
        <v>0.12541666666666665</v>
      </c>
      <c r="AA253" s="87">
        <f t="shared" si="29"/>
        <v>1.2353794965620174E-2</v>
      </c>
      <c r="AB253" s="69">
        <f t="shared" si="30"/>
        <v>3.9867109634551501E-5</v>
      </c>
      <c r="AC253" s="43">
        <v>5.0000000000000004E-6</v>
      </c>
      <c r="AD253" s="25">
        <f t="shared" si="31"/>
        <v>3.692307692307692E-2</v>
      </c>
      <c r="AE253" s="25">
        <f t="shared" si="32"/>
        <v>0.01</v>
      </c>
      <c r="AF253" s="25">
        <f t="shared" si="33"/>
        <v>1.6250000000000001E-2</v>
      </c>
      <c r="AI253" s="25">
        <v>1.1399999999999999</v>
      </c>
      <c r="AS253" s="25" t="s">
        <v>202</v>
      </c>
      <c r="AT253" s="25" t="s">
        <v>213</v>
      </c>
      <c r="AY253" s="25" t="s">
        <v>197</v>
      </c>
      <c r="AZ253" s="25" t="s">
        <v>179</v>
      </c>
      <c r="BA253" s="25" t="s">
        <v>204</v>
      </c>
      <c r="BF253" s="25" t="s">
        <v>205</v>
      </c>
      <c r="BN253" s="25" t="s">
        <v>206</v>
      </c>
      <c r="BO253" s="25" t="s">
        <v>207</v>
      </c>
      <c r="BP253" s="25" t="s">
        <v>208</v>
      </c>
    </row>
    <row r="254" spans="1:69" s="25" customFormat="1" hidden="1" x14ac:dyDescent="0.25">
      <c r="A254" s="25" t="s">
        <v>159</v>
      </c>
      <c r="B254" s="25" t="s">
        <v>160</v>
      </c>
      <c r="C254" s="25" t="s">
        <v>182</v>
      </c>
      <c r="D254" s="25" t="s">
        <v>34</v>
      </c>
      <c r="E254" s="25">
        <v>6</v>
      </c>
      <c r="F254" s="47" t="s">
        <v>282</v>
      </c>
      <c r="G254" s="69">
        <v>1.5</v>
      </c>
      <c r="H254" s="69"/>
      <c r="I254" s="69">
        <v>1.625</v>
      </c>
      <c r="L254" s="25">
        <v>2E-3</v>
      </c>
      <c r="M254" s="69"/>
      <c r="N254" s="69"/>
      <c r="O254" s="73">
        <v>0.06</v>
      </c>
      <c r="P254" s="69"/>
      <c r="Q254" s="24"/>
      <c r="U254" s="25">
        <v>6.0000000000000001E-3</v>
      </c>
      <c r="X254" s="73">
        <f t="shared" si="23"/>
        <v>1.5049999999999999</v>
      </c>
      <c r="Y254" s="25">
        <f t="shared" si="27"/>
        <v>1.7789464750493049</v>
      </c>
      <c r="Z254" s="69">
        <f t="shared" si="28"/>
        <v>0.12541666666666665</v>
      </c>
      <c r="AA254" s="87">
        <f t="shared" si="29"/>
        <v>1.2353794965620174E-2</v>
      </c>
      <c r="AB254" s="69">
        <f t="shared" si="30"/>
        <v>3.9867109634551501E-5</v>
      </c>
      <c r="AC254" s="43">
        <v>5.0000000000000004E-6</v>
      </c>
      <c r="AD254" s="25">
        <f t="shared" si="31"/>
        <v>3.692307692307692E-2</v>
      </c>
      <c r="AE254" s="25">
        <f t="shared" si="32"/>
        <v>0.01</v>
      </c>
      <c r="AF254" s="25">
        <f t="shared" si="33"/>
        <v>1.6250000000000001E-2</v>
      </c>
      <c r="AI254" s="25">
        <v>1.1399999999999999</v>
      </c>
      <c r="AS254" s="25" t="s">
        <v>209</v>
      </c>
      <c r="AT254" s="25" t="s">
        <v>213</v>
      </c>
      <c r="AY254" s="25" t="s">
        <v>197</v>
      </c>
      <c r="AZ254" s="25" t="s">
        <v>179</v>
      </c>
      <c r="BA254" s="25" t="s">
        <v>204</v>
      </c>
      <c r="BF254" s="25" t="s">
        <v>205</v>
      </c>
      <c r="BN254" s="25" t="s">
        <v>206</v>
      </c>
      <c r="BO254" s="25" t="s">
        <v>207</v>
      </c>
      <c r="BP254" s="25" t="s">
        <v>208</v>
      </c>
    </row>
    <row r="255" spans="1:69" s="25" customFormat="1" hidden="1" x14ac:dyDescent="0.25">
      <c r="A255" s="25" t="s">
        <v>159</v>
      </c>
      <c r="B255" s="25" t="s">
        <v>160</v>
      </c>
      <c r="C255" s="25" t="s">
        <v>182</v>
      </c>
      <c r="D255" s="25" t="s">
        <v>34</v>
      </c>
      <c r="E255" s="25">
        <v>6</v>
      </c>
      <c r="F255" s="47" t="s">
        <v>282</v>
      </c>
      <c r="G255" s="69">
        <v>1.5</v>
      </c>
      <c r="H255" s="69"/>
      <c r="I255" s="69">
        <v>1.625</v>
      </c>
      <c r="L255" s="25">
        <v>4.4999999999999997E-3</v>
      </c>
      <c r="M255" s="69"/>
      <c r="N255" s="69"/>
      <c r="O255" s="69">
        <v>4.9000000000000002E-2</v>
      </c>
      <c r="P255" s="69"/>
      <c r="U255" s="25">
        <v>5.0000000000000001E-3</v>
      </c>
      <c r="X255" s="73">
        <f t="shared" si="23"/>
        <v>1.5269999999999999</v>
      </c>
      <c r="Y255" s="25">
        <f t="shared" si="27"/>
        <v>1.8313356741405684</v>
      </c>
      <c r="Z255" s="69">
        <f t="shared" si="28"/>
        <v>0.12725</v>
      </c>
      <c r="AA255" s="87">
        <f t="shared" si="29"/>
        <v>1.2717608848198394E-2</v>
      </c>
      <c r="AB255" s="69">
        <f t="shared" si="30"/>
        <v>3.9292730844793717E-5</v>
      </c>
      <c r="AC255" s="43">
        <v>5.0000000000000004E-6</v>
      </c>
      <c r="AD255" s="25">
        <f t="shared" si="31"/>
        <v>3.0153846153846156E-2</v>
      </c>
      <c r="AE255" s="25">
        <f t="shared" si="32"/>
        <v>0.01</v>
      </c>
      <c r="AF255" s="25">
        <f t="shared" si="33"/>
        <v>1.6250000000000001E-2</v>
      </c>
      <c r="AI255" s="25">
        <v>0.94</v>
      </c>
      <c r="AS255" s="25" t="s">
        <v>202</v>
      </c>
      <c r="AT255" s="25" t="s">
        <v>214</v>
      </c>
      <c r="AY255" s="25" t="s">
        <v>197</v>
      </c>
      <c r="AZ255" s="25" t="s">
        <v>179</v>
      </c>
      <c r="BA255" s="25" t="s">
        <v>204</v>
      </c>
      <c r="BF255" s="25" t="s">
        <v>205</v>
      </c>
      <c r="BN255" s="25" t="s">
        <v>206</v>
      </c>
      <c r="BO255" s="25" t="s">
        <v>207</v>
      </c>
      <c r="BP255" s="25" t="s">
        <v>208</v>
      </c>
    </row>
    <row r="256" spans="1:69" s="25" customFormat="1" hidden="1" x14ac:dyDescent="0.25">
      <c r="A256" s="25" t="s">
        <v>159</v>
      </c>
      <c r="B256" s="25" t="s">
        <v>160</v>
      </c>
      <c r="C256" s="25" t="s">
        <v>182</v>
      </c>
      <c r="D256" s="25" t="s">
        <v>34</v>
      </c>
      <c r="E256" s="25">
        <v>6</v>
      </c>
      <c r="F256" s="47" t="s">
        <v>282</v>
      </c>
      <c r="G256" s="69">
        <v>1.5</v>
      </c>
      <c r="H256" s="69"/>
      <c r="I256" s="69">
        <v>1.625</v>
      </c>
      <c r="L256" s="25">
        <v>2E-3</v>
      </c>
      <c r="M256" s="69"/>
      <c r="N256" s="69"/>
      <c r="O256" s="69">
        <v>4.9000000000000002E-2</v>
      </c>
      <c r="P256" s="69"/>
      <c r="U256" s="25">
        <v>5.0000000000000001E-3</v>
      </c>
      <c r="X256" s="73">
        <f t="shared" si="23"/>
        <v>1.5269999999999999</v>
      </c>
      <c r="Y256" s="25">
        <f t="shared" si="27"/>
        <v>1.8313356741405684</v>
      </c>
      <c r="Z256" s="69">
        <f t="shared" si="28"/>
        <v>0.12725</v>
      </c>
      <c r="AA256" s="87">
        <f t="shared" si="29"/>
        <v>1.2717608848198394E-2</v>
      </c>
      <c r="AB256" s="69">
        <f t="shared" si="30"/>
        <v>3.9292730844793717E-5</v>
      </c>
      <c r="AC256" s="43">
        <v>5.0000000000000004E-6</v>
      </c>
      <c r="AD256" s="25">
        <f t="shared" si="31"/>
        <v>3.0153846153846156E-2</v>
      </c>
      <c r="AE256" s="25">
        <f t="shared" si="32"/>
        <v>0.01</v>
      </c>
      <c r="AF256" s="25">
        <f t="shared" si="33"/>
        <v>1.6250000000000001E-2</v>
      </c>
      <c r="AI256" s="25">
        <v>0.94</v>
      </c>
      <c r="AS256" s="25" t="s">
        <v>209</v>
      </c>
      <c r="AT256" s="25" t="s">
        <v>214</v>
      </c>
      <c r="AY256" s="25" t="s">
        <v>197</v>
      </c>
      <c r="AZ256" s="25" t="s">
        <v>179</v>
      </c>
      <c r="BA256" s="25" t="s">
        <v>204</v>
      </c>
      <c r="BF256" s="25" t="s">
        <v>205</v>
      </c>
      <c r="BN256" s="25" t="s">
        <v>206</v>
      </c>
      <c r="BO256" s="25" t="s">
        <v>207</v>
      </c>
      <c r="BP256" s="25" t="s">
        <v>208</v>
      </c>
    </row>
    <row r="257" spans="1:68" s="25" customFormat="1" hidden="1" x14ac:dyDescent="0.25">
      <c r="A257" s="25" t="s">
        <v>159</v>
      </c>
      <c r="B257" s="25" t="s">
        <v>160</v>
      </c>
      <c r="C257" s="25" t="s">
        <v>182</v>
      </c>
      <c r="D257" s="25" t="s">
        <v>34</v>
      </c>
      <c r="E257" s="25">
        <v>6</v>
      </c>
      <c r="F257" s="47" t="s">
        <v>282</v>
      </c>
      <c r="G257" s="69">
        <v>2</v>
      </c>
      <c r="H257" s="69"/>
      <c r="I257" s="69">
        <v>2.125</v>
      </c>
      <c r="L257" s="25">
        <v>5.0000000000000001E-3</v>
      </c>
      <c r="M257" s="69"/>
      <c r="N257" s="69"/>
      <c r="O257" s="69">
        <v>8.3000000000000004E-2</v>
      </c>
      <c r="P257" s="69"/>
      <c r="U257" s="25">
        <v>8.0000000000000002E-3</v>
      </c>
      <c r="X257" s="73">
        <f t="shared" si="23"/>
        <v>1.9590000000000001</v>
      </c>
      <c r="Y257" s="25">
        <f t="shared" si="27"/>
        <v>3.0141076091052832</v>
      </c>
      <c r="Z257" s="69">
        <f t="shared" si="28"/>
        <v>0.16325000000000001</v>
      </c>
      <c r="AA257" s="87">
        <f t="shared" si="29"/>
        <v>2.0931302841008911E-2</v>
      </c>
      <c r="AB257" s="69">
        <f t="shared" si="30"/>
        <v>3.0627871362940275E-5</v>
      </c>
      <c r="AC257" s="43">
        <v>5.0000000000000004E-6</v>
      </c>
      <c r="AD257" s="25">
        <f t="shared" si="31"/>
        <v>3.9058823529411764E-2</v>
      </c>
      <c r="AE257" s="25">
        <f t="shared" si="32"/>
        <v>0.01</v>
      </c>
      <c r="AF257" s="25">
        <f t="shared" si="33"/>
        <v>2.1250000000000002E-2</v>
      </c>
      <c r="AI257" s="25">
        <v>2.06</v>
      </c>
      <c r="AS257" s="25" t="s">
        <v>202</v>
      </c>
      <c r="AT257" s="25" t="s">
        <v>203</v>
      </c>
      <c r="AY257" s="25" t="s">
        <v>197</v>
      </c>
      <c r="AZ257" s="25" t="s">
        <v>179</v>
      </c>
      <c r="BA257" s="25" t="s">
        <v>204</v>
      </c>
      <c r="BF257" s="25" t="s">
        <v>205</v>
      </c>
    </row>
    <row r="258" spans="1:68" s="25" customFormat="1" hidden="1" x14ac:dyDescent="0.25">
      <c r="A258" s="25" t="s">
        <v>159</v>
      </c>
      <c r="B258" s="25" t="s">
        <v>160</v>
      </c>
      <c r="C258" s="25" t="s">
        <v>182</v>
      </c>
      <c r="D258" s="25" t="s">
        <v>34</v>
      </c>
      <c r="E258" s="25">
        <v>6</v>
      </c>
      <c r="F258" s="47" t="s">
        <v>282</v>
      </c>
      <c r="G258" s="69">
        <v>2</v>
      </c>
      <c r="H258" s="69"/>
      <c r="I258" s="69">
        <v>2.125</v>
      </c>
      <c r="L258" s="25">
        <v>2E-3</v>
      </c>
      <c r="M258" s="69"/>
      <c r="N258" s="69"/>
      <c r="O258" s="69">
        <v>8.3000000000000004E-2</v>
      </c>
      <c r="P258" s="69"/>
      <c r="U258" s="25">
        <v>8.0000000000000002E-3</v>
      </c>
      <c r="X258" s="73">
        <f t="shared" ref="X258:X321" si="34">I258-2*O258</f>
        <v>1.9590000000000001</v>
      </c>
      <c r="Y258" s="25">
        <f t="shared" si="27"/>
        <v>3.0141076091052832</v>
      </c>
      <c r="Z258" s="69">
        <f t="shared" si="28"/>
        <v>0.16325000000000001</v>
      </c>
      <c r="AA258" s="87">
        <f t="shared" si="29"/>
        <v>2.0931302841008911E-2</v>
      </c>
      <c r="AB258" s="69">
        <f t="shared" si="30"/>
        <v>3.0627871362940275E-5</v>
      </c>
      <c r="AC258" s="43">
        <v>5.0000000000000004E-6</v>
      </c>
      <c r="AD258" s="25">
        <f t="shared" ref="AD258:AD289" si="35">O258/I258</f>
        <v>3.9058823529411764E-2</v>
      </c>
      <c r="AE258" s="25">
        <f t="shared" ref="AE258:AE289" si="36">IF(AND(AD258&gt;0.01,AD258&lt;=0.03),0.015,IF(AND(AD258&gt;0.03,AD258&lt;=0.05),0.01,IF(AND(AD258&gt;0.05,AD258&lt;=0.1),0.008,IF(AD258&gt;0.1,0.007))))</f>
        <v>0.01</v>
      </c>
      <c r="AF258" s="25">
        <f t="shared" ref="AF258:AF289" si="37">AE258*I258</f>
        <v>2.1250000000000002E-2</v>
      </c>
      <c r="AI258" s="25">
        <v>2.06</v>
      </c>
      <c r="AS258" s="25" t="s">
        <v>209</v>
      </c>
      <c r="AT258" s="25" t="s">
        <v>203</v>
      </c>
      <c r="AY258" s="25" t="s">
        <v>197</v>
      </c>
      <c r="AZ258" s="25" t="s">
        <v>179</v>
      </c>
      <c r="BA258" s="25" t="s">
        <v>204</v>
      </c>
      <c r="BF258" s="25" t="s">
        <v>205</v>
      </c>
      <c r="BN258" s="25" t="s">
        <v>206</v>
      </c>
      <c r="BO258" s="25" t="s">
        <v>207</v>
      </c>
      <c r="BP258" s="25" t="s">
        <v>208</v>
      </c>
    </row>
    <row r="259" spans="1:68" s="25" customFormat="1" hidden="1" x14ac:dyDescent="0.25">
      <c r="A259" s="25" t="s">
        <v>159</v>
      </c>
      <c r="B259" s="25" t="s">
        <v>160</v>
      </c>
      <c r="C259" s="25" t="s">
        <v>182</v>
      </c>
      <c r="D259" s="25" t="s">
        <v>34</v>
      </c>
      <c r="E259" s="25">
        <v>6</v>
      </c>
      <c r="F259" s="47" t="s">
        <v>282</v>
      </c>
      <c r="G259" s="69">
        <v>2</v>
      </c>
      <c r="H259" s="69"/>
      <c r="I259" s="69">
        <v>2.125</v>
      </c>
      <c r="L259" s="25">
        <v>5.0000000000000001E-3</v>
      </c>
      <c r="M259" s="69"/>
      <c r="N259" s="69"/>
      <c r="O259" s="73">
        <v>7.0000000000000007E-2</v>
      </c>
      <c r="P259" s="69"/>
      <c r="Q259" s="24"/>
      <c r="U259" s="25">
        <v>7.0000000000000001E-3</v>
      </c>
      <c r="X259" s="73">
        <f t="shared" si="34"/>
        <v>1.9849999999999999</v>
      </c>
      <c r="Y259" s="25">
        <f t="shared" si="27"/>
        <v>3.0946454783727102</v>
      </c>
      <c r="Z259" s="69">
        <f t="shared" si="28"/>
        <v>0.16541666666666666</v>
      </c>
      <c r="AA259" s="87">
        <f t="shared" si="29"/>
        <v>2.1490593599810488E-2</v>
      </c>
      <c r="AB259" s="69">
        <f t="shared" si="30"/>
        <v>3.0226700251889174E-5</v>
      </c>
      <c r="AC259" s="43">
        <v>5.0000000000000004E-6</v>
      </c>
      <c r="AD259" s="25">
        <f t="shared" si="35"/>
        <v>3.2941176470588238E-2</v>
      </c>
      <c r="AE259" s="25">
        <f t="shared" si="36"/>
        <v>0.01</v>
      </c>
      <c r="AF259" s="25">
        <f t="shared" si="37"/>
        <v>2.1250000000000002E-2</v>
      </c>
      <c r="AI259" s="25">
        <v>1.75</v>
      </c>
      <c r="AS259" s="25" t="s">
        <v>202</v>
      </c>
      <c r="AT259" s="25" t="s">
        <v>213</v>
      </c>
      <c r="AY259" s="25" t="s">
        <v>197</v>
      </c>
      <c r="AZ259" s="25" t="s">
        <v>179</v>
      </c>
      <c r="BA259" s="25" t="s">
        <v>204</v>
      </c>
      <c r="BF259" s="25" t="s">
        <v>205</v>
      </c>
      <c r="BN259" s="25" t="s">
        <v>206</v>
      </c>
      <c r="BO259" s="25" t="s">
        <v>207</v>
      </c>
      <c r="BP259" s="25" t="s">
        <v>208</v>
      </c>
    </row>
    <row r="260" spans="1:68" s="25" customFormat="1" hidden="1" x14ac:dyDescent="0.25">
      <c r="A260" s="25" t="s">
        <v>159</v>
      </c>
      <c r="B260" s="25" t="s">
        <v>160</v>
      </c>
      <c r="C260" s="25" t="s">
        <v>182</v>
      </c>
      <c r="D260" s="25" t="s">
        <v>34</v>
      </c>
      <c r="E260" s="25">
        <v>6</v>
      </c>
      <c r="F260" s="47" t="s">
        <v>282</v>
      </c>
      <c r="G260" s="69">
        <v>2</v>
      </c>
      <c r="H260" s="69"/>
      <c r="I260" s="69">
        <v>2.125</v>
      </c>
      <c r="L260" s="25">
        <v>2E-3</v>
      </c>
      <c r="M260" s="69"/>
      <c r="N260" s="69"/>
      <c r="O260" s="73">
        <v>7.0000000000000007E-2</v>
      </c>
      <c r="P260" s="69"/>
      <c r="Q260" s="24"/>
      <c r="U260" s="25">
        <v>7.0000000000000001E-3</v>
      </c>
      <c r="X260" s="73">
        <f t="shared" si="34"/>
        <v>1.9849999999999999</v>
      </c>
      <c r="Y260" s="25">
        <f t="shared" si="27"/>
        <v>3.0946454783727102</v>
      </c>
      <c r="Z260" s="69">
        <f t="shared" si="28"/>
        <v>0.16541666666666666</v>
      </c>
      <c r="AA260" s="87">
        <f t="shared" si="29"/>
        <v>2.1490593599810488E-2</v>
      </c>
      <c r="AB260" s="69">
        <f t="shared" si="30"/>
        <v>3.0226700251889174E-5</v>
      </c>
      <c r="AC260" s="43">
        <v>5.0000000000000004E-6</v>
      </c>
      <c r="AD260" s="25">
        <f t="shared" si="35"/>
        <v>3.2941176470588238E-2</v>
      </c>
      <c r="AE260" s="25">
        <f t="shared" si="36"/>
        <v>0.01</v>
      </c>
      <c r="AF260" s="25">
        <f t="shared" si="37"/>
        <v>2.1250000000000002E-2</v>
      </c>
      <c r="AI260" s="25">
        <v>1.75</v>
      </c>
      <c r="AS260" s="25" t="s">
        <v>209</v>
      </c>
      <c r="AT260" s="25" t="s">
        <v>213</v>
      </c>
      <c r="AY260" s="25" t="s">
        <v>197</v>
      </c>
      <c r="AZ260" s="25" t="s">
        <v>179</v>
      </c>
      <c r="BA260" s="25" t="s">
        <v>204</v>
      </c>
      <c r="BF260" s="25" t="s">
        <v>205</v>
      </c>
      <c r="BN260" s="25" t="s">
        <v>206</v>
      </c>
      <c r="BO260" s="25" t="s">
        <v>207</v>
      </c>
      <c r="BP260" s="25" t="s">
        <v>208</v>
      </c>
    </row>
    <row r="261" spans="1:68" s="25" customFormat="1" hidden="1" x14ac:dyDescent="0.25">
      <c r="A261" s="25" t="s">
        <v>159</v>
      </c>
      <c r="B261" s="25" t="s">
        <v>160</v>
      </c>
      <c r="C261" s="25" t="s">
        <v>182</v>
      </c>
      <c r="D261" s="25" t="s">
        <v>34</v>
      </c>
      <c r="E261" s="25">
        <v>6</v>
      </c>
      <c r="F261" s="47" t="s">
        <v>282</v>
      </c>
      <c r="G261" s="69">
        <v>2</v>
      </c>
      <c r="H261" s="69"/>
      <c r="I261" s="69">
        <v>2.125</v>
      </c>
      <c r="L261" s="25">
        <v>5.0000000000000001E-3</v>
      </c>
      <c r="M261" s="69"/>
      <c r="N261" s="69"/>
      <c r="O261" s="69">
        <v>5.8000000000000003E-2</v>
      </c>
      <c r="P261" s="69"/>
      <c r="U261" s="25">
        <v>6.0000000000000001E-3</v>
      </c>
      <c r="X261" s="73">
        <f t="shared" si="34"/>
        <v>2.0089999999999999</v>
      </c>
      <c r="Y261" s="25">
        <f t="shared" ref="Y261:Y324" si="38">PI()*X261^2/4</f>
        <v>3.1699306047233358</v>
      </c>
      <c r="Z261" s="69">
        <f t="shared" ref="Z261:Z324" si="39">X261/12</f>
        <v>0.16741666666666666</v>
      </c>
      <c r="AA261" s="87">
        <f t="shared" ref="AA261:AA324" si="40">PI()*Z261^2/4</f>
        <v>2.2013406977245391E-2</v>
      </c>
      <c r="AB261" s="69">
        <f t="shared" ref="AB261:AB324" si="41">AC261/Z261</f>
        <v>2.9865604778496769E-5</v>
      </c>
      <c r="AC261" s="43">
        <v>5.0000000000000004E-6</v>
      </c>
      <c r="AD261" s="25">
        <f t="shared" si="35"/>
        <v>2.7294117647058826E-2</v>
      </c>
      <c r="AE261" s="25">
        <f t="shared" si="36"/>
        <v>1.4999999999999999E-2</v>
      </c>
      <c r="AF261" s="25">
        <f t="shared" si="37"/>
        <v>3.1875000000000001E-2</v>
      </c>
      <c r="AI261" s="25">
        <v>1.46</v>
      </c>
      <c r="AS261" s="25" t="s">
        <v>202</v>
      </c>
      <c r="AT261" s="25" t="s">
        <v>214</v>
      </c>
      <c r="AY261" s="25" t="s">
        <v>197</v>
      </c>
      <c r="AZ261" s="25" t="s">
        <v>179</v>
      </c>
      <c r="BA261" s="25" t="s">
        <v>204</v>
      </c>
      <c r="BF261" s="25" t="s">
        <v>205</v>
      </c>
      <c r="BN261" s="25" t="s">
        <v>206</v>
      </c>
      <c r="BO261" s="25" t="s">
        <v>207</v>
      </c>
      <c r="BP261" s="25" t="s">
        <v>208</v>
      </c>
    </row>
    <row r="262" spans="1:68" s="25" customFormat="1" hidden="1" x14ac:dyDescent="0.25">
      <c r="A262" s="25" t="s">
        <v>159</v>
      </c>
      <c r="B262" s="25" t="s">
        <v>160</v>
      </c>
      <c r="C262" s="25" t="s">
        <v>182</v>
      </c>
      <c r="D262" s="25" t="s">
        <v>34</v>
      </c>
      <c r="E262" s="25">
        <v>6</v>
      </c>
      <c r="F262" s="47" t="s">
        <v>282</v>
      </c>
      <c r="G262" s="69">
        <v>2</v>
      </c>
      <c r="H262" s="69"/>
      <c r="I262" s="69">
        <v>2.125</v>
      </c>
      <c r="L262" s="25">
        <v>2E-3</v>
      </c>
      <c r="M262" s="69"/>
      <c r="N262" s="69"/>
      <c r="O262" s="69">
        <v>5.8000000000000003E-2</v>
      </c>
      <c r="P262" s="69"/>
      <c r="U262" s="25">
        <v>6.0000000000000001E-3</v>
      </c>
      <c r="X262" s="73">
        <f t="shared" si="34"/>
        <v>2.0089999999999999</v>
      </c>
      <c r="Y262" s="25">
        <f t="shared" si="38"/>
        <v>3.1699306047233358</v>
      </c>
      <c r="Z262" s="69">
        <f t="shared" si="39"/>
        <v>0.16741666666666666</v>
      </c>
      <c r="AA262" s="87">
        <f t="shared" si="40"/>
        <v>2.2013406977245391E-2</v>
      </c>
      <c r="AB262" s="69">
        <f t="shared" si="41"/>
        <v>2.9865604778496769E-5</v>
      </c>
      <c r="AC262" s="43">
        <v>5.0000000000000004E-6</v>
      </c>
      <c r="AD262" s="25">
        <f t="shared" si="35"/>
        <v>2.7294117647058826E-2</v>
      </c>
      <c r="AE262" s="25">
        <f t="shared" si="36"/>
        <v>1.4999999999999999E-2</v>
      </c>
      <c r="AF262" s="25">
        <f t="shared" si="37"/>
        <v>3.1875000000000001E-2</v>
      </c>
      <c r="AI262" s="25">
        <v>1.46</v>
      </c>
      <c r="AS262" s="25" t="s">
        <v>209</v>
      </c>
      <c r="AT262" s="25" t="s">
        <v>214</v>
      </c>
      <c r="AY262" s="25" t="s">
        <v>197</v>
      </c>
      <c r="AZ262" s="25" t="s">
        <v>179</v>
      </c>
      <c r="BA262" s="25" t="s">
        <v>204</v>
      </c>
      <c r="BF262" s="25" t="s">
        <v>205</v>
      </c>
      <c r="BN262" s="25" t="s">
        <v>206</v>
      </c>
      <c r="BO262" s="25" t="s">
        <v>207</v>
      </c>
      <c r="BP262" s="25" t="s">
        <v>208</v>
      </c>
    </row>
    <row r="263" spans="1:68" s="25" customFormat="1" hidden="1" x14ac:dyDescent="0.25">
      <c r="A263" s="25" t="s">
        <v>159</v>
      </c>
      <c r="B263" s="25" t="s">
        <v>160</v>
      </c>
      <c r="C263" s="25" t="s">
        <v>182</v>
      </c>
      <c r="D263" s="25" t="s">
        <v>34</v>
      </c>
      <c r="E263" s="25">
        <v>6</v>
      </c>
      <c r="F263" s="47" t="s">
        <v>282</v>
      </c>
      <c r="G263" s="69">
        <v>2.5</v>
      </c>
      <c r="H263" s="69"/>
      <c r="I263" s="69">
        <v>2.625</v>
      </c>
      <c r="L263" s="25">
        <v>5.0000000000000001E-3</v>
      </c>
      <c r="M263" s="69"/>
      <c r="N263" s="69"/>
      <c r="O263" s="69">
        <v>9.5000000000000001E-2</v>
      </c>
      <c r="P263" s="69"/>
      <c r="U263" s="25">
        <v>0.01</v>
      </c>
      <c r="X263" s="73">
        <f t="shared" si="34"/>
        <v>2.4350000000000001</v>
      </c>
      <c r="Y263" s="25">
        <f t="shared" si="38"/>
        <v>4.6568024253702358</v>
      </c>
      <c r="Z263" s="69">
        <f t="shared" si="39"/>
        <v>0.20291666666666666</v>
      </c>
      <c r="AA263" s="87">
        <f t="shared" si="40"/>
        <v>3.2338905731737741E-2</v>
      </c>
      <c r="AB263" s="69">
        <f t="shared" si="41"/>
        <v>2.4640657084188914E-5</v>
      </c>
      <c r="AC263" s="43">
        <v>5.0000000000000004E-6</v>
      </c>
      <c r="AD263" s="25">
        <f t="shared" si="35"/>
        <v>3.619047619047619E-2</v>
      </c>
      <c r="AE263" s="25">
        <f t="shared" si="36"/>
        <v>0.01</v>
      </c>
      <c r="AF263" s="25">
        <f t="shared" si="37"/>
        <v>2.6249999999999999E-2</v>
      </c>
      <c r="AI263" s="25">
        <v>2.93</v>
      </c>
      <c r="AS263" s="25" t="s">
        <v>202</v>
      </c>
      <c r="AT263" s="25" t="s">
        <v>203</v>
      </c>
      <c r="AY263" s="25" t="s">
        <v>197</v>
      </c>
      <c r="AZ263" s="25" t="s">
        <v>179</v>
      </c>
      <c r="BA263" s="25" t="s">
        <v>204</v>
      </c>
      <c r="BF263" s="25" t="s">
        <v>205</v>
      </c>
    </row>
    <row r="264" spans="1:68" s="25" customFormat="1" hidden="1" x14ac:dyDescent="0.25">
      <c r="A264" s="25" t="s">
        <v>159</v>
      </c>
      <c r="B264" s="25" t="s">
        <v>160</v>
      </c>
      <c r="C264" s="25" t="s">
        <v>182</v>
      </c>
      <c r="D264" s="25" t="s">
        <v>34</v>
      </c>
      <c r="E264" s="25">
        <v>6</v>
      </c>
      <c r="F264" s="47" t="s">
        <v>282</v>
      </c>
      <c r="G264" s="69">
        <v>2.5</v>
      </c>
      <c r="H264" s="69"/>
      <c r="I264" s="69">
        <v>2.625</v>
      </c>
      <c r="L264" s="25">
        <v>2E-3</v>
      </c>
      <c r="M264" s="69"/>
      <c r="N264" s="69"/>
      <c r="O264" s="69">
        <v>9.5000000000000001E-2</v>
      </c>
      <c r="P264" s="69"/>
      <c r="U264" s="25">
        <v>0.01</v>
      </c>
      <c r="X264" s="73">
        <f t="shared" si="34"/>
        <v>2.4350000000000001</v>
      </c>
      <c r="Y264" s="25">
        <f t="shared" si="38"/>
        <v>4.6568024253702358</v>
      </c>
      <c r="Z264" s="69">
        <f t="shared" si="39"/>
        <v>0.20291666666666666</v>
      </c>
      <c r="AA264" s="87">
        <f t="shared" si="40"/>
        <v>3.2338905731737741E-2</v>
      </c>
      <c r="AB264" s="69">
        <f t="shared" si="41"/>
        <v>2.4640657084188914E-5</v>
      </c>
      <c r="AC264" s="43">
        <v>5.0000000000000004E-6</v>
      </c>
      <c r="AD264" s="25">
        <f t="shared" si="35"/>
        <v>3.619047619047619E-2</v>
      </c>
      <c r="AE264" s="25">
        <f t="shared" si="36"/>
        <v>0.01</v>
      </c>
      <c r="AF264" s="25">
        <f t="shared" si="37"/>
        <v>2.6249999999999999E-2</v>
      </c>
      <c r="AI264" s="25">
        <v>2.93</v>
      </c>
      <c r="AS264" s="25" t="s">
        <v>209</v>
      </c>
      <c r="AT264" s="25" t="s">
        <v>203</v>
      </c>
      <c r="AY264" s="25" t="s">
        <v>197</v>
      </c>
      <c r="AZ264" s="25" t="s">
        <v>179</v>
      </c>
      <c r="BA264" s="25" t="s">
        <v>204</v>
      </c>
      <c r="BF264" s="25" t="s">
        <v>205</v>
      </c>
      <c r="BN264" s="25" t="s">
        <v>206</v>
      </c>
      <c r="BO264" s="25" t="s">
        <v>207</v>
      </c>
      <c r="BP264" s="25" t="s">
        <v>208</v>
      </c>
    </row>
    <row r="265" spans="1:68" s="25" customFormat="1" hidden="1" x14ac:dyDescent="0.25">
      <c r="A265" s="25" t="s">
        <v>159</v>
      </c>
      <c r="B265" s="25" t="s">
        <v>160</v>
      </c>
      <c r="C265" s="25" t="s">
        <v>182</v>
      </c>
      <c r="D265" s="25" t="s">
        <v>34</v>
      </c>
      <c r="E265" s="25">
        <v>6</v>
      </c>
      <c r="F265" s="47" t="s">
        <v>282</v>
      </c>
      <c r="G265" s="69">
        <v>2.5</v>
      </c>
      <c r="H265" s="69"/>
      <c r="I265" s="69">
        <v>2.625</v>
      </c>
      <c r="L265" s="25">
        <v>5.0000000000000001E-3</v>
      </c>
      <c r="M265" s="69"/>
      <c r="N265" s="69"/>
      <c r="O265" s="73">
        <v>0.08</v>
      </c>
      <c r="P265" s="69"/>
      <c r="Q265" s="24"/>
      <c r="U265" s="25">
        <v>8.0000000000000002E-3</v>
      </c>
      <c r="X265" s="73">
        <f t="shared" si="34"/>
        <v>2.4649999999999999</v>
      </c>
      <c r="Y265" s="25">
        <f t="shared" si="38"/>
        <v>4.7722559553896593</v>
      </c>
      <c r="Z265" s="69">
        <f t="shared" si="39"/>
        <v>0.20541666666666666</v>
      </c>
      <c r="AA265" s="87">
        <f t="shared" si="40"/>
        <v>3.3140666356872635E-2</v>
      </c>
      <c r="AB265" s="69">
        <f t="shared" si="41"/>
        <v>2.4340770791075054E-5</v>
      </c>
      <c r="AC265" s="43">
        <v>5.0000000000000004E-6</v>
      </c>
      <c r="AD265" s="25">
        <f t="shared" si="35"/>
        <v>3.0476190476190476E-2</v>
      </c>
      <c r="AE265" s="25">
        <f t="shared" si="36"/>
        <v>0.01</v>
      </c>
      <c r="AF265" s="25">
        <f t="shared" si="37"/>
        <v>2.6249999999999999E-2</v>
      </c>
      <c r="AI265" s="25">
        <v>2.48</v>
      </c>
      <c r="AS265" s="25" t="s">
        <v>202</v>
      </c>
      <c r="AT265" s="25" t="s">
        <v>213</v>
      </c>
      <c r="AY265" s="25" t="s">
        <v>197</v>
      </c>
      <c r="AZ265" s="25" t="s">
        <v>179</v>
      </c>
      <c r="BA265" s="25" t="s">
        <v>204</v>
      </c>
      <c r="BF265" s="25" t="s">
        <v>205</v>
      </c>
      <c r="BN265" s="25" t="s">
        <v>206</v>
      </c>
      <c r="BO265" s="25" t="s">
        <v>207</v>
      </c>
      <c r="BP265" s="25" t="s">
        <v>208</v>
      </c>
    </row>
    <row r="266" spans="1:68" s="25" customFormat="1" hidden="1" x14ac:dyDescent="0.25">
      <c r="A266" s="25" t="s">
        <v>159</v>
      </c>
      <c r="B266" s="25" t="s">
        <v>160</v>
      </c>
      <c r="C266" s="25" t="s">
        <v>182</v>
      </c>
      <c r="D266" s="25" t="s">
        <v>34</v>
      </c>
      <c r="E266" s="25">
        <v>6</v>
      </c>
      <c r="F266" s="47" t="s">
        <v>282</v>
      </c>
      <c r="G266" s="69">
        <v>2.5</v>
      </c>
      <c r="H266" s="69"/>
      <c r="I266" s="69">
        <v>2.625</v>
      </c>
      <c r="L266" s="25">
        <v>2E-3</v>
      </c>
      <c r="M266" s="69"/>
      <c r="N266" s="69"/>
      <c r="O266" s="73">
        <v>0.08</v>
      </c>
      <c r="P266" s="69"/>
      <c r="Q266" s="24"/>
      <c r="U266" s="25">
        <v>8.0000000000000002E-3</v>
      </c>
      <c r="X266" s="73">
        <f t="shared" si="34"/>
        <v>2.4649999999999999</v>
      </c>
      <c r="Y266" s="25">
        <f t="shared" si="38"/>
        <v>4.7722559553896593</v>
      </c>
      <c r="Z266" s="69">
        <f t="shared" si="39"/>
        <v>0.20541666666666666</v>
      </c>
      <c r="AA266" s="87">
        <f t="shared" si="40"/>
        <v>3.3140666356872635E-2</v>
      </c>
      <c r="AB266" s="69">
        <f t="shared" si="41"/>
        <v>2.4340770791075054E-5</v>
      </c>
      <c r="AC266" s="43">
        <v>5.0000000000000004E-6</v>
      </c>
      <c r="AD266" s="25">
        <f t="shared" si="35"/>
        <v>3.0476190476190476E-2</v>
      </c>
      <c r="AE266" s="25">
        <f t="shared" si="36"/>
        <v>0.01</v>
      </c>
      <c r="AF266" s="25">
        <f t="shared" si="37"/>
        <v>2.6249999999999999E-2</v>
      </c>
      <c r="AI266" s="25">
        <v>2.48</v>
      </c>
      <c r="AS266" s="25" t="s">
        <v>209</v>
      </c>
      <c r="AT266" s="25" t="s">
        <v>213</v>
      </c>
      <c r="AY266" s="25" t="s">
        <v>197</v>
      </c>
      <c r="AZ266" s="25" t="s">
        <v>179</v>
      </c>
      <c r="BA266" s="25" t="s">
        <v>204</v>
      </c>
      <c r="BF266" s="25" t="s">
        <v>205</v>
      </c>
      <c r="BN266" s="25" t="s">
        <v>206</v>
      </c>
      <c r="BO266" s="25" t="s">
        <v>207</v>
      </c>
      <c r="BP266" s="25" t="s">
        <v>208</v>
      </c>
    </row>
    <row r="267" spans="1:68" s="25" customFormat="1" hidden="1" x14ac:dyDescent="0.25">
      <c r="A267" s="25" t="s">
        <v>159</v>
      </c>
      <c r="B267" s="25" t="s">
        <v>160</v>
      </c>
      <c r="C267" s="25" t="s">
        <v>182</v>
      </c>
      <c r="D267" s="25" t="s">
        <v>34</v>
      </c>
      <c r="E267" s="25">
        <v>6</v>
      </c>
      <c r="F267" s="47" t="s">
        <v>282</v>
      </c>
      <c r="G267" s="69">
        <v>2.5</v>
      </c>
      <c r="H267" s="69"/>
      <c r="I267" s="69">
        <v>2.625</v>
      </c>
      <c r="L267" s="25">
        <v>5.0000000000000001E-3</v>
      </c>
      <c r="M267" s="69"/>
      <c r="N267" s="69"/>
      <c r="O267" s="69">
        <v>6.5000000000000002E-2</v>
      </c>
      <c r="P267" s="69"/>
      <c r="U267" s="25">
        <v>6.0000000000000001E-3</v>
      </c>
      <c r="X267" s="73">
        <f t="shared" si="34"/>
        <v>2.4950000000000001</v>
      </c>
      <c r="Y267" s="25">
        <f t="shared" si="38"/>
        <v>4.8891232021032005</v>
      </c>
      <c r="Z267" s="69">
        <f t="shared" si="39"/>
        <v>0.20791666666666667</v>
      </c>
      <c r="AA267" s="87">
        <f t="shared" si="40"/>
        <v>3.3952244459050006E-2</v>
      </c>
      <c r="AB267" s="69">
        <f t="shared" si="41"/>
        <v>2.4048096192384771E-5</v>
      </c>
      <c r="AC267" s="43">
        <v>5.0000000000000004E-6</v>
      </c>
      <c r="AD267" s="25">
        <f t="shared" si="35"/>
        <v>2.4761904761904763E-2</v>
      </c>
      <c r="AE267" s="25">
        <f t="shared" si="36"/>
        <v>1.4999999999999999E-2</v>
      </c>
      <c r="AF267" s="25">
        <f t="shared" si="37"/>
        <v>3.9375E-2</v>
      </c>
      <c r="AI267" s="25">
        <v>2.0299999999999998</v>
      </c>
      <c r="AS267" s="25" t="s">
        <v>202</v>
      </c>
      <c r="AT267" s="25" t="s">
        <v>214</v>
      </c>
      <c r="AY267" s="25" t="s">
        <v>197</v>
      </c>
      <c r="AZ267" s="25" t="s">
        <v>179</v>
      </c>
      <c r="BA267" s="25" t="s">
        <v>204</v>
      </c>
      <c r="BF267" s="25" t="s">
        <v>205</v>
      </c>
      <c r="BN267" s="25" t="s">
        <v>206</v>
      </c>
      <c r="BO267" s="25" t="s">
        <v>207</v>
      </c>
      <c r="BP267" s="25" t="s">
        <v>208</v>
      </c>
    </row>
    <row r="268" spans="1:68" s="25" customFormat="1" hidden="1" x14ac:dyDescent="0.25">
      <c r="A268" s="25" t="s">
        <v>159</v>
      </c>
      <c r="B268" s="25" t="s">
        <v>160</v>
      </c>
      <c r="C268" s="25" t="s">
        <v>182</v>
      </c>
      <c r="D268" s="25" t="s">
        <v>34</v>
      </c>
      <c r="E268" s="25">
        <v>6</v>
      </c>
      <c r="F268" s="47" t="s">
        <v>282</v>
      </c>
      <c r="G268" s="69">
        <v>2.5</v>
      </c>
      <c r="H268" s="69"/>
      <c r="I268" s="69">
        <v>2.625</v>
      </c>
      <c r="L268" s="25">
        <v>2E-3</v>
      </c>
      <c r="M268" s="69"/>
      <c r="N268" s="69"/>
      <c r="O268" s="69">
        <v>6.5000000000000002E-2</v>
      </c>
      <c r="P268" s="69"/>
      <c r="U268" s="25">
        <v>6.0000000000000001E-3</v>
      </c>
      <c r="X268" s="73">
        <f t="shared" si="34"/>
        <v>2.4950000000000001</v>
      </c>
      <c r="Y268" s="25">
        <f t="shared" si="38"/>
        <v>4.8891232021032005</v>
      </c>
      <c r="Z268" s="69">
        <f t="shared" si="39"/>
        <v>0.20791666666666667</v>
      </c>
      <c r="AA268" s="87">
        <f t="shared" si="40"/>
        <v>3.3952244459050006E-2</v>
      </c>
      <c r="AB268" s="69">
        <f t="shared" si="41"/>
        <v>2.4048096192384771E-5</v>
      </c>
      <c r="AC268" s="43">
        <v>5.0000000000000004E-6</v>
      </c>
      <c r="AD268" s="25">
        <f t="shared" si="35"/>
        <v>2.4761904761904763E-2</v>
      </c>
      <c r="AE268" s="25">
        <f t="shared" si="36"/>
        <v>1.4999999999999999E-2</v>
      </c>
      <c r="AF268" s="25">
        <f t="shared" si="37"/>
        <v>3.9375E-2</v>
      </c>
      <c r="AI268" s="25">
        <v>2.0299999999999998</v>
      </c>
      <c r="AS268" s="25" t="s">
        <v>209</v>
      </c>
      <c r="AT268" s="25" t="s">
        <v>214</v>
      </c>
      <c r="AY268" s="25" t="s">
        <v>197</v>
      </c>
      <c r="AZ268" s="25" t="s">
        <v>179</v>
      </c>
      <c r="BA268" s="25" t="s">
        <v>204</v>
      </c>
      <c r="BF268" s="25" t="s">
        <v>205</v>
      </c>
      <c r="BN268" s="25" t="s">
        <v>206</v>
      </c>
      <c r="BO268" s="25" t="s">
        <v>207</v>
      </c>
      <c r="BP268" s="25" t="s">
        <v>208</v>
      </c>
    </row>
    <row r="269" spans="1:68" s="25" customFormat="1" hidden="1" x14ac:dyDescent="0.25">
      <c r="A269" s="25" t="s">
        <v>159</v>
      </c>
      <c r="B269" s="25" t="s">
        <v>160</v>
      </c>
      <c r="C269" s="25" t="s">
        <v>182</v>
      </c>
      <c r="D269" s="25" t="s">
        <v>34</v>
      </c>
      <c r="E269" s="25">
        <v>6</v>
      </c>
      <c r="F269" s="47" t="s">
        <v>282</v>
      </c>
      <c r="G269" s="69">
        <v>3</v>
      </c>
      <c r="H269" s="69"/>
      <c r="I269" s="69">
        <v>3.125</v>
      </c>
      <c r="L269" s="25">
        <v>5.0000000000000001E-3</v>
      </c>
      <c r="M269" s="69"/>
      <c r="N269" s="69"/>
      <c r="O269" s="69">
        <v>0.109</v>
      </c>
      <c r="P269" s="69"/>
      <c r="U269" s="25">
        <v>1.0999999999999999E-2</v>
      </c>
      <c r="X269" s="73">
        <f t="shared" si="34"/>
        <v>2.907</v>
      </c>
      <c r="Y269" s="25">
        <f t="shared" si="38"/>
        <v>6.6371242041164829</v>
      </c>
      <c r="Z269" s="69">
        <f t="shared" si="39"/>
        <v>0.24224999999999999</v>
      </c>
      <c r="AA269" s="87">
        <f t="shared" si="40"/>
        <v>4.6091140306364464E-2</v>
      </c>
      <c r="AB269" s="69">
        <f t="shared" si="41"/>
        <v>2.0639834881320951E-5</v>
      </c>
      <c r="AC269" s="43">
        <v>5.0000000000000004E-6</v>
      </c>
      <c r="AD269" s="25">
        <f t="shared" si="35"/>
        <v>3.4880000000000001E-2</v>
      </c>
      <c r="AE269" s="25">
        <f t="shared" si="36"/>
        <v>0.01</v>
      </c>
      <c r="AF269" s="25">
        <f t="shared" si="37"/>
        <v>3.125E-2</v>
      </c>
      <c r="AI269" s="25">
        <v>4</v>
      </c>
      <c r="AS269" s="25" t="s">
        <v>202</v>
      </c>
      <c r="AT269" s="25" t="s">
        <v>203</v>
      </c>
      <c r="AY269" s="25" t="s">
        <v>197</v>
      </c>
      <c r="AZ269" s="25" t="s">
        <v>179</v>
      </c>
      <c r="BA269" s="25" t="s">
        <v>204</v>
      </c>
      <c r="BF269" s="25" t="s">
        <v>205</v>
      </c>
    </row>
    <row r="270" spans="1:68" s="25" customFormat="1" hidden="1" x14ac:dyDescent="0.25">
      <c r="A270" s="25" t="s">
        <v>159</v>
      </c>
      <c r="B270" s="25" t="s">
        <v>160</v>
      </c>
      <c r="C270" s="25" t="s">
        <v>182</v>
      </c>
      <c r="D270" s="25" t="s">
        <v>34</v>
      </c>
      <c r="E270" s="25">
        <v>6</v>
      </c>
      <c r="F270" s="47" t="s">
        <v>282</v>
      </c>
      <c r="G270" s="69">
        <v>3</v>
      </c>
      <c r="H270" s="69"/>
      <c r="I270" s="69">
        <v>3.125</v>
      </c>
      <c r="L270" s="25">
        <v>2E-3</v>
      </c>
      <c r="M270" s="69"/>
      <c r="N270" s="69"/>
      <c r="O270" s="69">
        <v>0.109</v>
      </c>
      <c r="P270" s="69"/>
      <c r="U270" s="25">
        <v>1.0999999999999999E-2</v>
      </c>
      <c r="X270" s="73">
        <f t="shared" si="34"/>
        <v>2.907</v>
      </c>
      <c r="Y270" s="25">
        <f t="shared" si="38"/>
        <v>6.6371242041164829</v>
      </c>
      <c r="Z270" s="69">
        <f t="shared" si="39"/>
        <v>0.24224999999999999</v>
      </c>
      <c r="AA270" s="87">
        <f t="shared" si="40"/>
        <v>4.6091140306364464E-2</v>
      </c>
      <c r="AB270" s="69">
        <f t="shared" si="41"/>
        <v>2.0639834881320951E-5</v>
      </c>
      <c r="AC270" s="43">
        <v>5.0000000000000004E-6</v>
      </c>
      <c r="AD270" s="25">
        <f t="shared" si="35"/>
        <v>3.4880000000000001E-2</v>
      </c>
      <c r="AE270" s="25">
        <f t="shared" si="36"/>
        <v>0.01</v>
      </c>
      <c r="AF270" s="25">
        <f t="shared" si="37"/>
        <v>3.125E-2</v>
      </c>
      <c r="AI270" s="25">
        <v>4</v>
      </c>
      <c r="AS270" s="25" t="s">
        <v>209</v>
      </c>
      <c r="AT270" s="25" t="s">
        <v>203</v>
      </c>
      <c r="AY270" s="25" t="s">
        <v>197</v>
      </c>
      <c r="AZ270" s="25" t="s">
        <v>179</v>
      </c>
      <c r="BA270" s="25" t="s">
        <v>204</v>
      </c>
      <c r="BF270" s="25" t="s">
        <v>205</v>
      </c>
      <c r="BN270" s="25" t="s">
        <v>206</v>
      </c>
      <c r="BO270" s="25" t="s">
        <v>207</v>
      </c>
      <c r="BP270" s="25" t="s">
        <v>208</v>
      </c>
    </row>
    <row r="271" spans="1:68" s="25" customFormat="1" hidden="1" x14ac:dyDescent="0.25">
      <c r="A271" s="25" t="s">
        <v>159</v>
      </c>
      <c r="B271" s="25" t="s">
        <v>160</v>
      </c>
      <c r="C271" s="25" t="s">
        <v>182</v>
      </c>
      <c r="D271" s="25" t="s">
        <v>34</v>
      </c>
      <c r="E271" s="25">
        <v>6</v>
      </c>
      <c r="F271" s="47" t="s">
        <v>282</v>
      </c>
      <c r="G271" s="69">
        <v>3</v>
      </c>
      <c r="H271" s="69"/>
      <c r="I271" s="69">
        <v>3.125</v>
      </c>
      <c r="L271" s="25">
        <v>5.0000000000000001E-3</v>
      </c>
      <c r="M271" s="69"/>
      <c r="N271" s="69"/>
      <c r="O271" s="73">
        <v>0.09</v>
      </c>
      <c r="P271" s="69"/>
      <c r="Q271" s="24"/>
      <c r="U271" s="25">
        <v>8.9999999999999993E-3</v>
      </c>
      <c r="X271" s="73">
        <f t="shared" si="34"/>
        <v>2.9449999999999998</v>
      </c>
      <c r="Y271" s="25">
        <f t="shared" si="38"/>
        <v>6.8117779061001533</v>
      </c>
      <c r="Z271" s="69">
        <f t="shared" si="39"/>
        <v>0.24541666666666664</v>
      </c>
      <c r="AA271" s="87">
        <f t="shared" si="40"/>
        <v>4.7304013236806615E-2</v>
      </c>
      <c r="AB271" s="69">
        <f t="shared" si="41"/>
        <v>2.0373514431239394E-5</v>
      </c>
      <c r="AC271" s="43">
        <v>5.0000000000000004E-6</v>
      </c>
      <c r="AD271" s="25">
        <f t="shared" si="35"/>
        <v>2.8799999999999999E-2</v>
      </c>
      <c r="AE271" s="25">
        <f t="shared" si="36"/>
        <v>1.4999999999999999E-2</v>
      </c>
      <c r="AF271" s="25">
        <f t="shared" si="37"/>
        <v>4.6875E-2</v>
      </c>
      <c r="AI271" s="25">
        <v>3.33</v>
      </c>
      <c r="AS271" s="25" t="s">
        <v>202</v>
      </c>
      <c r="AT271" s="25" t="s">
        <v>213</v>
      </c>
      <c r="AY271" s="25" t="s">
        <v>197</v>
      </c>
      <c r="AZ271" s="25" t="s">
        <v>179</v>
      </c>
      <c r="BA271" s="25" t="s">
        <v>204</v>
      </c>
      <c r="BF271" s="25" t="s">
        <v>205</v>
      </c>
      <c r="BN271" s="25" t="s">
        <v>206</v>
      </c>
      <c r="BO271" s="25" t="s">
        <v>207</v>
      </c>
      <c r="BP271" s="25" t="s">
        <v>208</v>
      </c>
    </row>
    <row r="272" spans="1:68" s="25" customFormat="1" hidden="1" x14ac:dyDescent="0.25">
      <c r="A272" s="25" t="s">
        <v>159</v>
      </c>
      <c r="B272" s="25" t="s">
        <v>160</v>
      </c>
      <c r="C272" s="25" t="s">
        <v>182</v>
      </c>
      <c r="D272" s="25" t="s">
        <v>34</v>
      </c>
      <c r="E272" s="25">
        <v>6</v>
      </c>
      <c r="F272" s="47" t="s">
        <v>282</v>
      </c>
      <c r="G272" s="69">
        <v>3</v>
      </c>
      <c r="H272" s="69"/>
      <c r="I272" s="69">
        <v>3.125</v>
      </c>
      <c r="L272" s="25">
        <v>2E-3</v>
      </c>
      <c r="M272" s="69"/>
      <c r="N272" s="69"/>
      <c r="O272" s="73">
        <v>0.09</v>
      </c>
      <c r="P272" s="69"/>
      <c r="Q272" s="24"/>
      <c r="U272" s="25">
        <v>8.9999999999999993E-3</v>
      </c>
      <c r="X272" s="73">
        <f t="shared" si="34"/>
        <v>2.9449999999999998</v>
      </c>
      <c r="Y272" s="25">
        <f t="shared" si="38"/>
        <v>6.8117779061001533</v>
      </c>
      <c r="Z272" s="69">
        <f t="shared" si="39"/>
        <v>0.24541666666666664</v>
      </c>
      <c r="AA272" s="87">
        <f t="shared" si="40"/>
        <v>4.7304013236806615E-2</v>
      </c>
      <c r="AB272" s="69">
        <f t="shared" si="41"/>
        <v>2.0373514431239394E-5</v>
      </c>
      <c r="AC272" s="43">
        <v>5.0000000000000004E-6</v>
      </c>
      <c r="AD272" s="25">
        <f t="shared" si="35"/>
        <v>2.8799999999999999E-2</v>
      </c>
      <c r="AE272" s="25">
        <f t="shared" si="36"/>
        <v>1.4999999999999999E-2</v>
      </c>
      <c r="AF272" s="25">
        <f t="shared" si="37"/>
        <v>4.6875E-2</v>
      </c>
      <c r="AI272" s="25">
        <v>3.33</v>
      </c>
      <c r="AS272" s="25" t="s">
        <v>209</v>
      </c>
      <c r="AT272" s="25" t="s">
        <v>213</v>
      </c>
      <c r="AY272" s="25" t="s">
        <v>197</v>
      </c>
      <c r="AZ272" s="25" t="s">
        <v>179</v>
      </c>
      <c r="BA272" s="25" t="s">
        <v>204</v>
      </c>
      <c r="BF272" s="25" t="s">
        <v>205</v>
      </c>
      <c r="BN272" s="25" t="s">
        <v>206</v>
      </c>
      <c r="BO272" s="25" t="s">
        <v>207</v>
      </c>
      <c r="BP272" s="25" t="s">
        <v>208</v>
      </c>
    </row>
    <row r="273" spans="1:69" s="25" customFormat="1" hidden="1" x14ac:dyDescent="0.25">
      <c r="A273" s="25" t="s">
        <v>159</v>
      </c>
      <c r="B273" s="25" t="s">
        <v>160</v>
      </c>
      <c r="C273" s="25" t="s">
        <v>182</v>
      </c>
      <c r="D273" s="25" t="s">
        <v>34</v>
      </c>
      <c r="E273" s="25">
        <v>6</v>
      </c>
      <c r="F273" s="47" t="s">
        <v>282</v>
      </c>
      <c r="G273" s="69">
        <v>3</v>
      </c>
      <c r="H273" s="69"/>
      <c r="I273" s="69">
        <v>3.125</v>
      </c>
      <c r="L273" s="25">
        <v>5.0000000000000001E-3</v>
      </c>
      <c r="M273" s="69"/>
      <c r="N273" s="69"/>
      <c r="O273" s="69">
        <v>7.1999999999999995E-2</v>
      </c>
      <c r="P273" s="69"/>
      <c r="U273" s="25">
        <v>7.0000000000000001E-3</v>
      </c>
      <c r="X273" s="73">
        <f t="shared" si="34"/>
        <v>2.9809999999999999</v>
      </c>
      <c r="Y273" s="25">
        <f t="shared" si="38"/>
        <v>6.979331608686711</v>
      </c>
      <c r="Z273" s="69">
        <f t="shared" si="39"/>
        <v>0.24841666666666665</v>
      </c>
      <c r="AA273" s="87">
        <f t="shared" si="40"/>
        <v>4.8467580615879934E-2</v>
      </c>
      <c r="AB273" s="69">
        <f t="shared" si="41"/>
        <v>2.0127474002012749E-5</v>
      </c>
      <c r="AC273" s="43">
        <v>5.0000000000000004E-6</v>
      </c>
      <c r="AD273" s="25">
        <f t="shared" si="35"/>
        <v>2.3039999999999998E-2</v>
      </c>
      <c r="AE273" s="25">
        <f t="shared" si="36"/>
        <v>1.4999999999999999E-2</v>
      </c>
      <c r="AF273" s="25">
        <f t="shared" si="37"/>
        <v>4.6875E-2</v>
      </c>
      <c r="AI273" s="25">
        <v>2.68</v>
      </c>
      <c r="AS273" s="25" t="s">
        <v>202</v>
      </c>
      <c r="AT273" s="25" t="s">
        <v>214</v>
      </c>
      <c r="AY273" s="25" t="s">
        <v>197</v>
      </c>
      <c r="AZ273" s="25" t="s">
        <v>179</v>
      </c>
      <c r="BA273" s="25" t="s">
        <v>204</v>
      </c>
      <c r="BF273" s="25" t="s">
        <v>205</v>
      </c>
      <c r="BN273" s="25" t="s">
        <v>206</v>
      </c>
      <c r="BO273" s="25" t="s">
        <v>207</v>
      </c>
      <c r="BP273" s="25" t="s">
        <v>208</v>
      </c>
    </row>
    <row r="274" spans="1:69" s="25" customFormat="1" hidden="1" x14ac:dyDescent="0.25">
      <c r="A274" s="25" t="s">
        <v>159</v>
      </c>
      <c r="B274" s="25" t="s">
        <v>160</v>
      </c>
      <c r="C274" s="25" t="s">
        <v>182</v>
      </c>
      <c r="D274" s="25" t="s">
        <v>34</v>
      </c>
      <c r="E274" s="25">
        <v>6</v>
      </c>
      <c r="F274" s="47" t="s">
        <v>282</v>
      </c>
      <c r="G274" s="69">
        <v>3</v>
      </c>
      <c r="H274" s="69"/>
      <c r="I274" s="69">
        <v>3.125</v>
      </c>
      <c r="L274" s="25">
        <v>2E-3</v>
      </c>
      <c r="M274" s="69"/>
      <c r="N274" s="69"/>
      <c r="O274" s="69">
        <v>7.1999999999999995E-2</v>
      </c>
      <c r="P274" s="69"/>
      <c r="U274" s="25">
        <v>7.0000000000000001E-3</v>
      </c>
      <c r="X274" s="73">
        <f t="shared" si="34"/>
        <v>2.9809999999999999</v>
      </c>
      <c r="Y274" s="25">
        <f t="shared" si="38"/>
        <v>6.979331608686711</v>
      </c>
      <c r="Z274" s="69">
        <f t="shared" si="39"/>
        <v>0.24841666666666665</v>
      </c>
      <c r="AA274" s="87">
        <f t="shared" si="40"/>
        <v>4.8467580615879934E-2</v>
      </c>
      <c r="AB274" s="69">
        <f t="shared" si="41"/>
        <v>2.0127474002012749E-5</v>
      </c>
      <c r="AC274" s="43">
        <v>5.0000000000000004E-6</v>
      </c>
      <c r="AD274" s="25">
        <f t="shared" si="35"/>
        <v>2.3039999999999998E-2</v>
      </c>
      <c r="AE274" s="25">
        <f t="shared" si="36"/>
        <v>1.4999999999999999E-2</v>
      </c>
      <c r="AF274" s="25">
        <f t="shared" si="37"/>
        <v>4.6875E-2</v>
      </c>
      <c r="AI274" s="25">
        <v>2.68</v>
      </c>
      <c r="AS274" s="25" t="s">
        <v>209</v>
      </c>
      <c r="AT274" s="25" t="s">
        <v>214</v>
      </c>
      <c r="AY274" s="25" t="s">
        <v>197</v>
      </c>
      <c r="AZ274" s="25" t="s">
        <v>179</v>
      </c>
      <c r="BA274" s="25" t="s">
        <v>204</v>
      </c>
      <c r="BF274" s="25" t="s">
        <v>205</v>
      </c>
      <c r="BN274" s="25" t="s">
        <v>206</v>
      </c>
      <c r="BO274" s="25" t="s">
        <v>207</v>
      </c>
      <c r="BP274" s="25" t="s">
        <v>208</v>
      </c>
    </row>
    <row r="275" spans="1:69" s="25" customFormat="1" hidden="1" x14ac:dyDescent="0.25">
      <c r="A275" s="25" t="s">
        <v>159</v>
      </c>
      <c r="B275" s="25" t="s">
        <v>160</v>
      </c>
      <c r="C275" s="25" t="s">
        <v>182</v>
      </c>
      <c r="D275" s="25" t="s">
        <v>34</v>
      </c>
      <c r="E275" s="25">
        <v>6</v>
      </c>
      <c r="F275" s="47" t="s">
        <v>282</v>
      </c>
      <c r="G275" s="69">
        <v>3.5</v>
      </c>
      <c r="H275" s="69"/>
      <c r="I275" s="69">
        <v>6.625</v>
      </c>
      <c r="L275" s="25">
        <v>5.0000000000000001E-3</v>
      </c>
      <c r="M275" s="69"/>
      <c r="N275" s="69"/>
      <c r="O275" s="69">
        <v>0.12</v>
      </c>
      <c r="P275" s="69"/>
      <c r="U275" s="25">
        <v>1.2E-2</v>
      </c>
      <c r="X275" s="73">
        <f t="shared" si="34"/>
        <v>6.3849999999999998</v>
      </c>
      <c r="Y275" s="25">
        <f t="shared" si="38"/>
        <v>32.019289039973934</v>
      </c>
      <c r="Z275" s="69">
        <f t="shared" si="39"/>
        <v>0.53208333333333335</v>
      </c>
      <c r="AA275" s="87">
        <f t="shared" si="40"/>
        <v>0.2223561738887079</v>
      </c>
      <c r="AB275" s="69">
        <f t="shared" si="41"/>
        <v>9.3970242756460465E-6</v>
      </c>
      <c r="AC275" s="43">
        <v>5.0000000000000004E-6</v>
      </c>
      <c r="AD275" s="25">
        <f t="shared" si="35"/>
        <v>1.8113207547169812E-2</v>
      </c>
      <c r="AE275" s="25">
        <f t="shared" si="36"/>
        <v>1.4999999999999999E-2</v>
      </c>
      <c r="AF275" s="25">
        <f t="shared" si="37"/>
        <v>9.9374999999999991E-2</v>
      </c>
      <c r="AI275" s="25">
        <v>5.12</v>
      </c>
      <c r="AS275" s="25" t="s">
        <v>202</v>
      </c>
      <c r="AT275" s="25" t="s">
        <v>203</v>
      </c>
      <c r="AY275" s="25" t="s">
        <v>197</v>
      </c>
      <c r="AZ275" s="25" t="s">
        <v>179</v>
      </c>
      <c r="BA275" s="25" t="s">
        <v>204</v>
      </c>
      <c r="BF275" s="25" t="s">
        <v>205</v>
      </c>
    </row>
    <row r="276" spans="1:69" s="25" customFormat="1" hidden="1" x14ac:dyDescent="0.25">
      <c r="A276" s="25" t="s">
        <v>159</v>
      </c>
      <c r="B276" s="25" t="s">
        <v>160</v>
      </c>
      <c r="C276" s="25" t="s">
        <v>182</v>
      </c>
      <c r="D276" s="25" t="s">
        <v>34</v>
      </c>
      <c r="E276" s="25">
        <v>6</v>
      </c>
      <c r="F276" s="47" t="s">
        <v>282</v>
      </c>
      <c r="G276" s="69">
        <v>3.5</v>
      </c>
      <c r="H276" s="69"/>
      <c r="I276" s="69">
        <v>6.625</v>
      </c>
      <c r="L276" s="25">
        <v>2E-3</v>
      </c>
      <c r="M276" s="69"/>
      <c r="N276" s="69"/>
      <c r="O276" s="73">
        <v>0.12</v>
      </c>
      <c r="P276" s="69"/>
      <c r="Q276" s="24"/>
      <c r="U276" s="25">
        <v>1.2E-2</v>
      </c>
      <c r="X276" s="73">
        <f t="shared" si="34"/>
        <v>6.3849999999999998</v>
      </c>
      <c r="Y276" s="25">
        <f t="shared" si="38"/>
        <v>32.019289039973934</v>
      </c>
      <c r="Z276" s="69">
        <f t="shared" si="39"/>
        <v>0.53208333333333335</v>
      </c>
      <c r="AA276" s="87">
        <f t="shared" si="40"/>
        <v>0.2223561738887079</v>
      </c>
      <c r="AB276" s="69">
        <f t="shared" si="41"/>
        <v>9.3970242756460465E-6</v>
      </c>
      <c r="AC276" s="43">
        <v>5.0000000000000004E-6</v>
      </c>
      <c r="AD276" s="25">
        <f t="shared" si="35"/>
        <v>1.8113207547169812E-2</v>
      </c>
      <c r="AE276" s="25">
        <f t="shared" si="36"/>
        <v>1.4999999999999999E-2</v>
      </c>
      <c r="AF276" s="25">
        <f t="shared" si="37"/>
        <v>9.9374999999999991E-2</v>
      </c>
      <c r="AI276" s="25">
        <v>5.12</v>
      </c>
      <c r="AS276" s="25" t="s">
        <v>209</v>
      </c>
      <c r="AT276" s="25" t="s">
        <v>203</v>
      </c>
      <c r="AY276" s="25" t="s">
        <v>197</v>
      </c>
      <c r="AZ276" s="25" t="s">
        <v>179</v>
      </c>
      <c r="BA276" s="25" t="s">
        <v>204</v>
      </c>
      <c r="BF276" s="25" t="s">
        <v>205</v>
      </c>
      <c r="BN276" s="25" t="s">
        <v>206</v>
      </c>
      <c r="BO276" s="25" t="s">
        <v>207</v>
      </c>
      <c r="BP276" s="25" t="s">
        <v>208</v>
      </c>
    </row>
    <row r="277" spans="1:69" s="33" customFormat="1" hidden="1" x14ac:dyDescent="0.25">
      <c r="A277" s="25" t="s">
        <v>159</v>
      </c>
      <c r="B277" s="25" t="s">
        <v>160</v>
      </c>
      <c r="C277" s="25" t="s">
        <v>182</v>
      </c>
      <c r="D277" s="25" t="s">
        <v>34</v>
      </c>
      <c r="E277" s="25">
        <v>6</v>
      </c>
      <c r="F277" s="47" t="s">
        <v>282</v>
      </c>
      <c r="G277" s="69">
        <v>3.5</v>
      </c>
      <c r="H277" s="69"/>
      <c r="I277" s="69">
        <v>6.625</v>
      </c>
      <c r="J277" s="25"/>
      <c r="K277" s="25"/>
      <c r="L277" s="25">
        <v>5.0000000000000001E-3</v>
      </c>
      <c r="M277" s="69"/>
      <c r="N277" s="69"/>
      <c r="O277" s="73">
        <v>0.1</v>
      </c>
      <c r="P277" s="69"/>
      <c r="Q277" s="24"/>
      <c r="R277" s="25"/>
      <c r="S277" s="25"/>
      <c r="T277" s="25"/>
      <c r="U277" s="25">
        <v>0.01</v>
      </c>
      <c r="V277" s="25"/>
      <c r="W277" s="25"/>
      <c r="X277" s="73">
        <f t="shared" si="34"/>
        <v>6.4249999999999998</v>
      </c>
      <c r="Y277" s="25">
        <f t="shared" si="38"/>
        <v>32.421727058898789</v>
      </c>
      <c r="Z277" s="69">
        <f t="shared" si="39"/>
        <v>0.53541666666666665</v>
      </c>
      <c r="AA277" s="87">
        <f t="shared" si="40"/>
        <v>0.22515088235346378</v>
      </c>
      <c r="AB277" s="69">
        <f t="shared" si="41"/>
        <v>9.3385214007782108E-6</v>
      </c>
      <c r="AC277" s="43">
        <v>5.0000000000000004E-6</v>
      </c>
      <c r="AD277" s="25">
        <f t="shared" si="35"/>
        <v>1.509433962264151E-2</v>
      </c>
      <c r="AE277" s="25">
        <f t="shared" si="36"/>
        <v>1.4999999999999999E-2</v>
      </c>
      <c r="AF277" s="25">
        <f t="shared" si="37"/>
        <v>9.9374999999999991E-2</v>
      </c>
      <c r="AG277" s="25"/>
      <c r="AH277" s="25"/>
      <c r="AI277" s="25">
        <v>4.29</v>
      </c>
      <c r="AJ277" s="25"/>
      <c r="AK277" s="25"/>
      <c r="AL277" s="25"/>
      <c r="AM277" s="25"/>
      <c r="AN277" s="25"/>
      <c r="AO277" s="25"/>
      <c r="AP277" s="25"/>
      <c r="AQ277" s="25"/>
      <c r="AR277" s="25"/>
      <c r="AS277" s="25" t="s">
        <v>202</v>
      </c>
      <c r="AT277" s="25" t="s">
        <v>213</v>
      </c>
      <c r="AU277" s="25"/>
      <c r="AV277" s="25"/>
      <c r="AW277" s="25"/>
      <c r="AX277" s="25"/>
      <c r="AY277" s="25" t="s">
        <v>197</v>
      </c>
      <c r="AZ277" s="25" t="s">
        <v>179</v>
      </c>
      <c r="BA277" s="25" t="s">
        <v>204</v>
      </c>
      <c r="BB277" s="25"/>
      <c r="BC277" s="25"/>
      <c r="BD277" s="25"/>
      <c r="BE277" s="25"/>
      <c r="BF277" s="25" t="s">
        <v>205</v>
      </c>
      <c r="BG277" s="25"/>
      <c r="BH277" s="25"/>
      <c r="BI277" s="25"/>
      <c r="BJ277" s="25"/>
      <c r="BK277" s="25"/>
      <c r="BL277" s="25"/>
      <c r="BM277" s="25"/>
      <c r="BN277" s="25" t="s">
        <v>206</v>
      </c>
      <c r="BO277" s="25" t="s">
        <v>207</v>
      </c>
      <c r="BP277" s="25" t="s">
        <v>208</v>
      </c>
      <c r="BQ277" s="25"/>
    </row>
    <row r="278" spans="1:69" s="33" customFormat="1" hidden="1" x14ac:dyDescent="0.25">
      <c r="A278" s="25" t="s">
        <v>159</v>
      </c>
      <c r="B278" s="25" t="s">
        <v>160</v>
      </c>
      <c r="C278" s="25" t="s">
        <v>182</v>
      </c>
      <c r="D278" s="25" t="s">
        <v>34</v>
      </c>
      <c r="E278" s="25">
        <v>6</v>
      </c>
      <c r="F278" s="47" t="s">
        <v>282</v>
      </c>
      <c r="G278" s="69">
        <v>3.5</v>
      </c>
      <c r="H278" s="69"/>
      <c r="I278" s="69">
        <v>6.625</v>
      </c>
      <c r="J278" s="25"/>
      <c r="K278" s="25"/>
      <c r="L278" s="25">
        <v>2E-3</v>
      </c>
      <c r="M278" s="69"/>
      <c r="N278" s="69"/>
      <c r="O278" s="73">
        <v>0.1</v>
      </c>
      <c r="P278" s="69"/>
      <c r="Q278" s="24"/>
      <c r="R278" s="25"/>
      <c r="S278" s="25"/>
      <c r="T278" s="25"/>
      <c r="U278" s="25">
        <v>0.01</v>
      </c>
      <c r="V278" s="25"/>
      <c r="W278" s="25"/>
      <c r="X278" s="73">
        <f t="shared" si="34"/>
        <v>6.4249999999999998</v>
      </c>
      <c r="Y278" s="25">
        <f t="shared" si="38"/>
        <v>32.421727058898789</v>
      </c>
      <c r="Z278" s="69">
        <f t="shared" si="39"/>
        <v>0.53541666666666665</v>
      </c>
      <c r="AA278" s="87">
        <f t="shared" si="40"/>
        <v>0.22515088235346378</v>
      </c>
      <c r="AB278" s="69">
        <f t="shared" si="41"/>
        <v>9.3385214007782108E-6</v>
      </c>
      <c r="AC278" s="43">
        <v>5.0000000000000004E-6</v>
      </c>
      <c r="AD278" s="25">
        <f t="shared" si="35"/>
        <v>1.509433962264151E-2</v>
      </c>
      <c r="AE278" s="25">
        <f t="shared" si="36"/>
        <v>1.4999999999999999E-2</v>
      </c>
      <c r="AF278" s="25">
        <f t="shared" si="37"/>
        <v>9.9374999999999991E-2</v>
      </c>
      <c r="AG278" s="25"/>
      <c r="AH278" s="25"/>
      <c r="AI278" s="25">
        <v>4.29</v>
      </c>
      <c r="AJ278" s="25"/>
      <c r="AK278" s="25"/>
      <c r="AL278" s="25"/>
      <c r="AM278" s="25"/>
      <c r="AN278" s="25"/>
      <c r="AO278" s="25"/>
      <c r="AP278" s="25"/>
      <c r="AQ278" s="25"/>
      <c r="AR278" s="25"/>
      <c r="AS278" s="25" t="s">
        <v>209</v>
      </c>
      <c r="AT278" s="25" t="s">
        <v>213</v>
      </c>
      <c r="AU278" s="25"/>
      <c r="AV278" s="25"/>
      <c r="AW278" s="25"/>
      <c r="AX278" s="25"/>
      <c r="AY278" s="25" t="s">
        <v>197</v>
      </c>
      <c r="AZ278" s="25" t="s">
        <v>179</v>
      </c>
      <c r="BA278" s="25" t="s">
        <v>204</v>
      </c>
      <c r="BB278" s="25"/>
      <c r="BC278" s="25"/>
      <c r="BD278" s="25"/>
      <c r="BE278" s="25"/>
      <c r="BF278" s="25" t="s">
        <v>205</v>
      </c>
      <c r="BG278" s="25"/>
      <c r="BH278" s="25"/>
      <c r="BI278" s="25"/>
      <c r="BJ278" s="25"/>
      <c r="BK278" s="25"/>
      <c r="BL278" s="25"/>
      <c r="BM278" s="25"/>
      <c r="BN278" s="25" t="s">
        <v>206</v>
      </c>
      <c r="BO278" s="25" t="s">
        <v>207</v>
      </c>
      <c r="BP278" s="25" t="s">
        <v>208</v>
      </c>
      <c r="BQ278" s="25"/>
    </row>
    <row r="279" spans="1:69" s="33" customFormat="1" hidden="1" x14ac:dyDescent="0.25">
      <c r="A279" s="25" t="s">
        <v>159</v>
      </c>
      <c r="B279" s="25" t="s">
        <v>160</v>
      </c>
      <c r="C279" s="25" t="s">
        <v>182</v>
      </c>
      <c r="D279" s="25" t="s">
        <v>34</v>
      </c>
      <c r="E279" s="25">
        <v>6</v>
      </c>
      <c r="F279" s="47" t="s">
        <v>282</v>
      </c>
      <c r="G279" s="69">
        <v>3.5</v>
      </c>
      <c r="H279" s="69"/>
      <c r="I279" s="69">
        <v>6.625</v>
      </c>
      <c r="J279" s="25"/>
      <c r="K279" s="25"/>
      <c r="L279" s="25">
        <v>5.0000000000000001E-3</v>
      </c>
      <c r="M279" s="69"/>
      <c r="N279" s="69"/>
      <c r="O279" s="69">
        <v>8.3000000000000004E-2</v>
      </c>
      <c r="P279" s="69"/>
      <c r="Q279" s="25"/>
      <c r="R279" s="25"/>
      <c r="S279" s="25"/>
      <c r="T279" s="25"/>
      <c r="U279" s="25">
        <v>8.0000000000000002E-3</v>
      </c>
      <c r="V279" s="25"/>
      <c r="W279" s="25"/>
      <c r="X279" s="73">
        <f t="shared" si="34"/>
        <v>6.4589999999999996</v>
      </c>
      <c r="Y279" s="25">
        <f t="shared" si="38"/>
        <v>32.765775436764017</v>
      </c>
      <c r="Z279" s="69">
        <f t="shared" si="39"/>
        <v>0.53825000000000001</v>
      </c>
      <c r="AA279" s="87">
        <f t="shared" si="40"/>
        <v>0.22754010719975015</v>
      </c>
      <c r="AB279" s="69">
        <f t="shared" si="41"/>
        <v>9.289363678588018E-6</v>
      </c>
      <c r="AC279" s="43">
        <v>5.0000000000000004E-6</v>
      </c>
      <c r="AD279" s="25">
        <f t="shared" si="35"/>
        <v>1.2528301886792454E-2</v>
      </c>
      <c r="AE279" s="25">
        <f t="shared" si="36"/>
        <v>1.4999999999999999E-2</v>
      </c>
      <c r="AF279" s="25">
        <f t="shared" si="37"/>
        <v>9.9374999999999991E-2</v>
      </c>
      <c r="AG279" s="25"/>
      <c r="AH279" s="25"/>
      <c r="AI279" s="25">
        <v>3.58</v>
      </c>
      <c r="AJ279" s="25"/>
      <c r="AK279" s="25"/>
      <c r="AL279" s="25"/>
      <c r="AM279" s="25"/>
      <c r="AN279" s="25"/>
      <c r="AO279" s="25"/>
      <c r="AP279" s="25"/>
      <c r="AQ279" s="25"/>
      <c r="AR279" s="25"/>
      <c r="AS279" s="25" t="s">
        <v>202</v>
      </c>
      <c r="AT279" s="25" t="s">
        <v>214</v>
      </c>
      <c r="AU279" s="25"/>
      <c r="AV279" s="25"/>
      <c r="AW279" s="25"/>
      <c r="AX279" s="25"/>
      <c r="AY279" s="25" t="s">
        <v>197</v>
      </c>
      <c r="AZ279" s="25" t="s">
        <v>179</v>
      </c>
      <c r="BA279" s="25" t="s">
        <v>204</v>
      </c>
      <c r="BB279" s="25"/>
      <c r="BC279" s="25"/>
      <c r="BD279" s="25"/>
      <c r="BE279" s="25"/>
      <c r="BF279" s="25" t="s">
        <v>205</v>
      </c>
      <c r="BG279" s="25"/>
      <c r="BH279" s="25"/>
      <c r="BI279" s="25"/>
      <c r="BJ279" s="25"/>
      <c r="BK279" s="25"/>
      <c r="BL279" s="25"/>
      <c r="BM279" s="25"/>
      <c r="BN279" s="25" t="s">
        <v>206</v>
      </c>
      <c r="BO279" s="25" t="s">
        <v>207</v>
      </c>
      <c r="BP279" s="25" t="s">
        <v>208</v>
      </c>
      <c r="BQ279" s="25"/>
    </row>
    <row r="280" spans="1:69" s="36" customFormat="1" hidden="1" x14ac:dyDescent="0.25">
      <c r="A280" s="25" t="s">
        <v>159</v>
      </c>
      <c r="B280" s="25" t="s">
        <v>160</v>
      </c>
      <c r="C280" s="25" t="s">
        <v>182</v>
      </c>
      <c r="D280" s="25" t="s">
        <v>34</v>
      </c>
      <c r="E280" s="25">
        <v>6</v>
      </c>
      <c r="F280" s="47" t="s">
        <v>282</v>
      </c>
      <c r="G280" s="69">
        <v>3.5</v>
      </c>
      <c r="H280" s="69"/>
      <c r="I280" s="69">
        <v>6.625</v>
      </c>
      <c r="J280" s="25"/>
      <c r="K280" s="25"/>
      <c r="L280" s="25">
        <v>2E-3</v>
      </c>
      <c r="M280" s="69"/>
      <c r="N280" s="69"/>
      <c r="O280" s="69">
        <v>8.3000000000000004E-2</v>
      </c>
      <c r="P280" s="69"/>
      <c r="Q280" s="25"/>
      <c r="R280" s="25"/>
      <c r="S280" s="25"/>
      <c r="T280" s="25"/>
      <c r="U280" s="25">
        <v>8.0000000000000002E-3</v>
      </c>
      <c r="V280" s="25"/>
      <c r="W280" s="25"/>
      <c r="X280" s="73">
        <f t="shared" si="34"/>
        <v>6.4589999999999996</v>
      </c>
      <c r="Y280" s="25">
        <f t="shared" si="38"/>
        <v>32.765775436764017</v>
      </c>
      <c r="Z280" s="69">
        <f t="shared" si="39"/>
        <v>0.53825000000000001</v>
      </c>
      <c r="AA280" s="87">
        <f t="shared" si="40"/>
        <v>0.22754010719975015</v>
      </c>
      <c r="AB280" s="69">
        <f t="shared" si="41"/>
        <v>9.289363678588018E-6</v>
      </c>
      <c r="AC280" s="43">
        <v>5.0000000000000004E-6</v>
      </c>
      <c r="AD280" s="25">
        <f t="shared" si="35"/>
        <v>1.2528301886792454E-2</v>
      </c>
      <c r="AE280" s="25">
        <f t="shared" si="36"/>
        <v>1.4999999999999999E-2</v>
      </c>
      <c r="AF280" s="25">
        <f t="shared" si="37"/>
        <v>9.9374999999999991E-2</v>
      </c>
      <c r="AG280" s="25"/>
      <c r="AH280" s="25"/>
      <c r="AI280" s="25">
        <v>3.58</v>
      </c>
      <c r="AJ280" s="25"/>
      <c r="AK280" s="25"/>
      <c r="AL280" s="25"/>
      <c r="AM280" s="25"/>
      <c r="AN280" s="25"/>
      <c r="AO280" s="25"/>
      <c r="AP280" s="25"/>
      <c r="AQ280" s="25"/>
      <c r="AR280" s="25"/>
      <c r="AS280" s="25" t="s">
        <v>209</v>
      </c>
      <c r="AT280" s="25" t="s">
        <v>214</v>
      </c>
      <c r="AU280" s="25"/>
      <c r="AV280" s="25"/>
      <c r="AW280" s="25"/>
      <c r="AX280" s="25"/>
      <c r="AY280" s="25" t="s">
        <v>197</v>
      </c>
      <c r="AZ280" s="25" t="s">
        <v>179</v>
      </c>
      <c r="BA280" s="25" t="s">
        <v>204</v>
      </c>
      <c r="BB280" s="25"/>
      <c r="BC280" s="25"/>
      <c r="BD280" s="25"/>
      <c r="BE280" s="25"/>
      <c r="BF280" s="25" t="s">
        <v>205</v>
      </c>
      <c r="BG280" s="25"/>
      <c r="BH280" s="25"/>
      <c r="BI280" s="25"/>
      <c r="BJ280" s="25"/>
      <c r="BK280" s="25"/>
      <c r="BL280" s="25"/>
      <c r="BM280" s="25"/>
      <c r="BN280" s="25" t="s">
        <v>206</v>
      </c>
      <c r="BO280" s="25" t="s">
        <v>207</v>
      </c>
      <c r="BP280" s="25" t="s">
        <v>208</v>
      </c>
      <c r="BQ280" s="25"/>
    </row>
    <row r="281" spans="1:69" s="36" customFormat="1" hidden="1" x14ac:dyDescent="0.25">
      <c r="A281" s="25" t="s">
        <v>159</v>
      </c>
      <c r="B281" s="25" t="s">
        <v>160</v>
      </c>
      <c r="C281" s="25" t="s">
        <v>182</v>
      </c>
      <c r="D281" s="25" t="s">
        <v>34</v>
      </c>
      <c r="E281" s="25">
        <v>6</v>
      </c>
      <c r="F281" s="47" t="s">
        <v>282</v>
      </c>
      <c r="G281" s="69">
        <v>4</v>
      </c>
      <c r="H281" s="69"/>
      <c r="I281" s="69">
        <v>4.125</v>
      </c>
      <c r="J281" s="25"/>
      <c r="K281" s="25"/>
      <c r="L281" s="25">
        <v>5.0000000000000001E-3</v>
      </c>
      <c r="M281" s="69"/>
      <c r="N281" s="69"/>
      <c r="O281" s="69">
        <v>0.13400000000000001</v>
      </c>
      <c r="P281" s="69"/>
      <c r="Q281" s="25"/>
      <c r="R281" s="25"/>
      <c r="S281" s="25"/>
      <c r="T281" s="25"/>
      <c r="U281" s="25">
        <v>1.2999999999999999E-2</v>
      </c>
      <c r="V281" s="25"/>
      <c r="W281" s="25"/>
      <c r="X281" s="73">
        <f t="shared" si="34"/>
        <v>3.8570000000000002</v>
      </c>
      <c r="Y281" s="25">
        <f t="shared" si="38"/>
        <v>11.683935722475807</v>
      </c>
      <c r="Z281" s="69">
        <f t="shared" si="39"/>
        <v>0.32141666666666668</v>
      </c>
      <c r="AA281" s="87">
        <f t="shared" si="40"/>
        <v>8.1138442517193113E-2</v>
      </c>
      <c r="AB281" s="69">
        <f t="shared" si="41"/>
        <v>1.55561317085818E-5</v>
      </c>
      <c r="AC281" s="43">
        <v>5.0000000000000004E-6</v>
      </c>
      <c r="AD281" s="25">
        <f t="shared" si="35"/>
        <v>3.2484848484848484E-2</v>
      </c>
      <c r="AE281" s="25">
        <f t="shared" si="36"/>
        <v>0.01</v>
      </c>
      <c r="AF281" s="25">
        <f t="shared" si="37"/>
        <v>4.1250000000000002E-2</v>
      </c>
      <c r="AG281" s="25"/>
      <c r="AH281" s="25"/>
      <c r="AI281" s="25">
        <v>6.51</v>
      </c>
      <c r="AJ281" s="25"/>
      <c r="AK281" s="25"/>
      <c r="AL281" s="25"/>
      <c r="AM281" s="25"/>
      <c r="AN281" s="25"/>
      <c r="AO281" s="25"/>
      <c r="AP281" s="25"/>
      <c r="AQ281" s="25"/>
      <c r="AR281" s="25"/>
      <c r="AS281" s="25" t="s">
        <v>202</v>
      </c>
      <c r="AT281" s="25" t="s">
        <v>203</v>
      </c>
      <c r="AU281" s="25"/>
      <c r="AV281" s="25"/>
      <c r="AW281" s="25"/>
      <c r="AX281" s="25"/>
      <c r="AY281" s="25" t="s">
        <v>197</v>
      </c>
      <c r="AZ281" s="25" t="s">
        <v>179</v>
      </c>
      <c r="BA281" s="25" t="s">
        <v>204</v>
      </c>
      <c r="BB281" s="25"/>
      <c r="BC281" s="25"/>
      <c r="BD281" s="25"/>
      <c r="BE281" s="25"/>
      <c r="BF281" s="25" t="s">
        <v>205</v>
      </c>
      <c r="BG281" s="25"/>
      <c r="BH281" s="25"/>
      <c r="BI281" s="25"/>
      <c r="BJ281" s="25"/>
      <c r="BK281" s="25"/>
      <c r="BL281" s="25"/>
      <c r="BM281" s="25"/>
      <c r="BN281" s="25"/>
      <c r="BO281" s="25"/>
      <c r="BP281" s="25"/>
      <c r="BQ281" s="25"/>
    </row>
    <row r="282" spans="1:69" s="36" customFormat="1" hidden="1" x14ac:dyDescent="0.25">
      <c r="A282" s="25" t="s">
        <v>159</v>
      </c>
      <c r="B282" s="25" t="s">
        <v>160</v>
      </c>
      <c r="C282" s="25" t="s">
        <v>182</v>
      </c>
      <c r="D282" s="25" t="s">
        <v>34</v>
      </c>
      <c r="E282" s="25">
        <v>6</v>
      </c>
      <c r="F282" s="47" t="s">
        <v>282</v>
      </c>
      <c r="G282" s="69">
        <v>4</v>
      </c>
      <c r="H282" s="69"/>
      <c r="I282" s="69">
        <v>4.125</v>
      </c>
      <c r="J282" s="25"/>
      <c r="K282" s="25"/>
      <c r="L282" s="25">
        <v>2E-3</v>
      </c>
      <c r="M282" s="69"/>
      <c r="N282" s="69"/>
      <c r="O282" s="73">
        <v>0.13400000000000001</v>
      </c>
      <c r="P282" s="69"/>
      <c r="Q282" s="24"/>
      <c r="R282" s="25"/>
      <c r="S282" s="25"/>
      <c r="T282" s="25"/>
      <c r="U282" s="25">
        <v>1.2999999999999999E-2</v>
      </c>
      <c r="V282" s="25"/>
      <c r="W282" s="25"/>
      <c r="X282" s="73">
        <f t="shared" si="34"/>
        <v>3.8570000000000002</v>
      </c>
      <c r="Y282" s="25">
        <f t="shared" si="38"/>
        <v>11.683935722475807</v>
      </c>
      <c r="Z282" s="69">
        <f t="shared" si="39"/>
        <v>0.32141666666666668</v>
      </c>
      <c r="AA282" s="87">
        <f t="shared" si="40"/>
        <v>8.1138442517193113E-2</v>
      </c>
      <c r="AB282" s="69">
        <f t="shared" si="41"/>
        <v>1.55561317085818E-5</v>
      </c>
      <c r="AC282" s="43">
        <v>5.0000000000000004E-6</v>
      </c>
      <c r="AD282" s="25">
        <f t="shared" si="35"/>
        <v>3.2484848484848484E-2</v>
      </c>
      <c r="AE282" s="25">
        <f t="shared" si="36"/>
        <v>0.01</v>
      </c>
      <c r="AF282" s="25">
        <f t="shared" si="37"/>
        <v>4.1250000000000002E-2</v>
      </c>
      <c r="AG282" s="25"/>
      <c r="AH282" s="25"/>
      <c r="AI282" s="25">
        <v>6.51</v>
      </c>
      <c r="AJ282" s="25"/>
      <c r="AK282" s="25"/>
      <c r="AL282" s="25"/>
      <c r="AM282" s="25"/>
      <c r="AN282" s="25"/>
      <c r="AO282" s="25"/>
      <c r="AP282" s="25"/>
      <c r="AQ282" s="25"/>
      <c r="AR282" s="25"/>
      <c r="AS282" s="25" t="s">
        <v>209</v>
      </c>
      <c r="AT282" s="25" t="s">
        <v>203</v>
      </c>
      <c r="AU282" s="25"/>
      <c r="AV282" s="25"/>
      <c r="AW282" s="25"/>
      <c r="AX282" s="25"/>
      <c r="AY282" s="25" t="s">
        <v>197</v>
      </c>
      <c r="AZ282" s="25" t="s">
        <v>179</v>
      </c>
      <c r="BA282" s="25" t="s">
        <v>204</v>
      </c>
      <c r="BB282" s="25"/>
      <c r="BC282" s="25"/>
      <c r="BD282" s="25"/>
      <c r="BE282" s="25"/>
      <c r="BF282" s="25" t="s">
        <v>205</v>
      </c>
      <c r="BG282" s="25"/>
      <c r="BH282" s="25"/>
      <c r="BI282" s="25"/>
      <c r="BJ282" s="25"/>
      <c r="BK282" s="25"/>
      <c r="BL282" s="25"/>
      <c r="BM282" s="25"/>
      <c r="BN282" s="25" t="s">
        <v>206</v>
      </c>
      <c r="BO282" s="25" t="s">
        <v>207</v>
      </c>
      <c r="BP282" s="25" t="s">
        <v>208</v>
      </c>
      <c r="BQ282" s="25"/>
    </row>
    <row r="283" spans="1:69" s="36" customFormat="1" hidden="1" x14ac:dyDescent="0.25">
      <c r="A283" s="25" t="s">
        <v>159</v>
      </c>
      <c r="B283" s="25" t="s">
        <v>160</v>
      </c>
      <c r="C283" s="25" t="s">
        <v>182</v>
      </c>
      <c r="D283" s="25" t="s">
        <v>34</v>
      </c>
      <c r="E283" s="25">
        <v>6</v>
      </c>
      <c r="F283" s="47" t="s">
        <v>282</v>
      </c>
      <c r="G283" s="69">
        <v>4</v>
      </c>
      <c r="H283" s="69"/>
      <c r="I283" s="69">
        <v>4.125</v>
      </c>
      <c r="J283" s="25"/>
      <c r="K283" s="25"/>
      <c r="L283" s="25">
        <v>5.0000000000000001E-3</v>
      </c>
      <c r="M283" s="69"/>
      <c r="N283" s="69"/>
      <c r="O283" s="73">
        <v>0.11</v>
      </c>
      <c r="P283" s="69"/>
      <c r="Q283" s="24"/>
      <c r="R283" s="25"/>
      <c r="S283" s="25"/>
      <c r="T283" s="25"/>
      <c r="U283" s="25">
        <v>1.0999999999999999E-2</v>
      </c>
      <c r="V283" s="25"/>
      <c r="W283" s="25"/>
      <c r="X283" s="73">
        <f t="shared" si="34"/>
        <v>3.9049999999999998</v>
      </c>
      <c r="Y283" s="25">
        <f t="shared" si="38"/>
        <v>11.976556228601773</v>
      </c>
      <c r="Z283" s="69">
        <f t="shared" si="39"/>
        <v>0.32541666666666663</v>
      </c>
      <c r="AA283" s="87">
        <f t="shared" si="40"/>
        <v>8.3170529365290083E-2</v>
      </c>
      <c r="AB283" s="69">
        <f t="shared" si="41"/>
        <v>1.5364916773367481E-5</v>
      </c>
      <c r="AC283" s="43">
        <v>5.0000000000000004E-6</v>
      </c>
      <c r="AD283" s="25">
        <f t="shared" si="35"/>
        <v>2.6666666666666668E-2</v>
      </c>
      <c r="AE283" s="25">
        <f t="shared" si="36"/>
        <v>1.4999999999999999E-2</v>
      </c>
      <c r="AF283" s="25">
        <f t="shared" si="37"/>
        <v>6.1874999999999999E-2</v>
      </c>
      <c r="AG283" s="25"/>
      <c r="AH283" s="25"/>
      <c r="AI283" s="25">
        <v>5.38</v>
      </c>
      <c r="AJ283" s="25"/>
      <c r="AK283" s="25"/>
      <c r="AL283" s="25"/>
      <c r="AM283" s="25"/>
      <c r="AN283" s="25"/>
      <c r="AO283" s="25"/>
      <c r="AP283" s="25"/>
      <c r="AQ283" s="25"/>
      <c r="AR283" s="25"/>
      <c r="AS283" s="25" t="s">
        <v>202</v>
      </c>
      <c r="AT283" s="25" t="s">
        <v>213</v>
      </c>
      <c r="AU283" s="25"/>
      <c r="AV283" s="25"/>
      <c r="AW283" s="25"/>
      <c r="AX283" s="25"/>
      <c r="AY283" s="25" t="s">
        <v>197</v>
      </c>
      <c r="AZ283" s="25" t="s">
        <v>179</v>
      </c>
      <c r="BA283" s="25" t="s">
        <v>204</v>
      </c>
      <c r="BB283" s="25"/>
      <c r="BC283" s="25"/>
      <c r="BD283" s="25"/>
      <c r="BE283" s="25"/>
      <c r="BF283" s="25" t="s">
        <v>205</v>
      </c>
      <c r="BG283" s="25"/>
      <c r="BH283" s="25"/>
      <c r="BI283" s="25"/>
      <c r="BJ283" s="25"/>
      <c r="BK283" s="25"/>
      <c r="BL283" s="25"/>
      <c r="BM283" s="25"/>
      <c r="BN283" s="25" t="s">
        <v>206</v>
      </c>
      <c r="BO283" s="25" t="s">
        <v>207</v>
      </c>
      <c r="BP283" s="25" t="s">
        <v>208</v>
      </c>
      <c r="BQ283" s="25"/>
    </row>
    <row r="284" spans="1:69" s="36" customFormat="1" hidden="1" x14ac:dyDescent="0.25">
      <c r="A284" s="25" t="s">
        <v>159</v>
      </c>
      <c r="B284" s="25" t="s">
        <v>160</v>
      </c>
      <c r="C284" s="25" t="s">
        <v>182</v>
      </c>
      <c r="D284" s="25" t="s">
        <v>34</v>
      </c>
      <c r="E284" s="25">
        <v>6</v>
      </c>
      <c r="F284" s="47" t="s">
        <v>282</v>
      </c>
      <c r="G284" s="69">
        <v>4</v>
      </c>
      <c r="H284" s="69"/>
      <c r="I284" s="69">
        <v>4.125</v>
      </c>
      <c r="J284" s="25"/>
      <c r="K284" s="25"/>
      <c r="L284" s="25">
        <v>2E-3</v>
      </c>
      <c r="M284" s="69"/>
      <c r="N284" s="69"/>
      <c r="O284" s="73">
        <v>0.11</v>
      </c>
      <c r="P284" s="69"/>
      <c r="Q284" s="24"/>
      <c r="R284" s="25"/>
      <c r="S284" s="25"/>
      <c r="T284" s="25"/>
      <c r="U284" s="25">
        <v>1.0999999999999999E-2</v>
      </c>
      <c r="V284" s="25"/>
      <c r="W284" s="25"/>
      <c r="X284" s="73">
        <f t="shared" si="34"/>
        <v>3.9049999999999998</v>
      </c>
      <c r="Y284" s="25">
        <f t="shared" si="38"/>
        <v>11.976556228601773</v>
      </c>
      <c r="Z284" s="69">
        <f t="shared" si="39"/>
        <v>0.32541666666666663</v>
      </c>
      <c r="AA284" s="87">
        <f t="shared" si="40"/>
        <v>8.3170529365290083E-2</v>
      </c>
      <c r="AB284" s="69">
        <f t="shared" si="41"/>
        <v>1.5364916773367481E-5</v>
      </c>
      <c r="AC284" s="43">
        <v>5.0000000000000004E-6</v>
      </c>
      <c r="AD284" s="25">
        <f t="shared" si="35"/>
        <v>2.6666666666666668E-2</v>
      </c>
      <c r="AE284" s="25">
        <f t="shared" si="36"/>
        <v>1.4999999999999999E-2</v>
      </c>
      <c r="AF284" s="25">
        <f t="shared" si="37"/>
        <v>6.1874999999999999E-2</v>
      </c>
      <c r="AG284" s="25"/>
      <c r="AH284" s="25"/>
      <c r="AI284" s="25">
        <v>5.38</v>
      </c>
      <c r="AJ284" s="25"/>
      <c r="AK284" s="25"/>
      <c r="AL284" s="25"/>
      <c r="AM284" s="25"/>
      <c r="AN284" s="25"/>
      <c r="AO284" s="25"/>
      <c r="AP284" s="25"/>
      <c r="AQ284" s="25"/>
      <c r="AR284" s="25"/>
      <c r="AS284" s="25" t="s">
        <v>209</v>
      </c>
      <c r="AT284" s="25" t="s">
        <v>213</v>
      </c>
      <c r="AU284" s="25"/>
      <c r="AV284" s="25"/>
      <c r="AW284" s="25"/>
      <c r="AX284" s="25"/>
      <c r="AY284" s="25" t="s">
        <v>197</v>
      </c>
      <c r="AZ284" s="25" t="s">
        <v>179</v>
      </c>
      <c r="BA284" s="25" t="s">
        <v>204</v>
      </c>
      <c r="BB284" s="25"/>
      <c r="BC284" s="25"/>
      <c r="BD284" s="25"/>
      <c r="BE284" s="25"/>
      <c r="BF284" s="25" t="s">
        <v>205</v>
      </c>
      <c r="BG284" s="25"/>
      <c r="BH284" s="25"/>
      <c r="BI284" s="25"/>
      <c r="BJ284" s="25"/>
      <c r="BK284" s="25"/>
      <c r="BL284" s="25"/>
      <c r="BM284" s="25"/>
      <c r="BN284" s="25" t="s">
        <v>206</v>
      </c>
      <c r="BO284" s="25" t="s">
        <v>207</v>
      </c>
      <c r="BP284" s="25" t="s">
        <v>208</v>
      </c>
      <c r="BQ284" s="25"/>
    </row>
    <row r="285" spans="1:69" s="36" customFormat="1" hidden="1" x14ac:dyDescent="0.25">
      <c r="A285" s="25" t="s">
        <v>159</v>
      </c>
      <c r="B285" s="25" t="s">
        <v>160</v>
      </c>
      <c r="C285" s="25" t="s">
        <v>182</v>
      </c>
      <c r="D285" s="25" t="s">
        <v>34</v>
      </c>
      <c r="E285" s="25">
        <v>6</v>
      </c>
      <c r="F285" s="47" t="s">
        <v>282</v>
      </c>
      <c r="G285" s="69">
        <v>4</v>
      </c>
      <c r="H285" s="69"/>
      <c r="I285" s="69">
        <v>4.125</v>
      </c>
      <c r="J285" s="25"/>
      <c r="K285" s="25"/>
      <c r="L285" s="25">
        <v>5.0000000000000001E-3</v>
      </c>
      <c r="M285" s="69"/>
      <c r="N285" s="69"/>
      <c r="O285" s="69">
        <v>9.5000000000000001E-2</v>
      </c>
      <c r="P285" s="69"/>
      <c r="Q285" s="25"/>
      <c r="R285" s="25"/>
      <c r="S285" s="25"/>
      <c r="T285" s="25"/>
      <c r="U285" s="25">
        <v>0.01</v>
      </c>
      <c r="V285" s="25"/>
      <c r="W285" s="25"/>
      <c r="X285" s="73">
        <f t="shared" si="34"/>
        <v>3.9350000000000001</v>
      </c>
      <c r="Y285" s="25">
        <f t="shared" si="38"/>
        <v>12.161281876632854</v>
      </c>
      <c r="Z285" s="69">
        <f t="shared" si="39"/>
        <v>0.32791666666666669</v>
      </c>
      <c r="AA285" s="87">
        <f t="shared" si="40"/>
        <v>8.445334636550593E-2</v>
      </c>
      <c r="AB285" s="69">
        <f t="shared" si="41"/>
        <v>1.5247776365946634E-5</v>
      </c>
      <c r="AC285" s="43">
        <v>5.0000000000000004E-6</v>
      </c>
      <c r="AD285" s="25">
        <f t="shared" si="35"/>
        <v>2.3030303030303029E-2</v>
      </c>
      <c r="AE285" s="25">
        <f t="shared" si="36"/>
        <v>1.4999999999999999E-2</v>
      </c>
      <c r="AF285" s="25">
        <f t="shared" si="37"/>
        <v>6.1874999999999999E-2</v>
      </c>
      <c r="AG285" s="25"/>
      <c r="AH285" s="25"/>
      <c r="AI285" s="25">
        <v>4.66</v>
      </c>
      <c r="AJ285" s="25"/>
      <c r="AK285" s="25"/>
      <c r="AL285" s="25"/>
      <c r="AM285" s="25"/>
      <c r="AN285" s="25"/>
      <c r="AO285" s="25"/>
      <c r="AP285" s="25"/>
      <c r="AQ285" s="25"/>
      <c r="AR285" s="25"/>
      <c r="AS285" s="25" t="s">
        <v>202</v>
      </c>
      <c r="AT285" s="25" t="s">
        <v>214</v>
      </c>
      <c r="AU285" s="25"/>
      <c r="AV285" s="25"/>
      <c r="AW285" s="25"/>
      <c r="AX285" s="25"/>
      <c r="AY285" s="25" t="s">
        <v>197</v>
      </c>
      <c r="AZ285" s="25" t="s">
        <v>179</v>
      </c>
      <c r="BA285" s="25" t="s">
        <v>204</v>
      </c>
      <c r="BB285" s="25"/>
      <c r="BC285" s="25"/>
      <c r="BD285" s="25"/>
      <c r="BE285" s="25"/>
      <c r="BF285" s="25" t="s">
        <v>205</v>
      </c>
      <c r="BG285" s="25"/>
      <c r="BH285" s="25"/>
      <c r="BI285" s="25"/>
      <c r="BJ285" s="25"/>
      <c r="BK285" s="25"/>
      <c r="BL285" s="25"/>
      <c r="BM285" s="25"/>
      <c r="BN285" s="25" t="s">
        <v>206</v>
      </c>
      <c r="BO285" s="25" t="s">
        <v>207</v>
      </c>
      <c r="BP285" s="25" t="s">
        <v>208</v>
      </c>
      <c r="BQ285" s="25"/>
    </row>
    <row r="286" spans="1:69" s="33" customFormat="1" hidden="1" x14ac:dyDescent="0.25">
      <c r="A286" s="25" t="s">
        <v>159</v>
      </c>
      <c r="B286" s="25" t="s">
        <v>160</v>
      </c>
      <c r="C286" s="25" t="s">
        <v>182</v>
      </c>
      <c r="D286" s="25" t="s">
        <v>34</v>
      </c>
      <c r="E286" s="25">
        <v>6</v>
      </c>
      <c r="F286" s="47" t="s">
        <v>282</v>
      </c>
      <c r="G286" s="69">
        <v>4</v>
      </c>
      <c r="H286" s="69"/>
      <c r="I286" s="69">
        <v>4.125</v>
      </c>
      <c r="J286" s="25"/>
      <c r="K286" s="25"/>
      <c r="L286" s="25">
        <v>2E-3</v>
      </c>
      <c r="M286" s="69"/>
      <c r="N286" s="69"/>
      <c r="O286" s="69">
        <v>9.5000000000000001E-2</v>
      </c>
      <c r="P286" s="69"/>
      <c r="Q286" s="25"/>
      <c r="R286" s="25"/>
      <c r="S286" s="25"/>
      <c r="T286" s="25"/>
      <c r="U286" s="25">
        <v>0.01</v>
      </c>
      <c r="V286" s="25"/>
      <c r="W286" s="25"/>
      <c r="X286" s="73">
        <f t="shared" si="34"/>
        <v>3.9350000000000001</v>
      </c>
      <c r="Y286" s="25">
        <f t="shared" si="38"/>
        <v>12.161281876632854</v>
      </c>
      <c r="Z286" s="69">
        <f t="shared" si="39"/>
        <v>0.32791666666666669</v>
      </c>
      <c r="AA286" s="87">
        <f t="shared" si="40"/>
        <v>8.445334636550593E-2</v>
      </c>
      <c r="AB286" s="69">
        <f t="shared" si="41"/>
        <v>1.5247776365946634E-5</v>
      </c>
      <c r="AC286" s="43">
        <v>5.0000000000000004E-6</v>
      </c>
      <c r="AD286" s="25">
        <f t="shared" si="35"/>
        <v>2.3030303030303029E-2</v>
      </c>
      <c r="AE286" s="25">
        <f t="shared" si="36"/>
        <v>1.4999999999999999E-2</v>
      </c>
      <c r="AF286" s="25">
        <f t="shared" si="37"/>
        <v>6.1874999999999999E-2</v>
      </c>
      <c r="AG286" s="25"/>
      <c r="AH286" s="25"/>
      <c r="AI286" s="25">
        <v>4.66</v>
      </c>
      <c r="AJ286" s="25"/>
      <c r="AK286" s="25"/>
      <c r="AL286" s="25"/>
      <c r="AM286" s="25"/>
      <c r="AN286" s="25"/>
      <c r="AO286" s="25"/>
      <c r="AP286" s="25"/>
      <c r="AQ286" s="25"/>
      <c r="AR286" s="25"/>
      <c r="AS286" s="25" t="s">
        <v>209</v>
      </c>
      <c r="AT286" s="25" t="s">
        <v>214</v>
      </c>
      <c r="AU286" s="25"/>
      <c r="AV286" s="25"/>
      <c r="AW286" s="25"/>
      <c r="AX286" s="25"/>
      <c r="AY286" s="25" t="s">
        <v>197</v>
      </c>
      <c r="AZ286" s="25" t="s">
        <v>179</v>
      </c>
      <c r="BA286" s="25" t="s">
        <v>204</v>
      </c>
      <c r="BB286" s="25"/>
      <c r="BC286" s="25"/>
      <c r="BD286" s="25"/>
      <c r="BE286" s="25"/>
      <c r="BF286" s="25" t="s">
        <v>205</v>
      </c>
      <c r="BG286" s="25"/>
      <c r="BH286" s="25"/>
      <c r="BI286" s="25"/>
      <c r="BJ286" s="25"/>
      <c r="BK286" s="25"/>
      <c r="BL286" s="25"/>
      <c r="BM286" s="25"/>
      <c r="BN286" s="25" t="s">
        <v>206</v>
      </c>
      <c r="BO286" s="25" t="s">
        <v>207</v>
      </c>
      <c r="BP286" s="25" t="s">
        <v>208</v>
      </c>
      <c r="BQ286" s="25"/>
    </row>
    <row r="287" spans="1:69" s="36" customFormat="1" hidden="1" x14ac:dyDescent="0.25">
      <c r="A287" s="25" t="s">
        <v>159</v>
      </c>
      <c r="B287" s="25" t="s">
        <v>160</v>
      </c>
      <c r="C287" s="25" t="s">
        <v>182</v>
      </c>
      <c r="D287" s="25" t="s">
        <v>34</v>
      </c>
      <c r="E287" s="25">
        <v>6</v>
      </c>
      <c r="F287" s="47" t="s">
        <v>282</v>
      </c>
      <c r="G287" s="69">
        <v>5</v>
      </c>
      <c r="H287" s="69"/>
      <c r="I287" s="69">
        <v>5.125</v>
      </c>
      <c r="J287" s="25"/>
      <c r="K287" s="25"/>
      <c r="L287" s="25">
        <v>5.0000000000000001E-3</v>
      </c>
      <c r="M287" s="69"/>
      <c r="N287" s="69"/>
      <c r="O287" s="69">
        <v>0.16</v>
      </c>
      <c r="P287" s="69"/>
      <c r="Q287" s="25"/>
      <c r="R287" s="25"/>
      <c r="S287" s="25"/>
      <c r="T287" s="25"/>
      <c r="U287" s="25">
        <v>1.6E-2</v>
      </c>
      <c r="V287" s="25"/>
      <c r="W287" s="25"/>
      <c r="X287" s="73">
        <f t="shared" si="34"/>
        <v>4.8049999999999997</v>
      </c>
      <c r="Y287" s="25">
        <f t="shared" si="38"/>
        <v>18.13329243147437</v>
      </c>
      <c r="Z287" s="69">
        <f t="shared" si="39"/>
        <v>0.40041666666666664</v>
      </c>
      <c r="AA287" s="87">
        <f t="shared" si="40"/>
        <v>0.12592564188523866</v>
      </c>
      <c r="AB287" s="69">
        <f t="shared" si="41"/>
        <v>1.2486992715920918E-5</v>
      </c>
      <c r="AC287" s="43">
        <v>5.0000000000000004E-6</v>
      </c>
      <c r="AD287" s="25">
        <f t="shared" si="35"/>
        <v>3.1219512195121951E-2</v>
      </c>
      <c r="AE287" s="25">
        <f t="shared" si="36"/>
        <v>0.01</v>
      </c>
      <c r="AF287" s="25">
        <f t="shared" si="37"/>
        <v>5.1250000000000004E-2</v>
      </c>
      <c r="AG287" s="25"/>
      <c r="AH287" s="25"/>
      <c r="AI287" s="25">
        <v>9.67</v>
      </c>
      <c r="AJ287" s="25"/>
      <c r="AK287" s="25"/>
      <c r="AL287" s="25"/>
      <c r="AM287" s="25"/>
      <c r="AN287" s="25"/>
      <c r="AO287" s="25"/>
      <c r="AP287" s="25"/>
      <c r="AQ287" s="25"/>
      <c r="AR287" s="25"/>
      <c r="AS287" s="25" t="s">
        <v>202</v>
      </c>
      <c r="AT287" s="25" t="s">
        <v>203</v>
      </c>
      <c r="AU287" s="25"/>
      <c r="AV287" s="25"/>
      <c r="AW287" s="25"/>
      <c r="AX287" s="25"/>
      <c r="AY287" s="25" t="s">
        <v>197</v>
      </c>
      <c r="AZ287" s="25" t="s">
        <v>179</v>
      </c>
      <c r="BA287" s="25" t="s">
        <v>204</v>
      </c>
      <c r="BB287" s="25"/>
      <c r="BC287" s="25"/>
      <c r="BD287" s="25"/>
      <c r="BE287" s="25"/>
      <c r="BF287" s="25" t="s">
        <v>205</v>
      </c>
      <c r="BG287" s="25"/>
      <c r="BH287" s="25"/>
      <c r="BI287" s="25"/>
      <c r="BJ287" s="25"/>
      <c r="BK287" s="25"/>
      <c r="BL287" s="25"/>
      <c r="BM287" s="25"/>
      <c r="BN287" s="25"/>
      <c r="BO287" s="25"/>
      <c r="BP287" s="25"/>
      <c r="BQ287" s="25"/>
    </row>
    <row r="288" spans="1:69" s="36" customFormat="1" hidden="1" x14ac:dyDescent="0.25">
      <c r="A288" s="25" t="s">
        <v>159</v>
      </c>
      <c r="B288" s="25" t="s">
        <v>160</v>
      </c>
      <c r="C288" s="25" t="s">
        <v>182</v>
      </c>
      <c r="D288" s="25" t="s">
        <v>34</v>
      </c>
      <c r="E288" s="25">
        <v>6</v>
      </c>
      <c r="F288" s="47" t="s">
        <v>282</v>
      </c>
      <c r="G288" s="69">
        <v>5</v>
      </c>
      <c r="H288" s="69"/>
      <c r="I288" s="69">
        <v>5.125</v>
      </c>
      <c r="J288" s="25"/>
      <c r="K288" s="25"/>
      <c r="L288" s="25">
        <v>2E-3</v>
      </c>
      <c r="M288" s="69"/>
      <c r="N288" s="69"/>
      <c r="O288" s="73">
        <v>0.16</v>
      </c>
      <c r="P288" s="69"/>
      <c r="Q288" s="24"/>
      <c r="R288" s="25"/>
      <c r="S288" s="25"/>
      <c r="T288" s="25"/>
      <c r="U288" s="25">
        <v>1.6E-2</v>
      </c>
      <c r="V288" s="25"/>
      <c r="W288" s="25"/>
      <c r="X288" s="73">
        <f t="shared" si="34"/>
        <v>4.8049999999999997</v>
      </c>
      <c r="Y288" s="25">
        <f t="shared" si="38"/>
        <v>18.13329243147437</v>
      </c>
      <c r="Z288" s="69">
        <f t="shared" si="39"/>
        <v>0.40041666666666664</v>
      </c>
      <c r="AA288" s="87">
        <f t="shared" si="40"/>
        <v>0.12592564188523866</v>
      </c>
      <c r="AB288" s="69">
        <f t="shared" si="41"/>
        <v>1.2486992715920918E-5</v>
      </c>
      <c r="AC288" s="43">
        <v>5.0000000000000004E-6</v>
      </c>
      <c r="AD288" s="25">
        <f t="shared" si="35"/>
        <v>3.1219512195121951E-2</v>
      </c>
      <c r="AE288" s="25">
        <f t="shared" si="36"/>
        <v>0.01</v>
      </c>
      <c r="AF288" s="25">
        <f t="shared" si="37"/>
        <v>5.1250000000000004E-2</v>
      </c>
      <c r="AG288" s="25"/>
      <c r="AH288" s="25"/>
      <c r="AI288" s="25">
        <v>9.67</v>
      </c>
      <c r="AJ288" s="25"/>
      <c r="AK288" s="25"/>
      <c r="AL288" s="25"/>
      <c r="AM288" s="25"/>
      <c r="AN288" s="25"/>
      <c r="AO288" s="25"/>
      <c r="AP288" s="25"/>
      <c r="AQ288" s="25"/>
      <c r="AR288" s="25"/>
      <c r="AS288" s="25" t="s">
        <v>209</v>
      </c>
      <c r="AT288" s="25" t="s">
        <v>203</v>
      </c>
      <c r="AU288" s="25"/>
      <c r="AV288" s="25"/>
      <c r="AW288" s="25"/>
      <c r="AX288" s="25"/>
      <c r="AY288" s="25" t="s">
        <v>197</v>
      </c>
      <c r="AZ288" s="25" t="s">
        <v>179</v>
      </c>
      <c r="BA288" s="25" t="s">
        <v>204</v>
      </c>
      <c r="BB288" s="25"/>
      <c r="BC288" s="25"/>
      <c r="BD288" s="25"/>
      <c r="BE288" s="25"/>
      <c r="BF288" s="25" t="s">
        <v>205</v>
      </c>
      <c r="BG288" s="25"/>
      <c r="BH288" s="25"/>
      <c r="BI288" s="25"/>
      <c r="BJ288" s="25"/>
      <c r="BK288" s="25"/>
      <c r="BL288" s="25"/>
      <c r="BM288" s="25"/>
      <c r="BN288" s="25" t="s">
        <v>206</v>
      </c>
      <c r="BO288" s="25" t="s">
        <v>207</v>
      </c>
      <c r="BP288" s="25" t="s">
        <v>208</v>
      </c>
      <c r="BQ288" s="25"/>
    </row>
    <row r="289" spans="1:69" s="36" customFormat="1" hidden="1" x14ac:dyDescent="0.25">
      <c r="A289" s="25" t="s">
        <v>159</v>
      </c>
      <c r="B289" s="25" t="s">
        <v>160</v>
      </c>
      <c r="C289" s="25" t="s">
        <v>182</v>
      </c>
      <c r="D289" s="25" t="s">
        <v>34</v>
      </c>
      <c r="E289" s="25">
        <v>6</v>
      </c>
      <c r="F289" s="47" t="s">
        <v>282</v>
      </c>
      <c r="G289" s="69">
        <v>5</v>
      </c>
      <c r="H289" s="69"/>
      <c r="I289" s="69">
        <v>5.125</v>
      </c>
      <c r="J289" s="25"/>
      <c r="K289" s="25"/>
      <c r="L289" s="25">
        <v>5.0000000000000001E-3</v>
      </c>
      <c r="M289" s="69"/>
      <c r="N289" s="69"/>
      <c r="O289" s="73">
        <v>0.125</v>
      </c>
      <c r="P289" s="69"/>
      <c r="Q289" s="24"/>
      <c r="R289" s="25"/>
      <c r="S289" s="25"/>
      <c r="T289" s="25"/>
      <c r="U289" s="25">
        <v>1.2E-2</v>
      </c>
      <c r="V289" s="25"/>
      <c r="W289" s="25"/>
      <c r="X289" s="73">
        <f t="shared" si="34"/>
        <v>4.875</v>
      </c>
      <c r="Y289" s="25">
        <f t="shared" si="38"/>
        <v>18.66547822699248</v>
      </c>
      <c r="Z289" s="69">
        <f t="shared" si="39"/>
        <v>0.40625</v>
      </c>
      <c r="AA289" s="87">
        <f t="shared" si="40"/>
        <v>0.12962137657633668</v>
      </c>
      <c r="AB289" s="69">
        <f t="shared" si="41"/>
        <v>1.2307692307692308E-5</v>
      </c>
      <c r="AC289" s="43">
        <v>5.0000000000000004E-6</v>
      </c>
      <c r="AD289" s="25">
        <f t="shared" si="35"/>
        <v>2.4390243902439025E-2</v>
      </c>
      <c r="AE289" s="25">
        <f t="shared" si="36"/>
        <v>1.4999999999999999E-2</v>
      </c>
      <c r="AF289" s="25">
        <f t="shared" si="37"/>
        <v>7.6874999999999999E-2</v>
      </c>
      <c r="AG289" s="25"/>
      <c r="AH289" s="25"/>
      <c r="AI289" s="25">
        <v>7.61</v>
      </c>
      <c r="AJ289" s="25"/>
      <c r="AK289" s="25"/>
      <c r="AL289" s="25"/>
      <c r="AM289" s="25"/>
      <c r="AN289" s="25"/>
      <c r="AO289" s="25"/>
      <c r="AP289" s="25"/>
      <c r="AQ289" s="25"/>
      <c r="AR289" s="25"/>
      <c r="AS289" s="25" t="s">
        <v>202</v>
      </c>
      <c r="AT289" s="25" t="s">
        <v>213</v>
      </c>
      <c r="AU289" s="25"/>
      <c r="AV289" s="25"/>
      <c r="AW289" s="25"/>
      <c r="AX289" s="25"/>
      <c r="AY289" s="25" t="s">
        <v>197</v>
      </c>
      <c r="AZ289" s="25" t="s">
        <v>179</v>
      </c>
      <c r="BA289" s="25" t="s">
        <v>204</v>
      </c>
      <c r="BB289" s="25"/>
      <c r="BC289" s="25"/>
      <c r="BD289" s="25"/>
      <c r="BE289" s="25"/>
      <c r="BF289" s="25" t="s">
        <v>205</v>
      </c>
      <c r="BG289" s="25"/>
      <c r="BH289" s="25"/>
      <c r="BI289" s="25"/>
      <c r="BJ289" s="25"/>
      <c r="BK289" s="25"/>
      <c r="BL289" s="25"/>
      <c r="BM289" s="25"/>
      <c r="BN289" s="25" t="s">
        <v>206</v>
      </c>
      <c r="BO289" s="25" t="s">
        <v>207</v>
      </c>
      <c r="BP289" s="25" t="s">
        <v>208</v>
      </c>
      <c r="BQ289" s="25"/>
    </row>
    <row r="290" spans="1:69" s="33" customFormat="1" hidden="1" x14ac:dyDescent="0.25">
      <c r="A290" s="25" t="s">
        <v>159</v>
      </c>
      <c r="B290" s="25" t="s">
        <v>160</v>
      </c>
      <c r="C290" s="25" t="s">
        <v>182</v>
      </c>
      <c r="D290" s="25" t="s">
        <v>34</v>
      </c>
      <c r="E290" s="25">
        <v>6</v>
      </c>
      <c r="F290" s="47" t="s">
        <v>282</v>
      </c>
      <c r="G290" s="69">
        <v>5</v>
      </c>
      <c r="H290" s="69"/>
      <c r="I290" s="69">
        <v>5.125</v>
      </c>
      <c r="J290" s="25"/>
      <c r="K290" s="25"/>
      <c r="L290" s="25">
        <v>2E-3</v>
      </c>
      <c r="M290" s="69"/>
      <c r="N290" s="69"/>
      <c r="O290" s="73">
        <v>0.125</v>
      </c>
      <c r="P290" s="69"/>
      <c r="Q290" s="24"/>
      <c r="R290" s="25"/>
      <c r="S290" s="25"/>
      <c r="T290" s="25"/>
      <c r="U290" s="25">
        <v>1.2E-2</v>
      </c>
      <c r="V290" s="25"/>
      <c r="W290" s="25"/>
      <c r="X290" s="73">
        <f t="shared" si="34"/>
        <v>4.875</v>
      </c>
      <c r="Y290" s="25">
        <f t="shared" si="38"/>
        <v>18.66547822699248</v>
      </c>
      <c r="Z290" s="69">
        <f t="shared" si="39"/>
        <v>0.40625</v>
      </c>
      <c r="AA290" s="87">
        <f t="shared" si="40"/>
        <v>0.12962137657633668</v>
      </c>
      <c r="AB290" s="69">
        <f t="shared" si="41"/>
        <v>1.2307692307692308E-5</v>
      </c>
      <c r="AC290" s="43">
        <v>5.0000000000000004E-6</v>
      </c>
      <c r="AD290" s="25">
        <f t="shared" ref="AD290:AD316" si="42">O290/I290</f>
        <v>2.4390243902439025E-2</v>
      </c>
      <c r="AE290" s="25">
        <f t="shared" ref="AE290:AE316" si="43">IF(AND(AD290&gt;0.01,AD290&lt;=0.03),0.015,IF(AND(AD290&gt;0.03,AD290&lt;=0.05),0.01,IF(AND(AD290&gt;0.05,AD290&lt;=0.1),0.008,IF(AD290&gt;0.1,0.007))))</f>
        <v>1.4999999999999999E-2</v>
      </c>
      <c r="AF290" s="25">
        <f t="shared" ref="AF290:AF316" si="44">AE290*I290</f>
        <v>7.6874999999999999E-2</v>
      </c>
      <c r="AG290" s="25"/>
      <c r="AH290" s="25"/>
      <c r="AI290" s="25">
        <v>7.61</v>
      </c>
      <c r="AJ290" s="25"/>
      <c r="AK290" s="25"/>
      <c r="AL290" s="25"/>
      <c r="AM290" s="25"/>
      <c r="AN290" s="25"/>
      <c r="AO290" s="25"/>
      <c r="AP290" s="25"/>
      <c r="AQ290" s="25"/>
      <c r="AR290" s="25"/>
      <c r="AS290" s="25" t="s">
        <v>209</v>
      </c>
      <c r="AT290" s="25" t="s">
        <v>213</v>
      </c>
      <c r="AU290" s="25"/>
      <c r="AV290" s="25"/>
      <c r="AW290" s="25"/>
      <c r="AX290" s="25"/>
      <c r="AY290" s="25" t="s">
        <v>197</v>
      </c>
      <c r="AZ290" s="25" t="s">
        <v>179</v>
      </c>
      <c r="BA290" s="25" t="s">
        <v>204</v>
      </c>
      <c r="BB290" s="25"/>
      <c r="BC290" s="25"/>
      <c r="BD290" s="25"/>
      <c r="BE290" s="25"/>
      <c r="BF290" s="25" t="s">
        <v>205</v>
      </c>
      <c r="BG290" s="25"/>
      <c r="BH290" s="25"/>
      <c r="BI290" s="25"/>
      <c r="BJ290" s="25"/>
      <c r="BK290" s="25"/>
      <c r="BL290" s="25"/>
      <c r="BM290" s="25"/>
      <c r="BN290" s="25" t="s">
        <v>206</v>
      </c>
      <c r="BO290" s="25" t="s">
        <v>207</v>
      </c>
      <c r="BP290" s="25" t="s">
        <v>208</v>
      </c>
      <c r="BQ290" s="25"/>
    </row>
    <row r="291" spans="1:69" s="33" customFormat="1" hidden="1" x14ac:dyDescent="0.25">
      <c r="A291" s="25" t="s">
        <v>159</v>
      </c>
      <c r="B291" s="25" t="s">
        <v>160</v>
      </c>
      <c r="C291" s="25" t="s">
        <v>182</v>
      </c>
      <c r="D291" s="25" t="s">
        <v>34</v>
      </c>
      <c r="E291" s="25">
        <v>6</v>
      </c>
      <c r="F291" s="47" t="s">
        <v>282</v>
      </c>
      <c r="G291" s="69">
        <v>5</v>
      </c>
      <c r="H291" s="69"/>
      <c r="I291" s="69">
        <v>5.125</v>
      </c>
      <c r="J291" s="25"/>
      <c r="K291" s="25"/>
      <c r="L291" s="25">
        <v>5.0000000000000001E-3</v>
      </c>
      <c r="M291" s="69"/>
      <c r="N291" s="69"/>
      <c r="O291" s="69">
        <v>0.109</v>
      </c>
      <c r="P291" s="69"/>
      <c r="Q291" s="25"/>
      <c r="R291" s="25"/>
      <c r="S291" s="25"/>
      <c r="T291" s="25"/>
      <c r="U291" s="25">
        <v>1.0999999999999999E-2</v>
      </c>
      <c r="V291" s="25"/>
      <c r="W291" s="25"/>
      <c r="X291" s="73">
        <f t="shared" si="34"/>
        <v>4.907</v>
      </c>
      <c r="Y291" s="25">
        <f t="shared" si="38"/>
        <v>18.911326701691802</v>
      </c>
      <c r="Z291" s="69">
        <f t="shared" si="39"/>
        <v>0.40891666666666665</v>
      </c>
      <c r="AA291" s="87">
        <f t="shared" si="40"/>
        <v>0.13132865765063753</v>
      </c>
      <c r="AB291" s="69">
        <f t="shared" si="41"/>
        <v>1.22274302017526E-5</v>
      </c>
      <c r="AC291" s="43">
        <v>5.0000000000000004E-6</v>
      </c>
      <c r="AD291" s="25">
        <f t="shared" si="42"/>
        <v>2.1268292682926831E-2</v>
      </c>
      <c r="AE291" s="25">
        <f t="shared" si="43"/>
        <v>1.4999999999999999E-2</v>
      </c>
      <c r="AF291" s="25">
        <f t="shared" si="44"/>
        <v>7.6874999999999999E-2</v>
      </c>
      <c r="AG291" s="25"/>
      <c r="AH291" s="25"/>
      <c r="AI291" s="25">
        <v>6.66</v>
      </c>
      <c r="AJ291" s="25"/>
      <c r="AK291" s="25"/>
      <c r="AL291" s="25"/>
      <c r="AM291" s="25"/>
      <c r="AN291" s="25"/>
      <c r="AO291" s="25"/>
      <c r="AP291" s="25"/>
      <c r="AQ291" s="25"/>
      <c r="AR291" s="25"/>
      <c r="AS291" s="25" t="s">
        <v>202</v>
      </c>
      <c r="AT291" s="25" t="s">
        <v>214</v>
      </c>
      <c r="AU291" s="25"/>
      <c r="AV291" s="25"/>
      <c r="AW291" s="25"/>
      <c r="AX291" s="25"/>
      <c r="AY291" s="25" t="s">
        <v>197</v>
      </c>
      <c r="AZ291" s="25" t="s">
        <v>179</v>
      </c>
      <c r="BA291" s="25" t="s">
        <v>204</v>
      </c>
      <c r="BB291" s="25"/>
      <c r="BC291" s="25"/>
      <c r="BD291" s="25"/>
      <c r="BE291" s="25"/>
      <c r="BF291" s="25" t="s">
        <v>205</v>
      </c>
      <c r="BG291" s="25"/>
      <c r="BH291" s="25"/>
      <c r="BI291" s="25"/>
      <c r="BJ291" s="25"/>
      <c r="BK291" s="25"/>
      <c r="BL291" s="25"/>
      <c r="BM291" s="25"/>
      <c r="BN291" s="25" t="s">
        <v>206</v>
      </c>
      <c r="BO291" s="25" t="s">
        <v>207</v>
      </c>
      <c r="BP291" s="25" t="s">
        <v>208</v>
      </c>
      <c r="BQ291" s="25"/>
    </row>
    <row r="292" spans="1:69" s="36" customFormat="1" hidden="1" x14ac:dyDescent="0.25">
      <c r="A292" s="25" t="s">
        <v>159</v>
      </c>
      <c r="B292" s="25" t="s">
        <v>160</v>
      </c>
      <c r="C292" s="25" t="s">
        <v>182</v>
      </c>
      <c r="D292" s="25" t="s">
        <v>34</v>
      </c>
      <c r="E292" s="25">
        <v>6</v>
      </c>
      <c r="F292" s="47" t="s">
        <v>282</v>
      </c>
      <c r="G292" s="69">
        <v>5</v>
      </c>
      <c r="H292" s="69"/>
      <c r="I292" s="69">
        <v>5.125</v>
      </c>
      <c r="J292" s="25"/>
      <c r="K292" s="25"/>
      <c r="L292" s="25">
        <v>2E-3</v>
      </c>
      <c r="M292" s="69"/>
      <c r="N292" s="69"/>
      <c r="O292" s="69">
        <v>0.109</v>
      </c>
      <c r="P292" s="69"/>
      <c r="Q292" s="25"/>
      <c r="R292" s="25"/>
      <c r="S292" s="25"/>
      <c r="T292" s="25"/>
      <c r="U292" s="25">
        <v>1.0999999999999999E-2</v>
      </c>
      <c r="V292" s="25"/>
      <c r="W292" s="25"/>
      <c r="X292" s="73">
        <f t="shared" si="34"/>
        <v>4.907</v>
      </c>
      <c r="Y292" s="25">
        <f t="shared" si="38"/>
        <v>18.911326701691802</v>
      </c>
      <c r="Z292" s="69">
        <f t="shared" si="39"/>
        <v>0.40891666666666665</v>
      </c>
      <c r="AA292" s="87">
        <f t="shared" si="40"/>
        <v>0.13132865765063753</v>
      </c>
      <c r="AB292" s="69">
        <f t="shared" si="41"/>
        <v>1.22274302017526E-5</v>
      </c>
      <c r="AC292" s="43">
        <v>5.0000000000000004E-6</v>
      </c>
      <c r="AD292" s="25">
        <f t="shared" si="42"/>
        <v>2.1268292682926831E-2</v>
      </c>
      <c r="AE292" s="25">
        <f t="shared" si="43"/>
        <v>1.4999999999999999E-2</v>
      </c>
      <c r="AF292" s="25">
        <f t="shared" si="44"/>
        <v>7.6874999999999999E-2</v>
      </c>
      <c r="AG292" s="25"/>
      <c r="AH292" s="25"/>
      <c r="AI292" s="25">
        <v>6.66</v>
      </c>
      <c r="AJ292" s="25"/>
      <c r="AK292" s="25"/>
      <c r="AL292" s="25"/>
      <c r="AM292" s="25"/>
      <c r="AN292" s="25"/>
      <c r="AO292" s="25"/>
      <c r="AP292" s="25"/>
      <c r="AQ292" s="25"/>
      <c r="AR292" s="25"/>
      <c r="AS292" s="25" t="s">
        <v>209</v>
      </c>
      <c r="AT292" s="25" t="s">
        <v>214</v>
      </c>
      <c r="AU292" s="25"/>
      <c r="AV292" s="25"/>
      <c r="AW292" s="25"/>
      <c r="AX292" s="25"/>
      <c r="AY292" s="25" t="s">
        <v>197</v>
      </c>
      <c r="AZ292" s="25" t="s">
        <v>179</v>
      </c>
      <c r="BA292" s="25" t="s">
        <v>204</v>
      </c>
      <c r="BB292" s="25"/>
      <c r="BC292" s="25"/>
      <c r="BD292" s="25"/>
      <c r="BE292" s="25"/>
      <c r="BF292" s="25" t="s">
        <v>205</v>
      </c>
      <c r="BG292" s="25"/>
      <c r="BH292" s="25"/>
      <c r="BI292" s="25"/>
      <c r="BJ292" s="25"/>
      <c r="BK292" s="25"/>
      <c r="BL292" s="25"/>
      <c r="BM292" s="25"/>
      <c r="BN292" s="25" t="s">
        <v>206</v>
      </c>
      <c r="BO292" s="25" t="s">
        <v>207</v>
      </c>
      <c r="BP292" s="25" t="s">
        <v>208</v>
      </c>
      <c r="BQ292" s="25"/>
    </row>
    <row r="293" spans="1:69" s="33" customFormat="1" hidden="1" x14ac:dyDescent="0.25">
      <c r="A293" s="25" t="s">
        <v>159</v>
      </c>
      <c r="B293" s="25" t="s">
        <v>160</v>
      </c>
      <c r="C293" s="25" t="s">
        <v>182</v>
      </c>
      <c r="D293" s="25" t="s">
        <v>34</v>
      </c>
      <c r="E293" s="25">
        <v>6</v>
      </c>
      <c r="F293" s="47" t="s">
        <v>282</v>
      </c>
      <c r="G293" s="69">
        <v>6</v>
      </c>
      <c r="H293" s="69"/>
      <c r="I293" s="69">
        <v>6.125</v>
      </c>
      <c r="J293" s="25"/>
      <c r="K293" s="25"/>
      <c r="L293" s="25">
        <v>5.0000000000000001E-3</v>
      </c>
      <c r="M293" s="69"/>
      <c r="N293" s="69"/>
      <c r="O293" s="69">
        <v>0.192</v>
      </c>
      <c r="P293" s="69"/>
      <c r="Q293" s="25"/>
      <c r="R293" s="25"/>
      <c r="S293" s="25"/>
      <c r="T293" s="25"/>
      <c r="U293" s="25">
        <v>1.9E-2</v>
      </c>
      <c r="V293" s="25"/>
      <c r="W293" s="25"/>
      <c r="X293" s="73">
        <f t="shared" si="34"/>
        <v>5.7409999999999997</v>
      </c>
      <c r="Y293" s="25">
        <f t="shared" si="38"/>
        <v>25.886001684667733</v>
      </c>
      <c r="Z293" s="69">
        <f t="shared" si="39"/>
        <v>0.47841666666666666</v>
      </c>
      <c r="AA293" s="87">
        <f t="shared" si="40"/>
        <v>0.17976390058797034</v>
      </c>
      <c r="AB293" s="69">
        <f t="shared" si="41"/>
        <v>1.0451140916216688E-5</v>
      </c>
      <c r="AC293" s="43">
        <v>5.0000000000000004E-6</v>
      </c>
      <c r="AD293" s="25">
        <f t="shared" si="42"/>
        <v>3.1346938775510202E-2</v>
      </c>
      <c r="AE293" s="25">
        <f t="shared" si="43"/>
        <v>0.01</v>
      </c>
      <c r="AF293" s="25">
        <f t="shared" si="44"/>
        <v>6.1249999999999999E-2</v>
      </c>
      <c r="AG293" s="25"/>
      <c r="AH293" s="25"/>
      <c r="AI293" s="25">
        <v>13.9</v>
      </c>
      <c r="AJ293" s="25"/>
      <c r="AK293" s="25"/>
      <c r="AL293" s="25"/>
      <c r="AM293" s="25"/>
      <c r="AN293" s="25"/>
      <c r="AO293" s="25"/>
      <c r="AP293" s="25"/>
      <c r="AQ293" s="25"/>
      <c r="AR293" s="25"/>
      <c r="AS293" s="25" t="s">
        <v>202</v>
      </c>
      <c r="AT293" s="25" t="s">
        <v>203</v>
      </c>
      <c r="AU293" s="25"/>
      <c r="AV293" s="25"/>
      <c r="AW293" s="25"/>
      <c r="AX293" s="25"/>
      <c r="AY293" s="25" t="s">
        <v>197</v>
      </c>
      <c r="AZ293" s="25" t="s">
        <v>179</v>
      </c>
      <c r="BA293" s="25" t="s">
        <v>204</v>
      </c>
      <c r="BB293" s="25"/>
      <c r="BC293" s="25"/>
      <c r="BD293" s="25"/>
      <c r="BE293" s="25"/>
      <c r="BF293" s="25" t="s">
        <v>205</v>
      </c>
      <c r="BG293" s="25"/>
      <c r="BH293" s="25"/>
      <c r="BI293" s="25"/>
      <c r="BJ293" s="25"/>
      <c r="BK293" s="25"/>
      <c r="BL293" s="25"/>
      <c r="BM293" s="25"/>
      <c r="BN293" s="25"/>
      <c r="BO293" s="25"/>
      <c r="BP293" s="25"/>
      <c r="BQ293" s="25"/>
    </row>
    <row r="294" spans="1:69" s="33" customFormat="1" hidden="1" x14ac:dyDescent="0.25">
      <c r="A294" s="25" t="s">
        <v>159</v>
      </c>
      <c r="B294" s="25" t="s">
        <v>160</v>
      </c>
      <c r="C294" s="25" t="s">
        <v>182</v>
      </c>
      <c r="D294" s="25" t="s">
        <v>34</v>
      </c>
      <c r="E294" s="25">
        <v>6</v>
      </c>
      <c r="F294" s="47" t="s">
        <v>282</v>
      </c>
      <c r="G294" s="69">
        <v>6</v>
      </c>
      <c r="H294" s="69"/>
      <c r="I294" s="69">
        <v>6.125</v>
      </c>
      <c r="J294" s="25"/>
      <c r="K294" s="25"/>
      <c r="L294" s="25">
        <v>2E-3</v>
      </c>
      <c r="M294" s="69"/>
      <c r="N294" s="69"/>
      <c r="O294" s="73">
        <v>0.192</v>
      </c>
      <c r="P294" s="69"/>
      <c r="Q294" s="24"/>
      <c r="R294" s="25"/>
      <c r="S294" s="25"/>
      <c r="T294" s="25"/>
      <c r="U294" s="25">
        <v>1.9E-2</v>
      </c>
      <c r="V294" s="25"/>
      <c r="W294" s="25"/>
      <c r="X294" s="73">
        <f t="shared" si="34"/>
        <v>5.7409999999999997</v>
      </c>
      <c r="Y294" s="25">
        <f t="shared" si="38"/>
        <v>25.886001684667733</v>
      </c>
      <c r="Z294" s="69">
        <f t="shared" si="39"/>
        <v>0.47841666666666666</v>
      </c>
      <c r="AA294" s="87">
        <f t="shared" si="40"/>
        <v>0.17976390058797034</v>
      </c>
      <c r="AB294" s="69">
        <f t="shared" si="41"/>
        <v>1.0451140916216688E-5</v>
      </c>
      <c r="AC294" s="43">
        <v>5.0000000000000004E-6</v>
      </c>
      <c r="AD294" s="25">
        <f t="shared" si="42"/>
        <v>3.1346938775510202E-2</v>
      </c>
      <c r="AE294" s="25">
        <f t="shared" si="43"/>
        <v>0.01</v>
      </c>
      <c r="AF294" s="25">
        <f t="shared" si="44"/>
        <v>6.1249999999999999E-2</v>
      </c>
      <c r="AG294" s="25"/>
      <c r="AH294" s="25"/>
      <c r="AI294" s="25">
        <v>13.9</v>
      </c>
      <c r="AJ294" s="25"/>
      <c r="AK294" s="25"/>
      <c r="AL294" s="25"/>
      <c r="AM294" s="25"/>
      <c r="AN294" s="25"/>
      <c r="AO294" s="25"/>
      <c r="AP294" s="25"/>
      <c r="AQ294" s="25"/>
      <c r="AR294" s="25"/>
      <c r="AS294" s="25" t="s">
        <v>209</v>
      </c>
      <c r="AT294" s="25" t="s">
        <v>203</v>
      </c>
      <c r="AU294" s="25"/>
      <c r="AV294" s="25"/>
      <c r="AW294" s="25"/>
      <c r="AX294" s="25"/>
      <c r="AY294" s="25" t="s">
        <v>197</v>
      </c>
      <c r="AZ294" s="25" t="s">
        <v>179</v>
      </c>
      <c r="BA294" s="25" t="s">
        <v>204</v>
      </c>
      <c r="BB294" s="25"/>
      <c r="BC294" s="25"/>
      <c r="BD294" s="25"/>
      <c r="BE294" s="25"/>
      <c r="BF294" s="25" t="s">
        <v>205</v>
      </c>
      <c r="BG294" s="25"/>
      <c r="BH294" s="25"/>
      <c r="BI294" s="25"/>
      <c r="BJ294" s="25"/>
      <c r="BK294" s="25"/>
      <c r="BL294" s="25"/>
      <c r="BM294" s="25"/>
      <c r="BN294" s="25" t="s">
        <v>206</v>
      </c>
      <c r="BO294" s="25" t="s">
        <v>207</v>
      </c>
      <c r="BP294" s="25" t="s">
        <v>208</v>
      </c>
      <c r="BQ294" s="25"/>
    </row>
    <row r="295" spans="1:69" s="33" customFormat="1" hidden="1" x14ac:dyDescent="0.25">
      <c r="A295" s="25" t="s">
        <v>159</v>
      </c>
      <c r="B295" s="25" t="s">
        <v>160</v>
      </c>
      <c r="C295" s="25" t="s">
        <v>182</v>
      </c>
      <c r="D295" s="25" t="s">
        <v>34</v>
      </c>
      <c r="E295" s="25">
        <v>6</v>
      </c>
      <c r="F295" s="47" t="s">
        <v>282</v>
      </c>
      <c r="G295" s="69">
        <v>6</v>
      </c>
      <c r="H295" s="69"/>
      <c r="I295" s="69">
        <v>6.125</v>
      </c>
      <c r="J295" s="25"/>
      <c r="K295" s="25"/>
      <c r="L295" s="25">
        <v>5.0000000000000001E-3</v>
      </c>
      <c r="M295" s="69"/>
      <c r="N295" s="69"/>
      <c r="O295" s="73">
        <v>0.14000000000000001</v>
      </c>
      <c r="P295" s="69"/>
      <c r="Q295" s="24"/>
      <c r="R295" s="25"/>
      <c r="S295" s="25"/>
      <c r="T295" s="25"/>
      <c r="U295" s="25">
        <v>1.4E-2</v>
      </c>
      <c r="V295" s="25"/>
      <c r="W295" s="25"/>
      <c r="X295" s="73">
        <f t="shared" si="34"/>
        <v>5.8449999999999998</v>
      </c>
      <c r="Y295" s="25">
        <f t="shared" si="38"/>
        <v>26.832362489264504</v>
      </c>
      <c r="Z295" s="69">
        <f t="shared" si="39"/>
        <v>0.48708333333333331</v>
      </c>
      <c r="AA295" s="87">
        <f t="shared" si="40"/>
        <v>0.18633585061989238</v>
      </c>
      <c r="AB295" s="69">
        <f t="shared" si="41"/>
        <v>1.026518391787853E-5</v>
      </c>
      <c r="AC295" s="43">
        <v>5.0000000000000004E-6</v>
      </c>
      <c r="AD295" s="25">
        <f t="shared" si="42"/>
        <v>2.2857142857142861E-2</v>
      </c>
      <c r="AE295" s="25">
        <f t="shared" si="43"/>
        <v>1.4999999999999999E-2</v>
      </c>
      <c r="AF295" s="25">
        <f t="shared" si="44"/>
        <v>9.1874999999999998E-2</v>
      </c>
      <c r="AG295" s="25"/>
      <c r="AH295" s="25"/>
      <c r="AI295" s="25">
        <v>10.199999999999999</v>
      </c>
      <c r="AJ295" s="25"/>
      <c r="AK295" s="25"/>
      <c r="AL295" s="25"/>
      <c r="AM295" s="25"/>
      <c r="AN295" s="25"/>
      <c r="AO295" s="25"/>
      <c r="AP295" s="25"/>
      <c r="AQ295" s="25"/>
      <c r="AR295" s="25"/>
      <c r="AS295" s="25" t="s">
        <v>202</v>
      </c>
      <c r="AT295" s="25" t="s">
        <v>213</v>
      </c>
      <c r="AU295" s="25"/>
      <c r="AV295" s="25"/>
      <c r="AW295" s="25"/>
      <c r="AX295" s="25"/>
      <c r="AY295" s="25" t="s">
        <v>197</v>
      </c>
      <c r="AZ295" s="25" t="s">
        <v>179</v>
      </c>
      <c r="BA295" s="25" t="s">
        <v>204</v>
      </c>
      <c r="BB295" s="25"/>
      <c r="BC295" s="25"/>
      <c r="BD295" s="25"/>
      <c r="BE295" s="25"/>
      <c r="BF295" s="25" t="s">
        <v>205</v>
      </c>
      <c r="BG295" s="25"/>
      <c r="BH295" s="25"/>
      <c r="BI295" s="25"/>
      <c r="BJ295" s="25"/>
      <c r="BK295" s="25"/>
      <c r="BL295" s="25"/>
      <c r="BM295" s="25"/>
      <c r="BN295" s="25" t="s">
        <v>206</v>
      </c>
      <c r="BO295" s="25" t="s">
        <v>207</v>
      </c>
      <c r="BP295" s="25" t="s">
        <v>208</v>
      </c>
      <c r="BQ295" s="25"/>
    </row>
    <row r="296" spans="1:69" s="36" customFormat="1" hidden="1" x14ac:dyDescent="0.25">
      <c r="A296" s="25" t="s">
        <v>159</v>
      </c>
      <c r="B296" s="25" t="s">
        <v>160</v>
      </c>
      <c r="C296" s="25" t="s">
        <v>182</v>
      </c>
      <c r="D296" s="25" t="s">
        <v>34</v>
      </c>
      <c r="E296" s="25">
        <v>6</v>
      </c>
      <c r="F296" s="47" t="s">
        <v>282</v>
      </c>
      <c r="G296" s="69">
        <v>6</v>
      </c>
      <c r="H296" s="69"/>
      <c r="I296" s="69">
        <v>6.125</v>
      </c>
      <c r="J296" s="25"/>
      <c r="K296" s="25"/>
      <c r="L296" s="25">
        <v>2E-3</v>
      </c>
      <c r="M296" s="69"/>
      <c r="N296" s="69"/>
      <c r="O296" s="73">
        <v>0.14000000000000001</v>
      </c>
      <c r="P296" s="69"/>
      <c r="Q296" s="24"/>
      <c r="R296" s="25"/>
      <c r="S296" s="25"/>
      <c r="T296" s="25"/>
      <c r="U296" s="25">
        <v>1.4E-2</v>
      </c>
      <c r="V296" s="25"/>
      <c r="W296" s="25"/>
      <c r="X296" s="73">
        <f t="shared" si="34"/>
        <v>5.8449999999999998</v>
      </c>
      <c r="Y296" s="25">
        <f t="shared" si="38"/>
        <v>26.832362489264504</v>
      </c>
      <c r="Z296" s="69">
        <f t="shared" si="39"/>
        <v>0.48708333333333331</v>
      </c>
      <c r="AA296" s="87">
        <f t="shared" si="40"/>
        <v>0.18633585061989238</v>
      </c>
      <c r="AB296" s="69">
        <f t="shared" si="41"/>
        <v>1.026518391787853E-5</v>
      </c>
      <c r="AC296" s="43">
        <v>5.0000000000000004E-6</v>
      </c>
      <c r="AD296" s="25">
        <f t="shared" si="42"/>
        <v>2.2857142857142861E-2</v>
      </c>
      <c r="AE296" s="25">
        <f t="shared" si="43"/>
        <v>1.4999999999999999E-2</v>
      </c>
      <c r="AF296" s="25">
        <f t="shared" si="44"/>
        <v>9.1874999999999998E-2</v>
      </c>
      <c r="AG296" s="25"/>
      <c r="AH296" s="25"/>
      <c r="AI296" s="25">
        <v>10.199999999999999</v>
      </c>
      <c r="AJ296" s="25"/>
      <c r="AK296" s="25"/>
      <c r="AL296" s="25"/>
      <c r="AM296" s="25"/>
      <c r="AN296" s="25"/>
      <c r="AO296" s="25"/>
      <c r="AP296" s="25"/>
      <c r="AQ296" s="25"/>
      <c r="AR296" s="25"/>
      <c r="AS296" s="25" t="s">
        <v>209</v>
      </c>
      <c r="AT296" s="25" t="s">
        <v>213</v>
      </c>
      <c r="AU296" s="25"/>
      <c r="AV296" s="25"/>
      <c r="AW296" s="25"/>
      <c r="AX296" s="25"/>
      <c r="AY296" s="25" t="s">
        <v>197</v>
      </c>
      <c r="AZ296" s="25" t="s">
        <v>179</v>
      </c>
      <c r="BA296" s="25" t="s">
        <v>204</v>
      </c>
      <c r="BB296" s="25"/>
      <c r="BC296" s="25"/>
      <c r="BD296" s="25"/>
      <c r="BE296" s="25"/>
      <c r="BF296" s="25" t="s">
        <v>205</v>
      </c>
      <c r="BG296" s="25"/>
      <c r="BH296" s="25"/>
      <c r="BI296" s="25"/>
      <c r="BJ296" s="25"/>
      <c r="BK296" s="25"/>
      <c r="BL296" s="25"/>
      <c r="BM296" s="25"/>
      <c r="BN296" s="25" t="s">
        <v>206</v>
      </c>
      <c r="BO296" s="25" t="s">
        <v>207</v>
      </c>
      <c r="BP296" s="25" t="s">
        <v>208</v>
      </c>
      <c r="BQ296" s="25"/>
    </row>
    <row r="297" spans="1:69" s="33" customFormat="1" hidden="1" x14ac:dyDescent="0.25">
      <c r="A297" s="25" t="s">
        <v>159</v>
      </c>
      <c r="B297" s="25" t="s">
        <v>160</v>
      </c>
      <c r="C297" s="25" t="s">
        <v>182</v>
      </c>
      <c r="D297" s="25" t="s">
        <v>34</v>
      </c>
      <c r="E297" s="25">
        <v>6</v>
      </c>
      <c r="F297" s="47" t="s">
        <v>282</v>
      </c>
      <c r="G297" s="69">
        <v>6</v>
      </c>
      <c r="H297" s="69"/>
      <c r="I297" s="69">
        <v>6.125</v>
      </c>
      <c r="J297" s="25"/>
      <c r="K297" s="25"/>
      <c r="L297" s="25">
        <v>5.0000000000000001E-3</v>
      </c>
      <c r="M297" s="69"/>
      <c r="N297" s="69"/>
      <c r="O297" s="69">
        <v>0.122</v>
      </c>
      <c r="P297" s="69"/>
      <c r="Q297" s="25"/>
      <c r="R297" s="25"/>
      <c r="S297" s="25"/>
      <c r="T297" s="25"/>
      <c r="U297" s="25">
        <v>1.2E-2</v>
      </c>
      <c r="V297" s="25"/>
      <c r="W297" s="25"/>
      <c r="X297" s="73">
        <f t="shared" si="34"/>
        <v>5.8810000000000002</v>
      </c>
      <c r="Y297" s="25">
        <f t="shared" si="38"/>
        <v>27.163907328368456</v>
      </c>
      <c r="Z297" s="69">
        <f t="shared" si="39"/>
        <v>0.49008333333333337</v>
      </c>
      <c r="AA297" s="87">
        <f t="shared" si="40"/>
        <v>0.18863824533589207</v>
      </c>
      <c r="AB297" s="69">
        <f t="shared" si="41"/>
        <v>1.0202346539704132E-5</v>
      </c>
      <c r="AC297" s="43">
        <v>5.0000000000000004E-6</v>
      </c>
      <c r="AD297" s="25">
        <f t="shared" si="42"/>
        <v>1.9918367346938776E-2</v>
      </c>
      <c r="AE297" s="25">
        <f t="shared" si="43"/>
        <v>1.4999999999999999E-2</v>
      </c>
      <c r="AF297" s="25">
        <f t="shared" si="44"/>
        <v>9.1874999999999998E-2</v>
      </c>
      <c r="AG297" s="25"/>
      <c r="AH297" s="25"/>
      <c r="AI297" s="25">
        <v>8.92</v>
      </c>
      <c r="AJ297" s="25"/>
      <c r="AK297" s="25"/>
      <c r="AL297" s="25"/>
      <c r="AM297" s="25"/>
      <c r="AN297" s="25"/>
      <c r="AO297" s="25"/>
      <c r="AP297" s="25"/>
      <c r="AQ297" s="25"/>
      <c r="AR297" s="25"/>
      <c r="AS297" s="25" t="s">
        <v>202</v>
      </c>
      <c r="AT297" s="25" t="s">
        <v>214</v>
      </c>
      <c r="AU297" s="25"/>
      <c r="AV297" s="25"/>
      <c r="AW297" s="25"/>
      <c r="AX297" s="25"/>
      <c r="AY297" s="25" t="s">
        <v>197</v>
      </c>
      <c r="AZ297" s="25" t="s">
        <v>179</v>
      </c>
      <c r="BA297" s="25" t="s">
        <v>204</v>
      </c>
      <c r="BB297" s="25"/>
      <c r="BC297" s="25"/>
      <c r="BD297" s="25"/>
      <c r="BE297" s="25"/>
      <c r="BF297" s="25" t="s">
        <v>205</v>
      </c>
      <c r="BG297" s="25"/>
      <c r="BH297" s="25"/>
      <c r="BI297" s="25"/>
      <c r="BJ297" s="25"/>
      <c r="BK297" s="25"/>
      <c r="BL297" s="25"/>
      <c r="BM297" s="25"/>
      <c r="BN297" s="25" t="s">
        <v>206</v>
      </c>
      <c r="BO297" s="25" t="s">
        <v>207</v>
      </c>
      <c r="BP297" s="25" t="s">
        <v>208</v>
      </c>
      <c r="BQ297" s="25"/>
    </row>
    <row r="298" spans="1:69" s="33" customFormat="1" hidden="1" x14ac:dyDescent="0.25">
      <c r="A298" s="25" t="s">
        <v>159</v>
      </c>
      <c r="B298" s="25" t="s">
        <v>160</v>
      </c>
      <c r="C298" s="25" t="s">
        <v>182</v>
      </c>
      <c r="D298" s="25" t="s">
        <v>34</v>
      </c>
      <c r="E298" s="25">
        <v>6</v>
      </c>
      <c r="F298" s="47" t="s">
        <v>282</v>
      </c>
      <c r="G298" s="69">
        <v>6</v>
      </c>
      <c r="H298" s="69"/>
      <c r="I298" s="69">
        <v>6.125</v>
      </c>
      <c r="J298" s="25"/>
      <c r="K298" s="25"/>
      <c r="L298" s="25">
        <v>2E-3</v>
      </c>
      <c r="M298" s="69"/>
      <c r="N298" s="69"/>
      <c r="O298" s="69">
        <v>0.122</v>
      </c>
      <c r="P298" s="69"/>
      <c r="Q298" s="25"/>
      <c r="R298" s="25"/>
      <c r="S298" s="25"/>
      <c r="T298" s="25"/>
      <c r="U298" s="25">
        <v>1.2E-2</v>
      </c>
      <c r="V298" s="25"/>
      <c r="W298" s="25"/>
      <c r="X298" s="73">
        <f t="shared" si="34"/>
        <v>5.8810000000000002</v>
      </c>
      <c r="Y298" s="25">
        <f t="shared" si="38"/>
        <v>27.163907328368456</v>
      </c>
      <c r="Z298" s="69">
        <f t="shared" si="39"/>
        <v>0.49008333333333337</v>
      </c>
      <c r="AA298" s="87">
        <f t="shared" si="40"/>
        <v>0.18863824533589207</v>
      </c>
      <c r="AB298" s="69">
        <f t="shared" si="41"/>
        <v>1.0202346539704132E-5</v>
      </c>
      <c r="AC298" s="43">
        <v>5.0000000000000004E-6</v>
      </c>
      <c r="AD298" s="25">
        <f t="shared" si="42"/>
        <v>1.9918367346938776E-2</v>
      </c>
      <c r="AE298" s="25">
        <f t="shared" si="43"/>
        <v>1.4999999999999999E-2</v>
      </c>
      <c r="AF298" s="25">
        <f t="shared" si="44"/>
        <v>9.1874999999999998E-2</v>
      </c>
      <c r="AG298" s="25"/>
      <c r="AH298" s="25"/>
      <c r="AI298" s="25">
        <v>8.92</v>
      </c>
      <c r="AJ298" s="25"/>
      <c r="AK298" s="25"/>
      <c r="AL298" s="25"/>
      <c r="AM298" s="25"/>
      <c r="AN298" s="25"/>
      <c r="AO298" s="25"/>
      <c r="AP298" s="25"/>
      <c r="AQ298" s="25"/>
      <c r="AR298" s="25"/>
      <c r="AS298" s="25" t="s">
        <v>209</v>
      </c>
      <c r="AT298" s="25" t="s">
        <v>214</v>
      </c>
      <c r="AU298" s="25"/>
      <c r="AV298" s="25"/>
      <c r="AW298" s="25"/>
      <c r="AX298" s="25"/>
      <c r="AY298" s="25" t="s">
        <v>197</v>
      </c>
      <c r="AZ298" s="25" t="s">
        <v>179</v>
      </c>
      <c r="BA298" s="25" t="s">
        <v>204</v>
      </c>
      <c r="BB298" s="25"/>
      <c r="BC298" s="25"/>
      <c r="BD298" s="25"/>
      <c r="BE298" s="25"/>
      <c r="BF298" s="25" t="s">
        <v>205</v>
      </c>
      <c r="BG298" s="25"/>
      <c r="BH298" s="25"/>
      <c r="BI298" s="25"/>
      <c r="BJ298" s="25"/>
      <c r="BK298" s="25"/>
      <c r="BL298" s="25"/>
      <c r="BM298" s="25"/>
      <c r="BN298" s="25" t="s">
        <v>206</v>
      </c>
      <c r="BO298" s="25" t="s">
        <v>207</v>
      </c>
      <c r="BP298" s="25" t="s">
        <v>208</v>
      </c>
      <c r="BQ298" s="25"/>
    </row>
    <row r="299" spans="1:69" s="33" customFormat="1" hidden="1" x14ac:dyDescent="0.25">
      <c r="A299" s="25" t="s">
        <v>159</v>
      </c>
      <c r="B299" s="25" t="s">
        <v>160</v>
      </c>
      <c r="C299" s="25" t="s">
        <v>182</v>
      </c>
      <c r="D299" s="25" t="s">
        <v>34</v>
      </c>
      <c r="E299" s="25">
        <v>6</v>
      </c>
      <c r="F299" s="47" t="s">
        <v>282</v>
      </c>
      <c r="G299" s="69">
        <v>8</v>
      </c>
      <c r="H299" s="69"/>
      <c r="I299" s="69">
        <v>8.125</v>
      </c>
      <c r="J299" s="25"/>
      <c r="K299" s="25"/>
      <c r="L299" s="25">
        <v>6.0000000000000001E-3</v>
      </c>
      <c r="M299" s="69"/>
      <c r="N299" s="69"/>
      <c r="O299" s="69">
        <v>0.27100000000000002</v>
      </c>
      <c r="P299" s="69"/>
      <c r="Q299" s="25"/>
      <c r="R299" s="25"/>
      <c r="S299" s="25"/>
      <c r="T299" s="25"/>
      <c r="U299" s="25">
        <v>2.7E-2</v>
      </c>
      <c r="V299" s="25"/>
      <c r="W299" s="25"/>
      <c r="X299" s="73">
        <f t="shared" si="34"/>
        <v>7.5830000000000002</v>
      </c>
      <c r="Y299" s="25">
        <f t="shared" si="38"/>
        <v>45.161878012483939</v>
      </c>
      <c r="Z299" s="69">
        <f t="shared" si="39"/>
        <v>0.63191666666666668</v>
      </c>
      <c r="AA299" s="87">
        <f t="shared" si="40"/>
        <v>0.31362415286447176</v>
      </c>
      <c r="AB299" s="69">
        <f t="shared" si="41"/>
        <v>7.9124357114598452E-6</v>
      </c>
      <c r="AC299" s="43">
        <v>5.0000000000000004E-6</v>
      </c>
      <c r="AD299" s="25">
        <f t="shared" si="42"/>
        <v>3.3353846153846158E-2</v>
      </c>
      <c r="AE299" s="25">
        <f t="shared" si="43"/>
        <v>0.01</v>
      </c>
      <c r="AF299" s="25">
        <f t="shared" si="44"/>
        <v>8.1250000000000003E-2</v>
      </c>
      <c r="AG299" s="25"/>
      <c r="AH299" s="25"/>
      <c r="AI299" s="25">
        <v>25.9</v>
      </c>
      <c r="AJ299" s="25"/>
      <c r="AK299" s="25"/>
      <c r="AL299" s="25"/>
      <c r="AM299" s="25"/>
      <c r="AN299" s="25"/>
      <c r="AO299" s="25"/>
      <c r="AP299" s="25"/>
      <c r="AQ299" s="25"/>
      <c r="AR299" s="25"/>
      <c r="AS299" s="25" t="s">
        <v>202</v>
      </c>
      <c r="AT299" s="25" t="s">
        <v>203</v>
      </c>
      <c r="AU299" s="25"/>
      <c r="AV299" s="25"/>
      <c r="AW299" s="25"/>
      <c r="AX299" s="25"/>
      <c r="AY299" s="25" t="s">
        <v>197</v>
      </c>
      <c r="AZ299" s="25" t="s">
        <v>179</v>
      </c>
      <c r="BA299" s="25" t="s">
        <v>204</v>
      </c>
      <c r="BB299" s="25"/>
      <c r="BC299" s="25"/>
      <c r="BD299" s="25"/>
      <c r="BE299" s="25"/>
      <c r="BF299" s="25" t="s">
        <v>205</v>
      </c>
      <c r="BG299" s="25"/>
      <c r="BH299" s="25"/>
      <c r="BI299" s="25"/>
      <c r="BJ299" s="25"/>
      <c r="BK299" s="25"/>
      <c r="BL299" s="25"/>
      <c r="BM299" s="25"/>
      <c r="BN299" s="25"/>
      <c r="BO299" s="25"/>
      <c r="BP299" s="25"/>
      <c r="BQ299" s="25"/>
    </row>
    <row r="300" spans="1:69" s="36" customFormat="1" hidden="1" x14ac:dyDescent="0.25">
      <c r="A300" s="25" t="s">
        <v>159</v>
      </c>
      <c r="B300" s="25" t="s">
        <v>160</v>
      </c>
      <c r="C300" s="25" t="s">
        <v>182</v>
      </c>
      <c r="D300" s="25" t="s">
        <v>34</v>
      </c>
      <c r="E300" s="25">
        <v>6</v>
      </c>
      <c r="F300" s="47" t="s">
        <v>282</v>
      </c>
      <c r="G300" s="69">
        <v>8</v>
      </c>
      <c r="H300" s="69"/>
      <c r="I300" s="69">
        <v>8.125</v>
      </c>
      <c r="J300" s="25"/>
      <c r="K300" s="25"/>
      <c r="L300" s="30" t="s">
        <v>210</v>
      </c>
      <c r="M300" s="69"/>
      <c r="N300" s="69"/>
      <c r="O300" s="73">
        <v>0.27100000000000002</v>
      </c>
      <c r="P300" s="69"/>
      <c r="Q300" s="24"/>
      <c r="R300" s="25"/>
      <c r="S300" s="25"/>
      <c r="T300" s="25"/>
      <c r="U300" s="25">
        <v>2.7E-2</v>
      </c>
      <c r="V300" s="25"/>
      <c r="W300" s="25"/>
      <c r="X300" s="73">
        <f t="shared" si="34"/>
        <v>7.5830000000000002</v>
      </c>
      <c r="Y300" s="25">
        <f t="shared" si="38"/>
        <v>45.161878012483939</v>
      </c>
      <c r="Z300" s="69">
        <f t="shared" si="39"/>
        <v>0.63191666666666668</v>
      </c>
      <c r="AA300" s="87">
        <f t="shared" si="40"/>
        <v>0.31362415286447176</v>
      </c>
      <c r="AB300" s="69">
        <f t="shared" si="41"/>
        <v>7.9124357114598452E-6</v>
      </c>
      <c r="AC300" s="43">
        <v>5.0000000000000004E-6</v>
      </c>
      <c r="AD300" s="25">
        <f t="shared" si="42"/>
        <v>3.3353846153846158E-2</v>
      </c>
      <c r="AE300" s="25">
        <f t="shared" si="43"/>
        <v>0.01</v>
      </c>
      <c r="AF300" s="25">
        <f t="shared" si="44"/>
        <v>8.1250000000000003E-2</v>
      </c>
      <c r="AG300" s="25"/>
      <c r="AH300" s="25"/>
      <c r="AI300" s="25">
        <v>25.9</v>
      </c>
      <c r="AJ300" s="25"/>
      <c r="AK300" s="25"/>
      <c r="AL300" s="25"/>
      <c r="AM300" s="25"/>
      <c r="AN300" s="25"/>
      <c r="AO300" s="25"/>
      <c r="AP300" s="25"/>
      <c r="AQ300" s="25"/>
      <c r="AR300" s="25"/>
      <c r="AS300" s="25" t="s">
        <v>209</v>
      </c>
      <c r="AT300" s="25" t="s">
        <v>203</v>
      </c>
      <c r="AU300" s="25"/>
      <c r="AV300" s="25"/>
      <c r="AW300" s="25"/>
      <c r="AX300" s="25"/>
      <c r="AY300" s="25" t="s">
        <v>197</v>
      </c>
      <c r="AZ300" s="25" t="s">
        <v>179</v>
      </c>
      <c r="BA300" s="25" t="s">
        <v>204</v>
      </c>
      <c r="BB300" s="25"/>
      <c r="BC300" s="25"/>
      <c r="BD300" s="25"/>
      <c r="BE300" s="25"/>
      <c r="BF300" s="25" t="s">
        <v>205</v>
      </c>
      <c r="BG300" s="25"/>
      <c r="BH300" s="25"/>
      <c r="BI300" s="25"/>
      <c r="BJ300" s="25"/>
      <c r="BK300" s="25"/>
      <c r="BL300" s="25"/>
      <c r="BM300" s="25"/>
      <c r="BN300" s="25" t="s">
        <v>206</v>
      </c>
      <c r="BO300" s="25" t="s">
        <v>207</v>
      </c>
      <c r="BP300" s="25" t="s">
        <v>208</v>
      </c>
      <c r="BQ300" s="25"/>
    </row>
    <row r="301" spans="1:69" s="33" customFormat="1" hidden="1" x14ac:dyDescent="0.25">
      <c r="A301" s="25" t="s">
        <v>159</v>
      </c>
      <c r="B301" s="25" t="s">
        <v>160</v>
      </c>
      <c r="C301" s="25" t="s">
        <v>182</v>
      </c>
      <c r="D301" s="25" t="s">
        <v>34</v>
      </c>
      <c r="E301" s="25">
        <v>6</v>
      </c>
      <c r="F301" s="47" t="s">
        <v>282</v>
      </c>
      <c r="G301" s="69">
        <v>8</v>
      </c>
      <c r="H301" s="69"/>
      <c r="I301" s="69">
        <v>8.125</v>
      </c>
      <c r="J301" s="25"/>
      <c r="K301" s="25"/>
      <c r="L301" s="25">
        <v>6.0000000000000001E-3</v>
      </c>
      <c r="M301" s="69"/>
      <c r="N301" s="69"/>
      <c r="O301" s="73">
        <v>0.2</v>
      </c>
      <c r="P301" s="69"/>
      <c r="Q301" s="24"/>
      <c r="R301" s="25"/>
      <c r="S301" s="25"/>
      <c r="T301" s="25"/>
      <c r="U301" s="25">
        <v>0.02</v>
      </c>
      <c r="V301" s="25"/>
      <c r="W301" s="25"/>
      <c r="X301" s="73">
        <f t="shared" si="34"/>
        <v>7.7249999999999996</v>
      </c>
      <c r="Y301" s="25">
        <f t="shared" si="38"/>
        <v>46.869126274594848</v>
      </c>
      <c r="Z301" s="69">
        <f t="shared" si="39"/>
        <v>0.64374999999999993</v>
      </c>
      <c r="AA301" s="87">
        <f t="shared" si="40"/>
        <v>0.32548004357357524</v>
      </c>
      <c r="AB301" s="69">
        <f t="shared" si="41"/>
        <v>7.766990291262138E-6</v>
      </c>
      <c r="AC301" s="43">
        <v>5.0000000000000004E-6</v>
      </c>
      <c r="AD301" s="25">
        <f t="shared" si="42"/>
        <v>2.4615384615384615E-2</v>
      </c>
      <c r="AE301" s="25">
        <f t="shared" si="43"/>
        <v>1.4999999999999999E-2</v>
      </c>
      <c r="AF301" s="25">
        <f t="shared" si="44"/>
        <v>0.121875</v>
      </c>
      <c r="AG301" s="25"/>
      <c r="AH301" s="25"/>
      <c r="AI301" s="25">
        <v>19.3</v>
      </c>
      <c r="AJ301" s="25"/>
      <c r="AK301" s="25"/>
      <c r="AL301" s="25"/>
      <c r="AM301" s="25"/>
      <c r="AN301" s="25"/>
      <c r="AO301" s="25"/>
      <c r="AP301" s="25"/>
      <c r="AQ301" s="25"/>
      <c r="AR301" s="25"/>
      <c r="AS301" s="25" t="s">
        <v>202</v>
      </c>
      <c r="AT301" s="25" t="s">
        <v>213</v>
      </c>
      <c r="AU301" s="25"/>
      <c r="AV301" s="25"/>
      <c r="AW301" s="25"/>
      <c r="AX301" s="25"/>
      <c r="AY301" s="25" t="s">
        <v>197</v>
      </c>
      <c r="AZ301" s="25" t="s">
        <v>179</v>
      </c>
      <c r="BA301" s="25" t="s">
        <v>204</v>
      </c>
      <c r="BB301" s="25"/>
      <c r="BC301" s="25"/>
      <c r="BD301" s="25"/>
      <c r="BE301" s="25"/>
      <c r="BF301" s="25" t="s">
        <v>205</v>
      </c>
      <c r="BG301" s="25"/>
      <c r="BH301" s="25"/>
      <c r="BI301" s="25"/>
      <c r="BJ301" s="25"/>
      <c r="BK301" s="25"/>
      <c r="BL301" s="25"/>
      <c r="BM301" s="25"/>
      <c r="BN301" s="25" t="s">
        <v>206</v>
      </c>
      <c r="BO301" s="25" t="s">
        <v>207</v>
      </c>
      <c r="BP301" s="25" t="s">
        <v>208</v>
      </c>
      <c r="BQ301" s="25"/>
    </row>
    <row r="302" spans="1:69" s="33" customFormat="1" hidden="1" x14ac:dyDescent="0.25">
      <c r="A302" s="25" t="s">
        <v>159</v>
      </c>
      <c r="B302" s="25" t="s">
        <v>160</v>
      </c>
      <c r="C302" s="25" t="s">
        <v>182</v>
      </c>
      <c r="D302" s="25" t="s">
        <v>34</v>
      </c>
      <c r="E302" s="25">
        <v>6</v>
      </c>
      <c r="F302" s="47" t="s">
        <v>282</v>
      </c>
      <c r="G302" s="69">
        <v>8</v>
      </c>
      <c r="H302" s="69"/>
      <c r="I302" s="69">
        <v>8.125</v>
      </c>
      <c r="J302" s="25"/>
      <c r="K302" s="25"/>
      <c r="L302" s="30" t="s">
        <v>210</v>
      </c>
      <c r="M302" s="69"/>
      <c r="N302" s="69"/>
      <c r="O302" s="73">
        <v>0.2</v>
      </c>
      <c r="P302" s="69"/>
      <c r="Q302" s="24"/>
      <c r="R302" s="25"/>
      <c r="S302" s="25"/>
      <c r="T302" s="25"/>
      <c r="U302" s="25">
        <v>0.02</v>
      </c>
      <c r="V302" s="25"/>
      <c r="W302" s="25"/>
      <c r="X302" s="73">
        <f t="shared" si="34"/>
        <v>7.7249999999999996</v>
      </c>
      <c r="Y302" s="25">
        <f t="shared" si="38"/>
        <v>46.869126274594848</v>
      </c>
      <c r="Z302" s="69">
        <f t="shared" si="39"/>
        <v>0.64374999999999993</v>
      </c>
      <c r="AA302" s="87">
        <f t="shared" si="40"/>
        <v>0.32548004357357524</v>
      </c>
      <c r="AB302" s="69">
        <f t="shared" si="41"/>
        <v>7.766990291262138E-6</v>
      </c>
      <c r="AC302" s="43">
        <v>5.0000000000000004E-6</v>
      </c>
      <c r="AD302" s="25">
        <f t="shared" si="42"/>
        <v>2.4615384615384615E-2</v>
      </c>
      <c r="AE302" s="25">
        <f t="shared" si="43"/>
        <v>1.4999999999999999E-2</v>
      </c>
      <c r="AF302" s="25">
        <f t="shared" si="44"/>
        <v>0.121875</v>
      </c>
      <c r="AG302" s="25"/>
      <c r="AH302" s="25"/>
      <c r="AI302" s="25">
        <v>19.3</v>
      </c>
      <c r="AJ302" s="25"/>
      <c r="AK302" s="25"/>
      <c r="AL302" s="25"/>
      <c r="AM302" s="25"/>
      <c r="AN302" s="25"/>
      <c r="AO302" s="25"/>
      <c r="AP302" s="25"/>
      <c r="AQ302" s="25"/>
      <c r="AR302" s="25"/>
      <c r="AS302" s="25" t="s">
        <v>209</v>
      </c>
      <c r="AT302" s="25" t="s">
        <v>213</v>
      </c>
      <c r="AU302" s="25"/>
      <c r="AV302" s="25"/>
      <c r="AW302" s="25"/>
      <c r="AX302" s="25"/>
      <c r="AY302" s="25" t="s">
        <v>197</v>
      </c>
      <c r="AZ302" s="25" t="s">
        <v>179</v>
      </c>
      <c r="BA302" s="25" t="s">
        <v>204</v>
      </c>
      <c r="BB302" s="25"/>
      <c r="BC302" s="25"/>
      <c r="BD302" s="25"/>
      <c r="BE302" s="25"/>
      <c r="BF302" s="25" t="s">
        <v>205</v>
      </c>
      <c r="BG302" s="25"/>
      <c r="BH302" s="25"/>
      <c r="BI302" s="25"/>
      <c r="BJ302" s="25"/>
      <c r="BK302" s="25"/>
      <c r="BL302" s="25"/>
      <c r="BM302" s="25"/>
      <c r="BN302" s="25" t="s">
        <v>206</v>
      </c>
      <c r="BO302" s="25" t="s">
        <v>207</v>
      </c>
      <c r="BP302" s="25" t="s">
        <v>208</v>
      </c>
      <c r="BQ302" s="25"/>
    </row>
    <row r="303" spans="1:69" s="33" customFormat="1" hidden="1" x14ac:dyDescent="0.25">
      <c r="A303" s="25" t="s">
        <v>159</v>
      </c>
      <c r="B303" s="25" t="s">
        <v>160</v>
      </c>
      <c r="C303" s="25" t="s">
        <v>182</v>
      </c>
      <c r="D303" s="25" t="s">
        <v>34</v>
      </c>
      <c r="E303" s="25">
        <v>6</v>
      </c>
      <c r="F303" s="47" t="s">
        <v>282</v>
      </c>
      <c r="G303" s="69">
        <v>8</v>
      </c>
      <c r="H303" s="69"/>
      <c r="I303" s="69">
        <v>8.125</v>
      </c>
      <c r="J303" s="25"/>
      <c r="K303" s="25"/>
      <c r="L303" s="25">
        <v>6.0000000000000001E-3</v>
      </c>
      <c r="M303" s="69"/>
      <c r="N303" s="69"/>
      <c r="O303" s="69">
        <v>0.17</v>
      </c>
      <c r="P303" s="69"/>
      <c r="Q303" s="25"/>
      <c r="R303" s="25"/>
      <c r="S303" s="25"/>
      <c r="T303" s="25"/>
      <c r="U303" s="25">
        <v>1.7000000000000001E-2</v>
      </c>
      <c r="V303" s="25"/>
      <c r="W303" s="25"/>
      <c r="X303" s="73">
        <f t="shared" si="34"/>
        <v>7.7850000000000001</v>
      </c>
      <c r="Y303" s="25">
        <f t="shared" si="38"/>
        <v>47.600017805452516</v>
      </c>
      <c r="Z303" s="69">
        <f t="shared" si="39"/>
        <v>0.64875000000000005</v>
      </c>
      <c r="AA303" s="87">
        <f t="shared" si="40"/>
        <v>0.33055567920453138</v>
      </c>
      <c r="AB303" s="69">
        <f t="shared" si="41"/>
        <v>7.7071290944123307E-6</v>
      </c>
      <c r="AC303" s="43">
        <v>5.0000000000000004E-6</v>
      </c>
      <c r="AD303" s="25">
        <f t="shared" si="42"/>
        <v>2.0923076923076926E-2</v>
      </c>
      <c r="AE303" s="25">
        <f t="shared" si="43"/>
        <v>1.4999999999999999E-2</v>
      </c>
      <c r="AF303" s="25">
        <f t="shared" si="44"/>
        <v>0.121875</v>
      </c>
      <c r="AG303" s="25"/>
      <c r="AH303" s="25"/>
      <c r="AI303" s="25">
        <v>16.5</v>
      </c>
      <c r="AJ303" s="25"/>
      <c r="AK303" s="25"/>
      <c r="AL303" s="25"/>
      <c r="AM303" s="25"/>
      <c r="AN303" s="25"/>
      <c r="AO303" s="25"/>
      <c r="AP303" s="25"/>
      <c r="AQ303" s="25"/>
      <c r="AR303" s="25"/>
      <c r="AS303" s="25" t="s">
        <v>202</v>
      </c>
      <c r="AT303" s="25" t="s">
        <v>214</v>
      </c>
      <c r="AU303" s="25"/>
      <c r="AV303" s="25"/>
      <c r="AW303" s="25"/>
      <c r="AX303" s="25"/>
      <c r="AY303" s="25" t="s">
        <v>197</v>
      </c>
      <c r="AZ303" s="25" t="s">
        <v>179</v>
      </c>
      <c r="BA303" s="25" t="s">
        <v>204</v>
      </c>
      <c r="BB303" s="25"/>
      <c r="BC303" s="25"/>
      <c r="BD303" s="25"/>
      <c r="BE303" s="25"/>
      <c r="BF303" s="25" t="s">
        <v>205</v>
      </c>
      <c r="BG303" s="25"/>
      <c r="BH303" s="25"/>
      <c r="BI303" s="25"/>
      <c r="BJ303" s="25"/>
      <c r="BK303" s="25"/>
      <c r="BL303" s="25"/>
      <c r="BM303" s="25"/>
      <c r="BN303" s="25" t="s">
        <v>206</v>
      </c>
      <c r="BO303" s="25" t="s">
        <v>207</v>
      </c>
      <c r="BP303" s="25" t="s">
        <v>208</v>
      </c>
      <c r="BQ303" s="25"/>
    </row>
    <row r="304" spans="1:69" s="36" customFormat="1" hidden="1" x14ac:dyDescent="0.25">
      <c r="A304" s="25" t="s">
        <v>159</v>
      </c>
      <c r="B304" s="25" t="s">
        <v>160</v>
      </c>
      <c r="C304" s="25" t="s">
        <v>182</v>
      </c>
      <c r="D304" s="25" t="s">
        <v>34</v>
      </c>
      <c r="E304" s="25">
        <v>6</v>
      </c>
      <c r="F304" s="47" t="s">
        <v>282</v>
      </c>
      <c r="G304" s="69">
        <v>8</v>
      </c>
      <c r="H304" s="69"/>
      <c r="I304" s="69">
        <v>8.125</v>
      </c>
      <c r="J304" s="25"/>
      <c r="K304" s="25"/>
      <c r="L304" s="30" t="s">
        <v>210</v>
      </c>
      <c r="M304" s="69"/>
      <c r="N304" s="69"/>
      <c r="O304" s="69">
        <v>0.17</v>
      </c>
      <c r="P304" s="69"/>
      <c r="Q304" s="25"/>
      <c r="R304" s="25"/>
      <c r="S304" s="25"/>
      <c r="T304" s="25"/>
      <c r="U304" s="25">
        <v>1.7000000000000001E-2</v>
      </c>
      <c r="V304" s="25"/>
      <c r="W304" s="25"/>
      <c r="X304" s="73">
        <f t="shared" si="34"/>
        <v>7.7850000000000001</v>
      </c>
      <c r="Y304" s="25">
        <f t="shared" si="38"/>
        <v>47.600017805452516</v>
      </c>
      <c r="Z304" s="69">
        <f t="shared" si="39"/>
        <v>0.64875000000000005</v>
      </c>
      <c r="AA304" s="87">
        <f t="shared" si="40"/>
        <v>0.33055567920453138</v>
      </c>
      <c r="AB304" s="69">
        <f t="shared" si="41"/>
        <v>7.7071290944123307E-6</v>
      </c>
      <c r="AC304" s="43">
        <v>5.0000000000000004E-6</v>
      </c>
      <c r="AD304" s="25">
        <f t="shared" si="42"/>
        <v>2.0923076923076926E-2</v>
      </c>
      <c r="AE304" s="25">
        <f t="shared" si="43"/>
        <v>1.4999999999999999E-2</v>
      </c>
      <c r="AF304" s="25">
        <f t="shared" si="44"/>
        <v>0.121875</v>
      </c>
      <c r="AG304" s="25"/>
      <c r="AH304" s="25"/>
      <c r="AI304" s="25">
        <v>16.5</v>
      </c>
      <c r="AJ304" s="25"/>
      <c r="AK304" s="25"/>
      <c r="AL304" s="25"/>
      <c r="AM304" s="25"/>
      <c r="AN304" s="25"/>
      <c r="AO304" s="25"/>
      <c r="AP304" s="25"/>
      <c r="AQ304" s="25"/>
      <c r="AR304" s="25"/>
      <c r="AS304" s="25" t="s">
        <v>209</v>
      </c>
      <c r="AT304" s="25" t="s">
        <v>214</v>
      </c>
      <c r="AU304" s="25"/>
      <c r="AV304" s="25"/>
      <c r="AW304" s="25"/>
      <c r="AX304" s="25"/>
      <c r="AY304" s="25" t="s">
        <v>197</v>
      </c>
      <c r="AZ304" s="25" t="s">
        <v>179</v>
      </c>
      <c r="BA304" s="25" t="s">
        <v>204</v>
      </c>
      <c r="BB304" s="25"/>
      <c r="BC304" s="25"/>
      <c r="BD304" s="25"/>
      <c r="BE304" s="25"/>
      <c r="BF304" s="25" t="s">
        <v>205</v>
      </c>
      <c r="BG304" s="25"/>
      <c r="BH304" s="25"/>
      <c r="BI304" s="25"/>
      <c r="BJ304" s="25"/>
      <c r="BK304" s="25"/>
      <c r="BL304" s="25"/>
      <c r="BM304" s="25"/>
      <c r="BN304" s="25" t="s">
        <v>206</v>
      </c>
      <c r="BO304" s="25" t="s">
        <v>207</v>
      </c>
      <c r="BP304" s="25" t="s">
        <v>208</v>
      </c>
      <c r="BQ304" s="25"/>
    </row>
    <row r="305" spans="1:69" s="33" customFormat="1" hidden="1" x14ac:dyDescent="0.25">
      <c r="A305" s="25" t="s">
        <v>159</v>
      </c>
      <c r="B305" s="25" t="s">
        <v>160</v>
      </c>
      <c r="C305" s="25" t="s">
        <v>182</v>
      </c>
      <c r="D305" s="25" t="s">
        <v>34</v>
      </c>
      <c r="E305" s="25">
        <v>6</v>
      </c>
      <c r="F305" s="47" t="s">
        <v>282</v>
      </c>
      <c r="G305" s="69">
        <v>10</v>
      </c>
      <c r="H305" s="69"/>
      <c r="I305" s="69">
        <v>10.125</v>
      </c>
      <c r="J305" s="25"/>
      <c r="K305" s="25"/>
      <c r="L305" s="25">
        <v>8.0000000000000002E-3</v>
      </c>
      <c r="M305" s="69"/>
      <c r="N305" s="69"/>
      <c r="O305" s="69">
        <v>0.33800000000000002</v>
      </c>
      <c r="P305" s="69"/>
      <c r="Q305" s="25"/>
      <c r="R305" s="25"/>
      <c r="S305" s="25"/>
      <c r="T305" s="25"/>
      <c r="U305" s="25">
        <v>3.4000000000000002E-2</v>
      </c>
      <c r="V305" s="25"/>
      <c r="W305" s="25"/>
      <c r="X305" s="73">
        <f t="shared" si="34"/>
        <v>9.4489999999999998</v>
      </c>
      <c r="Y305" s="25">
        <f t="shared" si="38"/>
        <v>70.123176246910575</v>
      </c>
      <c r="Z305" s="69">
        <f t="shared" si="39"/>
        <v>0.78741666666666665</v>
      </c>
      <c r="AA305" s="87">
        <f t="shared" si="40"/>
        <v>0.48696650171465677</v>
      </c>
      <c r="AB305" s="69">
        <f t="shared" si="41"/>
        <v>6.3498782939993658E-6</v>
      </c>
      <c r="AC305" s="43">
        <v>5.0000000000000004E-6</v>
      </c>
      <c r="AD305" s="25">
        <f t="shared" si="42"/>
        <v>3.338271604938272E-2</v>
      </c>
      <c r="AE305" s="25">
        <f t="shared" si="43"/>
        <v>0.01</v>
      </c>
      <c r="AF305" s="25">
        <f t="shared" si="44"/>
        <v>0.10125000000000001</v>
      </c>
      <c r="AG305" s="25"/>
      <c r="AH305" s="25"/>
      <c r="AI305" s="25">
        <v>40.299999999999997</v>
      </c>
      <c r="AJ305" s="25"/>
      <c r="AK305" s="25"/>
      <c r="AL305" s="25"/>
      <c r="AM305" s="25"/>
      <c r="AN305" s="25"/>
      <c r="AO305" s="25"/>
      <c r="AP305" s="25"/>
      <c r="AQ305" s="25"/>
      <c r="AR305" s="25"/>
      <c r="AS305" s="25" t="s">
        <v>202</v>
      </c>
      <c r="AT305" s="25" t="s">
        <v>203</v>
      </c>
      <c r="AU305" s="25"/>
      <c r="AV305" s="25"/>
      <c r="AW305" s="25"/>
      <c r="AX305" s="25"/>
      <c r="AY305" s="25" t="s">
        <v>197</v>
      </c>
      <c r="AZ305" s="25" t="s">
        <v>179</v>
      </c>
      <c r="BA305" s="25" t="s">
        <v>204</v>
      </c>
      <c r="BB305" s="25"/>
      <c r="BC305" s="25"/>
      <c r="BD305" s="25"/>
      <c r="BE305" s="25"/>
      <c r="BF305" s="25" t="s">
        <v>205</v>
      </c>
      <c r="BG305" s="25"/>
      <c r="BH305" s="25"/>
      <c r="BI305" s="25"/>
      <c r="BJ305" s="25"/>
      <c r="BK305" s="25"/>
      <c r="BL305" s="25"/>
      <c r="BM305" s="25"/>
      <c r="BN305" s="25"/>
      <c r="BO305" s="25"/>
      <c r="BP305" s="25"/>
      <c r="BQ305" s="25"/>
    </row>
    <row r="306" spans="1:69" s="36" customFormat="1" hidden="1" x14ac:dyDescent="0.25">
      <c r="A306" s="25" t="s">
        <v>159</v>
      </c>
      <c r="B306" s="25" t="s">
        <v>160</v>
      </c>
      <c r="C306" s="25" t="s">
        <v>182</v>
      </c>
      <c r="D306" s="25" t="s">
        <v>34</v>
      </c>
      <c r="E306" s="25">
        <v>6</v>
      </c>
      <c r="F306" s="47" t="s">
        <v>282</v>
      </c>
      <c r="G306" s="69">
        <v>10</v>
      </c>
      <c r="H306" s="69"/>
      <c r="I306" s="69">
        <v>10.125</v>
      </c>
      <c r="J306" s="25"/>
      <c r="K306" s="25"/>
      <c r="L306" s="30" t="s">
        <v>211</v>
      </c>
      <c r="M306" s="69"/>
      <c r="N306" s="69"/>
      <c r="O306" s="73">
        <v>0.33800000000000002</v>
      </c>
      <c r="P306" s="69"/>
      <c r="Q306" s="24"/>
      <c r="R306" s="25"/>
      <c r="S306" s="25"/>
      <c r="T306" s="25"/>
      <c r="U306" s="25">
        <v>3.4000000000000002E-2</v>
      </c>
      <c r="V306" s="25"/>
      <c r="W306" s="25"/>
      <c r="X306" s="73">
        <f t="shared" si="34"/>
        <v>9.4489999999999998</v>
      </c>
      <c r="Y306" s="25">
        <f t="shared" si="38"/>
        <v>70.123176246910575</v>
      </c>
      <c r="Z306" s="69">
        <f t="shared" si="39"/>
        <v>0.78741666666666665</v>
      </c>
      <c r="AA306" s="87">
        <f t="shared" si="40"/>
        <v>0.48696650171465677</v>
      </c>
      <c r="AB306" s="69">
        <f t="shared" si="41"/>
        <v>6.3498782939993658E-6</v>
      </c>
      <c r="AC306" s="43">
        <v>5.0000000000000004E-6</v>
      </c>
      <c r="AD306" s="25">
        <f t="shared" si="42"/>
        <v>3.338271604938272E-2</v>
      </c>
      <c r="AE306" s="25">
        <f t="shared" si="43"/>
        <v>0.01</v>
      </c>
      <c r="AF306" s="25">
        <f t="shared" si="44"/>
        <v>0.10125000000000001</v>
      </c>
      <c r="AG306" s="25"/>
      <c r="AH306" s="25"/>
      <c r="AI306" s="25">
        <v>40.299999999999997</v>
      </c>
      <c r="AJ306" s="25"/>
      <c r="AK306" s="25"/>
      <c r="AL306" s="25"/>
      <c r="AM306" s="25"/>
      <c r="AN306" s="25"/>
      <c r="AO306" s="25"/>
      <c r="AP306" s="25"/>
      <c r="AQ306" s="25"/>
      <c r="AR306" s="25"/>
      <c r="AS306" s="25" t="s">
        <v>209</v>
      </c>
      <c r="AT306" s="25" t="s">
        <v>203</v>
      </c>
      <c r="AU306" s="25"/>
      <c r="AV306" s="25"/>
      <c r="AW306" s="25"/>
      <c r="AX306" s="25"/>
      <c r="AY306" s="25" t="s">
        <v>197</v>
      </c>
      <c r="AZ306" s="25" t="s">
        <v>179</v>
      </c>
      <c r="BA306" s="25" t="s">
        <v>204</v>
      </c>
      <c r="BB306" s="25"/>
      <c r="BC306" s="25"/>
      <c r="BD306" s="25"/>
      <c r="BE306" s="25"/>
      <c r="BF306" s="25" t="s">
        <v>205</v>
      </c>
      <c r="BG306" s="25"/>
      <c r="BH306" s="25"/>
      <c r="BI306" s="25"/>
      <c r="BJ306" s="25"/>
      <c r="BK306" s="25"/>
      <c r="BL306" s="25"/>
      <c r="BM306" s="25"/>
      <c r="BN306" s="25" t="s">
        <v>206</v>
      </c>
      <c r="BO306" s="25" t="s">
        <v>207</v>
      </c>
      <c r="BP306" s="25" t="s">
        <v>208</v>
      </c>
      <c r="BQ306" s="25"/>
    </row>
    <row r="307" spans="1:69" s="36" customFormat="1" hidden="1" x14ac:dyDescent="0.25">
      <c r="A307" s="25" t="s">
        <v>159</v>
      </c>
      <c r="B307" s="25" t="s">
        <v>160</v>
      </c>
      <c r="C307" s="25" t="s">
        <v>182</v>
      </c>
      <c r="D307" s="25" t="s">
        <v>34</v>
      </c>
      <c r="E307" s="25">
        <v>6</v>
      </c>
      <c r="F307" s="47" t="s">
        <v>282</v>
      </c>
      <c r="G307" s="69">
        <v>10</v>
      </c>
      <c r="H307" s="69"/>
      <c r="I307" s="69">
        <v>10.125</v>
      </c>
      <c r="J307" s="25"/>
      <c r="K307" s="25"/>
      <c r="L307" s="25">
        <v>8.0000000000000002E-3</v>
      </c>
      <c r="M307" s="69"/>
      <c r="N307" s="69"/>
      <c r="O307" s="73">
        <v>0.25</v>
      </c>
      <c r="P307" s="69"/>
      <c r="Q307" s="24"/>
      <c r="R307" s="25"/>
      <c r="S307" s="25"/>
      <c r="T307" s="25"/>
      <c r="U307" s="25">
        <v>2.5000000000000001E-2</v>
      </c>
      <c r="V307" s="25"/>
      <c r="W307" s="25"/>
      <c r="X307" s="73">
        <f t="shared" si="34"/>
        <v>9.625</v>
      </c>
      <c r="Y307" s="25">
        <f t="shared" si="38"/>
        <v>72.759776730991732</v>
      </c>
      <c r="Z307" s="69">
        <f t="shared" si="39"/>
        <v>0.80208333333333337</v>
      </c>
      <c r="AA307" s="87">
        <f t="shared" si="40"/>
        <v>0.5052762272985537</v>
      </c>
      <c r="AB307" s="69">
        <f t="shared" si="41"/>
        <v>6.2337662337662338E-6</v>
      </c>
      <c r="AC307" s="43">
        <v>5.0000000000000004E-6</v>
      </c>
      <c r="AD307" s="25">
        <f t="shared" si="42"/>
        <v>2.4691358024691357E-2</v>
      </c>
      <c r="AE307" s="25">
        <f t="shared" si="43"/>
        <v>1.4999999999999999E-2</v>
      </c>
      <c r="AF307" s="25">
        <f t="shared" si="44"/>
        <v>0.15187499999999998</v>
      </c>
      <c r="AG307" s="25"/>
      <c r="AH307" s="25"/>
      <c r="AI307" s="25">
        <v>30.1</v>
      </c>
      <c r="AJ307" s="25"/>
      <c r="AK307" s="25"/>
      <c r="AL307" s="25"/>
      <c r="AM307" s="25"/>
      <c r="AN307" s="25"/>
      <c r="AO307" s="25"/>
      <c r="AP307" s="25"/>
      <c r="AQ307" s="25"/>
      <c r="AR307" s="25"/>
      <c r="AS307" s="25" t="s">
        <v>202</v>
      </c>
      <c r="AT307" s="25" t="s">
        <v>213</v>
      </c>
      <c r="AU307" s="25"/>
      <c r="AV307" s="25"/>
      <c r="AW307" s="25"/>
      <c r="AX307" s="25"/>
      <c r="AY307" s="25" t="s">
        <v>197</v>
      </c>
      <c r="AZ307" s="25" t="s">
        <v>179</v>
      </c>
      <c r="BA307" s="25" t="s">
        <v>204</v>
      </c>
      <c r="BB307" s="25"/>
      <c r="BC307" s="25"/>
      <c r="BD307" s="25"/>
      <c r="BE307" s="25"/>
      <c r="BF307" s="25" t="s">
        <v>205</v>
      </c>
      <c r="BG307" s="25"/>
      <c r="BH307" s="25"/>
      <c r="BI307" s="25"/>
      <c r="BJ307" s="25"/>
      <c r="BK307" s="25"/>
      <c r="BL307" s="25"/>
      <c r="BM307" s="25"/>
      <c r="BN307" s="25" t="s">
        <v>206</v>
      </c>
      <c r="BO307" s="25" t="s">
        <v>207</v>
      </c>
      <c r="BP307" s="25" t="s">
        <v>208</v>
      </c>
      <c r="BQ307" s="25"/>
    </row>
    <row r="308" spans="1:69" s="25" customFormat="1" hidden="1" x14ac:dyDescent="0.25">
      <c r="A308" s="25" t="s">
        <v>159</v>
      </c>
      <c r="B308" s="25" t="s">
        <v>160</v>
      </c>
      <c r="C308" s="25" t="s">
        <v>182</v>
      </c>
      <c r="D308" s="25" t="s">
        <v>34</v>
      </c>
      <c r="E308" s="25">
        <v>6</v>
      </c>
      <c r="F308" s="47" t="s">
        <v>282</v>
      </c>
      <c r="G308" s="69">
        <v>10</v>
      </c>
      <c r="H308" s="69"/>
      <c r="I308" s="69">
        <v>10.125</v>
      </c>
      <c r="L308" s="30" t="s">
        <v>212</v>
      </c>
      <c r="M308" s="69"/>
      <c r="N308" s="69"/>
      <c r="O308" s="73">
        <v>0.25</v>
      </c>
      <c r="P308" s="69"/>
      <c r="Q308" s="24"/>
      <c r="U308" s="25">
        <v>2.5000000000000001E-2</v>
      </c>
      <c r="X308" s="73">
        <f t="shared" si="34"/>
        <v>9.625</v>
      </c>
      <c r="Y308" s="25">
        <f t="shared" si="38"/>
        <v>72.759776730991732</v>
      </c>
      <c r="Z308" s="69">
        <f t="shared" si="39"/>
        <v>0.80208333333333337</v>
      </c>
      <c r="AA308" s="87">
        <f t="shared" si="40"/>
        <v>0.5052762272985537</v>
      </c>
      <c r="AB308" s="69">
        <f t="shared" si="41"/>
        <v>6.2337662337662338E-6</v>
      </c>
      <c r="AC308" s="43">
        <v>5.0000000000000004E-6</v>
      </c>
      <c r="AD308" s="25">
        <f t="shared" si="42"/>
        <v>2.4691358024691357E-2</v>
      </c>
      <c r="AE308" s="25">
        <f t="shared" si="43"/>
        <v>1.4999999999999999E-2</v>
      </c>
      <c r="AF308" s="25">
        <f t="shared" si="44"/>
        <v>0.15187499999999998</v>
      </c>
      <c r="AI308" s="25">
        <v>30.1</v>
      </c>
      <c r="AS308" s="25" t="s">
        <v>209</v>
      </c>
      <c r="AT308" s="25" t="s">
        <v>213</v>
      </c>
      <c r="AY308" s="25" t="s">
        <v>197</v>
      </c>
      <c r="AZ308" s="25" t="s">
        <v>179</v>
      </c>
      <c r="BA308" s="25" t="s">
        <v>204</v>
      </c>
      <c r="BF308" s="25" t="s">
        <v>205</v>
      </c>
      <c r="BN308" s="25" t="s">
        <v>206</v>
      </c>
      <c r="BO308" s="25" t="s">
        <v>207</v>
      </c>
      <c r="BP308" s="25" t="s">
        <v>208</v>
      </c>
    </row>
    <row r="309" spans="1:69" s="25" customFormat="1" hidden="1" x14ac:dyDescent="0.25">
      <c r="A309" s="25" t="s">
        <v>159</v>
      </c>
      <c r="B309" s="25" t="s">
        <v>160</v>
      </c>
      <c r="C309" s="25" t="s">
        <v>182</v>
      </c>
      <c r="D309" s="25" t="s">
        <v>34</v>
      </c>
      <c r="E309" s="25">
        <v>6</v>
      </c>
      <c r="F309" s="47" t="s">
        <v>282</v>
      </c>
      <c r="G309" s="69">
        <v>10</v>
      </c>
      <c r="H309" s="69"/>
      <c r="I309" s="69">
        <v>10.125</v>
      </c>
      <c r="L309" s="25">
        <v>8.0000000000000002E-3</v>
      </c>
      <c r="M309" s="69"/>
      <c r="N309" s="69"/>
      <c r="O309" s="69">
        <v>0.21199999999999999</v>
      </c>
      <c r="P309" s="69"/>
      <c r="U309" s="25">
        <v>2.1000000000000001E-2</v>
      </c>
      <c r="X309" s="73">
        <f t="shared" si="34"/>
        <v>9.7010000000000005</v>
      </c>
      <c r="Y309" s="25">
        <f t="shared" si="38"/>
        <v>73.913350703833984</v>
      </c>
      <c r="Z309" s="69">
        <f t="shared" si="39"/>
        <v>0.80841666666666667</v>
      </c>
      <c r="AA309" s="87">
        <f t="shared" si="40"/>
        <v>0.5132871576655138</v>
      </c>
      <c r="AB309" s="69">
        <f t="shared" si="41"/>
        <v>6.1849293887228123E-6</v>
      </c>
      <c r="AC309" s="43">
        <v>5.0000000000000004E-6</v>
      </c>
      <c r="AD309" s="25">
        <f t="shared" si="42"/>
        <v>2.0938271604938271E-2</v>
      </c>
      <c r="AE309" s="25">
        <f t="shared" si="43"/>
        <v>1.4999999999999999E-2</v>
      </c>
      <c r="AF309" s="25">
        <f t="shared" si="44"/>
        <v>0.15187499999999998</v>
      </c>
      <c r="AI309" s="25">
        <v>25.6</v>
      </c>
      <c r="AS309" s="25" t="s">
        <v>202</v>
      </c>
      <c r="AT309" s="25" t="s">
        <v>214</v>
      </c>
      <c r="AY309" s="25" t="s">
        <v>197</v>
      </c>
      <c r="AZ309" s="25" t="s">
        <v>179</v>
      </c>
      <c r="BA309" s="25" t="s">
        <v>204</v>
      </c>
      <c r="BF309" s="25" t="s">
        <v>205</v>
      </c>
      <c r="BN309" s="25" t="s">
        <v>206</v>
      </c>
      <c r="BO309" s="25" t="s">
        <v>207</v>
      </c>
      <c r="BP309" s="25" t="s">
        <v>208</v>
      </c>
    </row>
    <row r="310" spans="1:69" s="25" customFormat="1" hidden="1" x14ac:dyDescent="0.25">
      <c r="A310" s="25" t="s">
        <v>159</v>
      </c>
      <c r="B310" s="25" t="s">
        <v>160</v>
      </c>
      <c r="C310" s="25" t="s">
        <v>182</v>
      </c>
      <c r="D310" s="25" t="s">
        <v>34</v>
      </c>
      <c r="E310" s="25">
        <v>6</v>
      </c>
      <c r="F310" s="47" t="s">
        <v>282</v>
      </c>
      <c r="G310" s="69">
        <v>10</v>
      </c>
      <c r="H310" s="69"/>
      <c r="I310" s="69">
        <v>10.125</v>
      </c>
      <c r="L310" s="30" t="s">
        <v>212</v>
      </c>
      <c r="M310" s="69"/>
      <c r="N310" s="69"/>
      <c r="O310" s="69">
        <v>0.21199999999999999</v>
      </c>
      <c r="P310" s="69"/>
      <c r="U310" s="25">
        <v>2.1000000000000001E-2</v>
      </c>
      <c r="X310" s="73">
        <f t="shared" si="34"/>
        <v>9.7010000000000005</v>
      </c>
      <c r="Y310" s="25">
        <f t="shared" si="38"/>
        <v>73.913350703833984</v>
      </c>
      <c r="Z310" s="69">
        <f t="shared" si="39"/>
        <v>0.80841666666666667</v>
      </c>
      <c r="AA310" s="87">
        <f t="shared" si="40"/>
        <v>0.5132871576655138</v>
      </c>
      <c r="AB310" s="69">
        <f t="shared" si="41"/>
        <v>6.1849293887228123E-6</v>
      </c>
      <c r="AC310" s="43">
        <v>5.0000000000000004E-6</v>
      </c>
      <c r="AD310" s="25">
        <f t="shared" si="42"/>
        <v>2.0938271604938271E-2</v>
      </c>
      <c r="AE310" s="25">
        <f t="shared" si="43"/>
        <v>1.4999999999999999E-2</v>
      </c>
      <c r="AF310" s="25">
        <f t="shared" si="44"/>
        <v>0.15187499999999998</v>
      </c>
      <c r="AI310" s="25">
        <v>25.6</v>
      </c>
      <c r="AS310" s="25" t="s">
        <v>209</v>
      </c>
      <c r="AT310" s="25" t="s">
        <v>214</v>
      </c>
      <c r="AY310" s="25" t="s">
        <v>197</v>
      </c>
      <c r="AZ310" s="25" t="s">
        <v>179</v>
      </c>
      <c r="BA310" s="25" t="s">
        <v>204</v>
      </c>
      <c r="BF310" s="25" t="s">
        <v>205</v>
      </c>
      <c r="BN310" s="25" t="s">
        <v>206</v>
      </c>
      <c r="BO310" s="25" t="s">
        <v>207</v>
      </c>
      <c r="BP310" s="25" t="s">
        <v>208</v>
      </c>
    </row>
    <row r="311" spans="1:69" s="25" customFormat="1" hidden="1" x14ac:dyDescent="0.25">
      <c r="A311" s="25" t="s">
        <v>159</v>
      </c>
      <c r="B311" s="25" t="s">
        <v>160</v>
      </c>
      <c r="C311" s="25" t="s">
        <v>182</v>
      </c>
      <c r="D311" s="25" t="s">
        <v>34</v>
      </c>
      <c r="E311" s="25">
        <v>6</v>
      </c>
      <c r="F311" s="47" t="s">
        <v>282</v>
      </c>
      <c r="G311" s="69">
        <v>12</v>
      </c>
      <c r="H311" s="69"/>
      <c r="I311" s="69">
        <v>12.125</v>
      </c>
      <c r="L311" s="25">
        <v>8.0000000000000002E-3</v>
      </c>
      <c r="M311" s="69"/>
      <c r="N311" s="69"/>
      <c r="O311" s="69">
        <v>0.40500000000000003</v>
      </c>
      <c r="P311" s="69"/>
      <c r="U311" s="25">
        <v>0.04</v>
      </c>
      <c r="X311" s="73">
        <f t="shared" si="34"/>
        <v>11.315</v>
      </c>
      <c r="Y311" s="25">
        <f t="shared" si="38"/>
        <v>100.55391817619866</v>
      </c>
      <c r="Z311" s="69">
        <f t="shared" si="39"/>
        <v>0.94291666666666663</v>
      </c>
      <c r="AA311" s="87">
        <f t="shared" si="40"/>
        <v>0.69829109844582404</v>
      </c>
      <c r="AB311" s="69">
        <f t="shared" si="41"/>
        <v>5.3026955368979235E-6</v>
      </c>
      <c r="AC311" s="43">
        <v>5.0000000000000004E-6</v>
      </c>
      <c r="AD311" s="25">
        <f t="shared" si="42"/>
        <v>3.3402061855670108E-2</v>
      </c>
      <c r="AE311" s="25">
        <f t="shared" si="43"/>
        <v>0.01</v>
      </c>
      <c r="AF311" s="25">
        <f t="shared" si="44"/>
        <v>0.12125</v>
      </c>
      <c r="AI311" s="25">
        <v>57.8</v>
      </c>
      <c r="AS311" s="25" t="s">
        <v>202</v>
      </c>
      <c r="AT311" s="25" t="s">
        <v>203</v>
      </c>
      <c r="AY311" s="25" t="s">
        <v>197</v>
      </c>
      <c r="AZ311" s="25" t="s">
        <v>179</v>
      </c>
      <c r="BA311" s="25" t="s">
        <v>204</v>
      </c>
      <c r="BF311" s="25" t="s">
        <v>205</v>
      </c>
      <c r="BN311" s="25" t="s">
        <v>206</v>
      </c>
      <c r="BO311" s="25" t="s">
        <v>207</v>
      </c>
      <c r="BP311" s="25" t="s">
        <v>208</v>
      </c>
    </row>
    <row r="312" spans="1:69" s="25" customFormat="1" hidden="1" x14ac:dyDescent="0.25">
      <c r="A312" s="25" t="s">
        <v>159</v>
      </c>
      <c r="B312" s="25" t="s">
        <v>160</v>
      </c>
      <c r="C312" s="25" t="s">
        <v>182</v>
      </c>
      <c r="D312" s="25" t="s">
        <v>34</v>
      </c>
      <c r="E312" s="25">
        <v>6</v>
      </c>
      <c r="F312" s="47" t="s">
        <v>282</v>
      </c>
      <c r="G312" s="69">
        <v>12</v>
      </c>
      <c r="H312" s="69"/>
      <c r="I312" s="69">
        <v>12.125</v>
      </c>
      <c r="L312" s="30" t="s">
        <v>212</v>
      </c>
      <c r="M312" s="69"/>
      <c r="N312" s="69"/>
      <c r="O312" s="73">
        <v>0.40500000000000003</v>
      </c>
      <c r="P312" s="69"/>
      <c r="Q312" s="24"/>
      <c r="U312" s="25">
        <v>0.04</v>
      </c>
      <c r="X312" s="73">
        <f t="shared" si="34"/>
        <v>11.315</v>
      </c>
      <c r="Y312" s="25">
        <f t="shared" si="38"/>
        <v>100.55391817619866</v>
      </c>
      <c r="Z312" s="69">
        <f t="shared" si="39"/>
        <v>0.94291666666666663</v>
      </c>
      <c r="AA312" s="87">
        <f t="shared" si="40"/>
        <v>0.69829109844582404</v>
      </c>
      <c r="AB312" s="69">
        <f t="shared" si="41"/>
        <v>5.3026955368979235E-6</v>
      </c>
      <c r="AC312" s="43">
        <v>5.0000000000000004E-6</v>
      </c>
      <c r="AD312" s="25">
        <f t="shared" si="42"/>
        <v>3.3402061855670108E-2</v>
      </c>
      <c r="AE312" s="25">
        <f t="shared" si="43"/>
        <v>0.01</v>
      </c>
      <c r="AF312" s="25">
        <f t="shared" si="44"/>
        <v>0.12125</v>
      </c>
      <c r="AI312" s="25">
        <v>57.8</v>
      </c>
      <c r="AS312" s="25" t="s">
        <v>209</v>
      </c>
      <c r="AT312" s="25" t="s">
        <v>203</v>
      </c>
      <c r="AY312" s="25" t="s">
        <v>197</v>
      </c>
      <c r="AZ312" s="25" t="s">
        <v>179</v>
      </c>
      <c r="BA312" s="25" t="s">
        <v>204</v>
      </c>
      <c r="BF312" s="25" t="s">
        <v>205</v>
      </c>
      <c r="BN312" s="25" t="s">
        <v>206</v>
      </c>
      <c r="BO312" s="25" t="s">
        <v>207</v>
      </c>
      <c r="BP312" s="25" t="s">
        <v>208</v>
      </c>
    </row>
    <row r="313" spans="1:69" s="25" customFormat="1" hidden="1" x14ac:dyDescent="0.25">
      <c r="A313" s="25" t="s">
        <v>159</v>
      </c>
      <c r="B313" s="25" t="s">
        <v>160</v>
      </c>
      <c r="C313" s="25" t="s">
        <v>182</v>
      </c>
      <c r="D313" s="25" t="s">
        <v>34</v>
      </c>
      <c r="E313" s="25">
        <v>6</v>
      </c>
      <c r="F313" s="47" t="s">
        <v>282</v>
      </c>
      <c r="G313" s="69">
        <v>12</v>
      </c>
      <c r="H313" s="69"/>
      <c r="I313" s="69">
        <v>12.125</v>
      </c>
      <c r="L313" s="25">
        <v>8.0000000000000002E-3</v>
      </c>
      <c r="M313" s="69"/>
      <c r="N313" s="69"/>
      <c r="O313" s="73">
        <v>0.28000000000000003</v>
      </c>
      <c r="P313" s="69"/>
      <c r="Q313" s="24"/>
      <c r="U313" s="25">
        <v>2.8000000000000001E-2</v>
      </c>
      <c r="X313" s="73">
        <f t="shared" si="34"/>
        <v>11.565</v>
      </c>
      <c r="Y313" s="25">
        <f t="shared" si="38"/>
        <v>105.04639567083207</v>
      </c>
      <c r="Z313" s="69">
        <f t="shared" si="39"/>
        <v>0.96375</v>
      </c>
      <c r="AA313" s="87">
        <f t="shared" si="40"/>
        <v>0.72948885882522274</v>
      </c>
      <c r="AB313" s="69">
        <f t="shared" si="41"/>
        <v>5.1880674448767837E-6</v>
      </c>
      <c r="AC313" s="43">
        <v>5.0000000000000004E-6</v>
      </c>
      <c r="AD313" s="25">
        <f t="shared" si="42"/>
        <v>2.3092783505154642E-2</v>
      </c>
      <c r="AE313" s="25">
        <f t="shared" si="43"/>
        <v>1.4999999999999999E-2</v>
      </c>
      <c r="AF313" s="25">
        <f t="shared" si="44"/>
        <v>0.18187499999999998</v>
      </c>
      <c r="AI313" s="25">
        <v>40.4</v>
      </c>
      <c r="AS313" s="25" t="s">
        <v>202</v>
      </c>
      <c r="AT313" s="25" t="s">
        <v>213</v>
      </c>
      <c r="AY313" s="25" t="s">
        <v>197</v>
      </c>
      <c r="AZ313" s="25" t="s">
        <v>179</v>
      </c>
      <c r="BA313" s="25" t="s">
        <v>204</v>
      </c>
      <c r="BF313" s="25" t="s">
        <v>205</v>
      </c>
      <c r="BN313" s="25" t="s">
        <v>206</v>
      </c>
      <c r="BO313" s="25" t="s">
        <v>207</v>
      </c>
      <c r="BP313" s="25" t="s">
        <v>208</v>
      </c>
    </row>
    <row r="314" spans="1:69" s="25" customFormat="1" hidden="1" x14ac:dyDescent="0.25">
      <c r="A314" s="25" t="s">
        <v>159</v>
      </c>
      <c r="B314" s="25" t="s">
        <v>160</v>
      </c>
      <c r="C314" s="25" t="s">
        <v>182</v>
      </c>
      <c r="D314" s="25" t="s">
        <v>34</v>
      </c>
      <c r="E314" s="25">
        <v>6</v>
      </c>
      <c r="F314" s="47" t="s">
        <v>282</v>
      </c>
      <c r="G314" s="69">
        <v>12</v>
      </c>
      <c r="H314" s="69"/>
      <c r="I314" s="69">
        <v>12.125</v>
      </c>
      <c r="L314" s="30" t="s">
        <v>212</v>
      </c>
      <c r="M314" s="69"/>
      <c r="N314" s="69"/>
      <c r="O314" s="73">
        <v>0.28000000000000003</v>
      </c>
      <c r="P314" s="69"/>
      <c r="Q314" s="24"/>
      <c r="U314" s="25">
        <v>2.8000000000000001E-2</v>
      </c>
      <c r="X314" s="73">
        <f t="shared" si="34"/>
        <v>11.565</v>
      </c>
      <c r="Y314" s="25">
        <f t="shared" si="38"/>
        <v>105.04639567083207</v>
      </c>
      <c r="Z314" s="69">
        <f t="shared" si="39"/>
        <v>0.96375</v>
      </c>
      <c r="AA314" s="87">
        <f t="shared" si="40"/>
        <v>0.72948885882522274</v>
      </c>
      <c r="AB314" s="69">
        <f t="shared" si="41"/>
        <v>5.1880674448767837E-6</v>
      </c>
      <c r="AC314" s="43">
        <v>5.0000000000000004E-6</v>
      </c>
      <c r="AD314" s="25">
        <f t="shared" si="42"/>
        <v>2.3092783505154642E-2</v>
      </c>
      <c r="AE314" s="25">
        <f t="shared" si="43"/>
        <v>1.4999999999999999E-2</v>
      </c>
      <c r="AF314" s="25">
        <f t="shared" si="44"/>
        <v>0.18187499999999998</v>
      </c>
      <c r="AI314" s="25">
        <v>40.4</v>
      </c>
      <c r="AS314" s="25" t="s">
        <v>209</v>
      </c>
      <c r="AT314" s="25" t="s">
        <v>213</v>
      </c>
      <c r="AY314" s="25" t="s">
        <v>197</v>
      </c>
      <c r="AZ314" s="25" t="s">
        <v>179</v>
      </c>
      <c r="BA314" s="25" t="s">
        <v>204</v>
      </c>
      <c r="BF314" s="25" t="s">
        <v>205</v>
      </c>
      <c r="BN314" s="25" t="s">
        <v>206</v>
      </c>
      <c r="BO314" s="25" t="s">
        <v>207</v>
      </c>
      <c r="BP314" s="25" t="s">
        <v>208</v>
      </c>
    </row>
    <row r="315" spans="1:69" s="25" customFormat="1" hidden="1" x14ac:dyDescent="0.25">
      <c r="A315" s="25" t="s">
        <v>159</v>
      </c>
      <c r="B315" s="25" t="s">
        <v>160</v>
      </c>
      <c r="C315" s="25" t="s">
        <v>182</v>
      </c>
      <c r="D315" s="25" t="s">
        <v>34</v>
      </c>
      <c r="E315" s="25">
        <v>6</v>
      </c>
      <c r="F315" s="47" t="s">
        <v>282</v>
      </c>
      <c r="G315" s="69">
        <v>12</v>
      </c>
      <c r="H315" s="69"/>
      <c r="I315" s="69">
        <v>12.125</v>
      </c>
      <c r="L315" s="25">
        <v>8.0000000000000002E-3</v>
      </c>
      <c r="M315" s="69"/>
      <c r="N315" s="69"/>
      <c r="O315" s="69">
        <v>0.254</v>
      </c>
      <c r="P315" s="69"/>
      <c r="U315" s="25">
        <v>2.5000000000000001E-2</v>
      </c>
      <c r="X315" s="73">
        <f t="shared" si="34"/>
        <v>11.617000000000001</v>
      </c>
      <c r="Y315" s="25">
        <f t="shared" si="38"/>
        <v>105.99316488247383</v>
      </c>
      <c r="Z315" s="69">
        <f t="shared" si="39"/>
        <v>0.96808333333333341</v>
      </c>
      <c r="AA315" s="87">
        <f t="shared" si="40"/>
        <v>0.73606364501717936</v>
      </c>
      <c r="AB315" s="69">
        <f t="shared" si="41"/>
        <v>5.1648446242575532E-6</v>
      </c>
      <c r="AC315" s="43">
        <v>5.0000000000000004E-6</v>
      </c>
      <c r="AD315" s="25">
        <f t="shared" si="42"/>
        <v>2.0948453608247423E-2</v>
      </c>
      <c r="AE315" s="25">
        <f t="shared" si="43"/>
        <v>1.4999999999999999E-2</v>
      </c>
      <c r="AF315" s="25">
        <f t="shared" si="44"/>
        <v>0.18187499999999998</v>
      </c>
      <c r="AI315" s="25">
        <v>36.700000000000003</v>
      </c>
      <c r="AS315" s="25" t="s">
        <v>202</v>
      </c>
      <c r="AT315" s="25" t="s">
        <v>214</v>
      </c>
      <c r="AY315" s="25" t="s">
        <v>197</v>
      </c>
      <c r="AZ315" s="25" t="s">
        <v>179</v>
      </c>
      <c r="BA315" s="25" t="s">
        <v>204</v>
      </c>
      <c r="BF315" s="25" t="s">
        <v>205</v>
      </c>
      <c r="BN315" s="25" t="s">
        <v>206</v>
      </c>
      <c r="BO315" s="25" t="s">
        <v>207</v>
      </c>
      <c r="BP315" s="25" t="s">
        <v>208</v>
      </c>
    </row>
    <row r="316" spans="1:69" s="25" customFormat="1" hidden="1" x14ac:dyDescent="0.25">
      <c r="A316" s="25" t="s">
        <v>159</v>
      </c>
      <c r="B316" s="25" t="s">
        <v>160</v>
      </c>
      <c r="C316" s="25" t="s">
        <v>182</v>
      </c>
      <c r="D316" s="25" t="s">
        <v>34</v>
      </c>
      <c r="E316" s="25">
        <v>6</v>
      </c>
      <c r="F316" s="47" t="s">
        <v>282</v>
      </c>
      <c r="G316" s="69">
        <v>12</v>
      </c>
      <c r="H316" s="69"/>
      <c r="I316" s="69">
        <v>12.125</v>
      </c>
      <c r="L316" s="30" t="s">
        <v>212</v>
      </c>
      <c r="M316" s="69"/>
      <c r="N316" s="69"/>
      <c r="O316" s="69">
        <v>0.254</v>
      </c>
      <c r="P316" s="69"/>
      <c r="U316" s="25">
        <v>2.5000000000000001E-2</v>
      </c>
      <c r="X316" s="73">
        <f t="shared" si="34"/>
        <v>11.617000000000001</v>
      </c>
      <c r="Y316" s="25">
        <f t="shared" si="38"/>
        <v>105.99316488247383</v>
      </c>
      <c r="Z316" s="69">
        <f t="shared" si="39"/>
        <v>0.96808333333333341</v>
      </c>
      <c r="AA316" s="87">
        <f t="shared" si="40"/>
        <v>0.73606364501717936</v>
      </c>
      <c r="AB316" s="69">
        <f t="shared" si="41"/>
        <v>5.1648446242575532E-6</v>
      </c>
      <c r="AC316" s="43">
        <v>5.0000000000000004E-6</v>
      </c>
      <c r="AD316" s="25">
        <f t="shared" si="42"/>
        <v>2.0948453608247423E-2</v>
      </c>
      <c r="AE316" s="25">
        <f t="shared" si="43"/>
        <v>1.4999999999999999E-2</v>
      </c>
      <c r="AF316" s="25">
        <f t="shared" si="44"/>
        <v>0.18187499999999998</v>
      </c>
      <c r="AI316" s="25">
        <v>36.700000000000003</v>
      </c>
      <c r="AS316" s="25" t="s">
        <v>209</v>
      </c>
      <c r="AT316" s="25" t="s">
        <v>214</v>
      </c>
      <c r="AY316" s="25" t="s">
        <v>197</v>
      </c>
      <c r="AZ316" s="25" t="s">
        <v>179</v>
      </c>
      <c r="BA316" s="25" t="s">
        <v>204</v>
      </c>
      <c r="BF316" s="25" t="s">
        <v>205</v>
      </c>
      <c r="BN316" s="25" t="s">
        <v>206</v>
      </c>
      <c r="BO316" s="25" t="s">
        <v>207</v>
      </c>
      <c r="BP316" s="25" t="s">
        <v>208</v>
      </c>
    </row>
    <row r="317" spans="1:69" s="25" customFormat="1" hidden="1" x14ac:dyDescent="0.25">
      <c r="A317" s="25" t="s">
        <v>159</v>
      </c>
      <c r="B317" s="25" t="s">
        <v>160</v>
      </c>
      <c r="C317" s="25" t="s">
        <v>182</v>
      </c>
      <c r="D317" s="25" t="s">
        <v>34</v>
      </c>
      <c r="E317" s="25">
        <v>9</v>
      </c>
      <c r="F317" s="47" t="s">
        <v>264</v>
      </c>
      <c r="G317" s="69">
        <v>0.125</v>
      </c>
      <c r="H317" s="69"/>
      <c r="I317" s="69">
        <v>0.40500000000000003</v>
      </c>
      <c r="M317" s="69"/>
      <c r="N317" s="69"/>
      <c r="O317" s="69">
        <v>5.8000000000000003E-2</v>
      </c>
      <c r="P317" s="69" t="s">
        <v>220</v>
      </c>
      <c r="X317" s="73">
        <f t="shared" si="34"/>
        <v>0.28900000000000003</v>
      </c>
      <c r="Y317" s="25">
        <f t="shared" si="38"/>
        <v>6.5597240005118296E-2</v>
      </c>
      <c r="Z317" s="69">
        <f t="shared" si="39"/>
        <v>2.4083333333333335E-2</v>
      </c>
      <c r="AA317" s="87">
        <f t="shared" si="40"/>
        <v>4.5553638892443252E-4</v>
      </c>
      <c r="AB317" s="69">
        <f t="shared" si="41"/>
        <v>2.0761245674740485E-4</v>
      </c>
      <c r="AC317" s="43">
        <v>5.0000000000000004E-6</v>
      </c>
      <c r="AY317" s="25" t="s">
        <v>192</v>
      </c>
      <c r="AZ317" s="25" t="s">
        <v>221</v>
      </c>
      <c r="BA317" s="25" t="s">
        <v>222</v>
      </c>
      <c r="BF317" s="25" t="s">
        <v>223</v>
      </c>
      <c r="BJ317" s="25" t="s">
        <v>224</v>
      </c>
      <c r="BN317" s="25" t="s">
        <v>225</v>
      </c>
    </row>
    <row r="318" spans="1:69" s="25" customFormat="1" hidden="1" x14ac:dyDescent="0.25">
      <c r="A318" s="25" t="s">
        <v>159</v>
      </c>
      <c r="B318" s="25" t="s">
        <v>160</v>
      </c>
      <c r="C318" s="25" t="s">
        <v>182</v>
      </c>
      <c r="D318" s="25" t="s">
        <v>34</v>
      </c>
      <c r="E318" s="25">
        <v>9</v>
      </c>
      <c r="F318" s="47" t="s">
        <v>264</v>
      </c>
      <c r="G318" s="69">
        <v>0.125</v>
      </c>
      <c r="H318" s="69"/>
      <c r="I318" s="69">
        <v>0.40500000000000003</v>
      </c>
      <c r="M318" s="69"/>
      <c r="N318" s="69"/>
      <c r="O318" s="69">
        <v>6.2E-2</v>
      </c>
      <c r="P318" s="69" t="s">
        <v>226</v>
      </c>
      <c r="X318" s="73">
        <f t="shared" si="34"/>
        <v>0.28100000000000003</v>
      </c>
      <c r="Y318" s="25">
        <f t="shared" si="38"/>
        <v>6.2015824380025925E-2</v>
      </c>
      <c r="Z318" s="69">
        <f t="shared" si="39"/>
        <v>2.3416666666666669E-2</v>
      </c>
      <c r="AA318" s="87">
        <f t="shared" si="40"/>
        <v>4.3066544708351338E-4</v>
      </c>
      <c r="AB318" s="69">
        <f t="shared" si="41"/>
        <v>2.1352313167259787E-4</v>
      </c>
      <c r="AC318" s="43">
        <v>5.0000000000000004E-6</v>
      </c>
      <c r="AY318" s="25" t="s">
        <v>192</v>
      </c>
      <c r="AZ318" s="25" t="s">
        <v>221</v>
      </c>
      <c r="BA318" s="25" t="s">
        <v>222</v>
      </c>
      <c r="BF318" s="25" t="s">
        <v>223</v>
      </c>
      <c r="BJ318" s="25" t="s">
        <v>224</v>
      </c>
      <c r="BN318" s="25" t="s">
        <v>225</v>
      </c>
    </row>
    <row r="319" spans="1:69" s="25" customFormat="1" hidden="1" x14ac:dyDescent="0.25">
      <c r="A319" s="25" t="s">
        <v>159</v>
      </c>
      <c r="B319" s="25" t="s">
        <v>160</v>
      </c>
      <c r="C319" s="25" t="s">
        <v>182</v>
      </c>
      <c r="D319" s="25" t="s">
        <v>34</v>
      </c>
      <c r="E319" s="25">
        <v>9</v>
      </c>
      <c r="F319" s="47" t="s">
        <v>264</v>
      </c>
      <c r="G319" s="69">
        <v>0.125</v>
      </c>
      <c r="H319" s="69"/>
      <c r="I319" s="69">
        <v>0.40500000000000003</v>
      </c>
      <c r="M319" s="69"/>
      <c r="N319" s="69"/>
      <c r="O319" s="69">
        <v>0.1</v>
      </c>
      <c r="P319" s="69" t="s">
        <v>227</v>
      </c>
      <c r="X319" s="73">
        <f t="shared" si="34"/>
        <v>0.20500000000000002</v>
      </c>
      <c r="Y319" s="25">
        <f t="shared" si="38"/>
        <v>3.300635781677777E-2</v>
      </c>
      <c r="Z319" s="69">
        <f t="shared" si="39"/>
        <v>1.7083333333333336E-2</v>
      </c>
      <c r="AA319" s="87">
        <f t="shared" si="40"/>
        <v>2.2921081817206787E-4</v>
      </c>
      <c r="AB319" s="69">
        <f t="shared" si="41"/>
        <v>2.9268292682926828E-4</v>
      </c>
      <c r="AC319" s="43">
        <v>5.0000000000000004E-6</v>
      </c>
      <c r="AY319" s="25" t="s">
        <v>192</v>
      </c>
      <c r="AZ319" s="25" t="s">
        <v>221</v>
      </c>
      <c r="BA319" s="25" t="s">
        <v>222</v>
      </c>
      <c r="BF319" s="25" t="s">
        <v>223</v>
      </c>
      <c r="BJ319" s="25" t="s">
        <v>224</v>
      </c>
      <c r="BN319" s="25" t="s">
        <v>225</v>
      </c>
    </row>
    <row r="320" spans="1:69" s="25" customFormat="1" hidden="1" x14ac:dyDescent="0.25">
      <c r="A320" s="25" t="s">
        <v>159</v>
      </c>
      <c r="B320" s="25" t="s">
        <v>160</v>
      </c>
      <c r="C320" s="25" t="s">
        <v>182</v>
      </c>
      <c r="D320" s="25" t="s">
        <v>34</v>
      </c>
      <c r="E320" s="25">
        <v>9</v>
      </c>
      <c r="F320" s="47" t="s">
        <v>264</v>
      </c>
      <c r="G320" s="69">
        <v>0.25</v>
      </c>
      <c r="H320" s="69"/>
      <c r="I320" s="69">
        <v>0.54</v>
      </c>
      <c r="M320" s="69"/>
      <c r="N320" s="69"/>
      <c r="O320" s="69">
        <v>6.5000000000000002E-2</v>
      </c>
      <c r="P320" s="69" t="s">
        <v>220</v>
      </c>
      <c r="X320" s="73">
        <f t="shared" si="34"/>
        <v>0.41000000000000003</v>
      </c>
      <c r="Y320" s="25">
        <f t="shared" si="38"/>
        <v>0.13202543126711108</v>
      </c>
      <c r="Z320" s="69">
        <f t="shared" si="39"/>
        <v>3.4166666666666672E-2</v>
      </c>
      <c r="AA320" s="87">
        <f t="shared" si="40"/>
        <v>9.1684327268827146E-4</v>
      </c>
      <c r="AB320" s="69">
        <f t="shared" si="41"/>
        <v>1.4634146341463414E-4</v>
      </c>
      <c r="AC320" s="43">
        <v>5.0000000000000004E-6</v>
      </c>
      <c r="AY320" s="25" t="s">
        <v>192</v>
      </c>
      <c r="AZ320" s="25" t="s">
        <v>221</v>
      </c>
      <c r="BA320" s="25" t="s">
        <v>222</v>
      </c>
      <c r="BF320" s="25" t="s">
        <v>223</v>
      </c>
      <c r="BJ320" s="25" t="s">
        <v>224</v>
      </c>
      <c r="BN320" s="25" t="s">
        <v>225</v>
      </c>
    </row>
    <row r="321" spans="1:69" s="25" customFormat="1" hidden="1" x14ac:dyDescent="0.25">
      <c r="A321" s="25" t="s">
        <v>159</v>
      </c>
      <c r="B321" s="25" t="s">
        <v>160</v>
      </c>
      <c r="C321" s="25" t="s">
        <v>182</v>
      </c>
      <c r="D321" s="25" t="s">
        <v>34</v>
      </c>
      <c r="E321" s="25">
        <v>9</v>
      </c>
      <c r="F321" s="47" t="s">
        <v>264</v>
      </c>
      <c r="G321" s="69">
        <v>0.25</v>
      </c>
      <c r="H321" s="69"/>
      <c r="I321" s="69">
        <v>0.54</v>
      </c>
      <c r="M321" s="69"/>
      <c r="N321" s="69"/>
      <c r="O321" s="69">
        <v>7.1999999999999995E-2</v>
      </c>
      <c r="P321" s="69" t="s">
        <v>228</v>
      </c>
      <c r="X321" s="73">
        <f t="shared" si="34"/>
        <v>0.39600000000000002</v>
      </c>
      <c r="Y321" s="25">
        <f t="shared" si="38"/>
        <v>0.12316299839133425</v>
      </c>
      <c r="Z321" s="69">
        <f t="shared" si="39"/>
        <v>3.3000000000000002E-2</v>
      </c>
      <c r="AA321" s="87">
        <f t="shared" si="40"/>
        <v>8.5529859993982123E-4</v>
      </c>
      <c r="AB321" s="69">
        <f t="shared" si="41"/>
        <v>1.5151515151515152E-4</v>
      </c>
      <c r="AC321" s="43">
        <v>5.0000000000000004E-6</v>
      </c>
      <c r="AY321" s="25" t="s">
        <v>192</v>
      </c>
      <c r="AZ321" s="25" t="s">
        <v>221</v>
      </c>
      <c r="BA321" s="25" t="s">
        <v>222</v>
      </c>
      <c r="BF321" s="25" t="s">
        <v>223</v>
      </c>
      <c r="BJ321" s="25" t="s">
        <v>224</v>
      </c>
      <c r="BN321" s="25" t="s">
        <v>225</v>
      </c>
    </row>
    <row r="322" spans="1:69" s="25" customFormat="1" hidden="1" x14ac:dyDescent="0.25">
      <c r="A322" s="25" t="s">
        <v>159</v>
      </c>
      <c r="B322" s="25" t="s">
        <v>160</v>
      </c>
      <c r="C322" s="25" t="s">
        <v>182</v>
      </c>
      <c r="D322" s="25" t="s">
        <v>34</v>
      </c>
      <c r="E322" s="25">
        <v>9</v>
      </c>
      <c r="F322" s="47" t="s">
        <v>264</v>
      </c>
      <c r="G322" s="69">
        <v>0.25</v>
      </c>
      <c r="H322" s="69"/>
      <c r="I322" s="69">
        <v>0.54</v>
      </c>
      <c r="M322" s="69"/>
      <c r="N322" s="69"/>
      <c r="O322" s="69">
        <v>8.2000000000000003E-2</v>
      </c>
      <c r="P322" s="69" t="s">
        <v>226</v>
      </c>
      <c r="X322" s="73">
        <f t="shared" ref="X322:X385" si="45">I322-2*O322</f>
        <v>0.376</v>
      </c>
      <c r="Y322" s="25">
        <f t="shared" si="38"/>
        <v>0.11103645074847765</v>
      </c>
      <c r="Z322" s="69">
        <f t="shared" si="39"/>
        <v>3.1333333333333331E-2</v>
      </c>
      <c r="AA322" s="87">
        <f t="shared" si="40"/>
        <v>7.7108646353109462E-4</v>
      </c>
      <c r="AB322" s="69">
        <f t="shared" si="41"/>
        <v>1.595744680851064E-4</v>
      </c>
      <c r="AC322" s="43">
        <v>5.0000000000000004E-6</v>
      </c>
      <c r="AY322" s="25" t="s">
        <v>192</v>
      </c>
      <c r="AZ322" s="25" t="s">
        <v>221</v>
      </c>
      <c r="BA322" s="25" t="s">
        <v>222</v>
      </c>
      <c r="BF322" s="25" t="s">
        <v>223</v>
      </c>
      <c r="BJ322" s="25" t="s">
        <v>224</v>
      </c>
      <c r="BN322" s="25" t="s">
        <v>225</v>
      </c>
    </row>
    <row r="323" spans="1:69" s="25" customFormat="1" hidden="1" x14ac:dyDescent="0.25">
      <c r="A323" s="25" t="s">
        <v>159</v>
      </c>
      <c r="B323" s="25" t="s">
        <v>160</v>
      </c>
      <c r="C323" s="25" t="s">
        <v>182</v>
      </c>
      <c r="D323" s="25" t="s">
        <v>34</v>
      </c>
      <c r="E323" s="25">
        <v>9</v>
      </c>
      <c r="F323" s="47" t="s">
        <v>264</v>
      </c>
      <c r="G323" s="69">
        <v>0.25</v>
      </c>
      <c r="H323" s="69"/>
      <c r="I323" s="69">
        <v>0.54</v>
      </c>
      <c r="M323" s="69"/>
      <c r="N323" s="69"/>
      <c r="O323" s="69">
        <v>0.123</v>
      </c>
      <c r="P323" s="69" t="s">
        <v>227</v>
      </c>
      <c r="X323" s="73">
        <f t="shared" si="45"/>
        <v>0.29400000000000004</v>
      </c>
      <c r="Y323" s="25">
        <f t="shared" si="38"/>
        <v>6.7886675651421854E-2</v>
      </c>
      <c r="Z323" s="69">
        <f t="shared" si="39"/>
        <v>2.4500000000000004E-2</v>
      </c>
      <c r="AA323" s="87">
        <f t="shared" si="40"/>
        <v>4.7143524757931846E-4</v>
      </c>
      <c r="AB323" s="69">
        <f t="shared" si="41"/>
        <v>2.040816326530612E-4</v>
      </c>
      <c r="AC323" s="43">
        <v>5.0000000000000004E-6</v>
      </c>
      <c r="AY323" s="25" t="s">
        <v>192</v>
      </c>
      <c r="AZ323" s="25" t="s">
        <v>221</v>
      </c>
      <c r="BA323" s="25" t="s">
        <v>222</v>
      </c>
      <c r="BF323" s="25" t="s">
        <v>223</v>
      </c>
      <c r="BJ323" s="25" t="s">
        <v>224</v>
      </c>
      <c r="BN323" s="25" t="s">
        <v>225</v>
      </c>
    </row>
    <row r="324" spans="1:69" s="25" customFormat="1" hidden="1" x14ac:dyDescent="0.25">
      <c r="A324" s="25" t="s">
        <v>159</v>
      </c>
      <c r="B324" s="25" t="s">
        <v>160</v>
      </c>
      <c r="C324" s="25" t="s">
        <v>182</v>
      </c>
      <c r="D324" s="25" t="s">
        <v>34</v>
      </c>
      <c r="E324" s="25">
        <v>9</v>
      </c>
      <c r="F324" s="47" t="s">
        <v>264</v>
      </c>
      <c r="G324" s="69">
        <v>0.375</v>
      </c>
      <c r="H324" s="69"/>
      <c r="I324" s="69">
        <v>0.67500000000000004</v>
      </c>
      <c r="M324" s="69"/>
      <c r="N324" s="69"/>
      <c r="O324" s="69">
        <v>6.5000000000000002E-2</v>
      </c>
      <c r="P324" s="69" t="s">
        <v>220</v>
      </c>
      <c r="X324" s="73">
        <f t="shared" si="45"/>
        <v>0.54500000000000004</v>
      </c>
      <c r="Y324" s="25">
        <f t="shared" si="38"/>
        <v>0.23328288948312711</v>
      </c>
      <c r="Z324" s="69">
        <f t="shared" si="39"/>
        <v>4.5416666666666668E-2</v>
      </c>
      <c r="AA324" s="87">
        <f t="shared" si="40"/>
        <v>1.6200200658550491E-3</v>
      </c>
      <c r="AB324" s="69">
        <f t="shared" si="41"/>
        <v>1.1009174311926606E-4</v>
      </c>
      <c r="AC324" s="43">
        <v>5.0000000000000004E-6</v>
      </c>
      <c r="AY324" s="25" t="s">
        <v>192</v>
      </c>
      <c r="AZ324" s="25" t="s">
        <v>221</v>
      </c>
      <c r="BA324" s="25" t="s">
        <v>222</v>
      </c>
      <c r="BF324" s="25" t="s">
        <v>223</v>
      </c>
      <c r="BJ324" s="25" t="s">
        <v>224</v>
      </c>
      <c r="BN324" s="25" t="s">
        <v>225</v>
      </c>
    </row>
    <row r="325" spans="1:69" s="25" customFormat="1" hidden="1" x14ac:dyDescent="0.25">
      <c r="A325" s="25" t="s">
        <v>159</v>
      </c>
      <c r="B325" s="25" t="s">
        <v>160</v>
      </c>
      <c r="C325" s="25" t="s">
        <v>182</v>
      </c>
      <c r="D325" s="25" t="s">
        <v>34</v>
      </c>
      <c r="E325" s="25">
        <v>9</v>
      </c>
      <c r="F325" s="47" t="s">
        <v>264</v>
      </c>
      <c r="G325" s="69">
        <v>0.375</v>
      </c>
      <c r="H325" s="69"/>
      <c r="I325" s="69">
        <v>0.67500000000000004</v>
      </c>
      <c r="M325" s="69"/>
      <c r="N325" s="69"/>
      <c r="O325" s="69">
        <v>7.1999999999999995E-2</v>
      </c>
      <c r="P325" s="69" t="s">
        <v>228</v>
      </c>
      <c r="X325" s="73">
        <f t="shared" si="45"/>
        <v>0.53100000000000003</v>
      </c>
      <c r="Y325" s="25">
        <f t="shared" ref="Y325:Y388" si="46">PI()*X325^2/4</f>
        <v>0.22145165154970792</v>
      </c>
      <c r="Z325" s="69">
        <f t="shared" ref="Z325:Z388" si="47">X325/12</f>
        <v>4.4250000000000005E-2</v>
      </c>
      <c r="AA325" s="87">
        <f t="shared" ref="AA325:AA388" si="48">PI()*Z325^2/4</f>
        <v>1.5378586913174165E-3</v>
      </c>
      <c r="AB325" s="69">
        <f t="shared" ref="AB325:AB388" si="49">AC325/Z325</f>
        <v>1.1299435028248587E-4</v>
      </c>
      <c r="AC325" s="43">
        <v>5.0000000000000004E-6</v>
      </c>
      <c r="AY325" s="25" t="s">
        <v>192</v>
      </c>
      <c r="AZ325" s="25" t="s">
        <v>221</v>
      </c>
      <c r="BA325" s="25" t="s">
        <v>222</v>
      </c>
      <c r="BF325" s="25" t="s">
        <v>223</v>
      </c>
      <c r="BJ325" s="25" t="s">
        <v>224</v>
      </c>
      <c r="BN325" s="25" t="s">
        <v>225</v>
      </c>
    </row>
    <row r="326" spans="1:69" s="25" customFormat="1" hidden="1" x14ac:dyDescent="0.25">
      <c r="A326" s="25" t="s">
        <v>159</v>
      </c>
      <c r="B326" s="25" t="s">
        <v>160</v>
      </c>
      <c r="C326" s="25" t="s">
        <v>182</v>
      </c>
      <c r="D326" s="25" t="s">
        <v>34</v>
      </c>
      <c r="E326" s="25">
        <v>9</v>
      </c>
      <c r="F326" s="47" t="s">
        <v>264</v>
      </c>
      <c r="G326" s="69">
        <v>0.375</v>
      </c>
      <c r="H326" s="69"/>
      <c r="I326" s="69">
        <v>0.67500000000000004</v>
      </c>
      <c r="M326" s="69"/>
      <c r="N326" s="69"/>
      <c r="O326" s="69">
        <v>9.5000000000000001E-2</v>
      </c>
      <c r="P326" s="69" t="s">
        <v>229</v>
      </c>
      <c r="X326" s="73">
        <f t="shared" si="45"/>
        <v>0.48500000000000004</v>
      </c>
      <c r="Y326" s="25">
        <f t="shared" si="46"/>
        <v>0.18474528298516479</v>
      </c>
      <c r="Z326" s="69">
        <f t="shared" si="47"/>
        <v>4.041666666666667E-2</v>
      </c>
      <c r="AA326" s="87">
        <f t="shared" si="48"/>
        <v>1.2829533540636446E-3</v>
      </c>
      <c r="AB326" s="69">
        <f t="shared" si="49"/>
        <v>1.2371134020618558E-4</v>
      </c>
      <c r="AC326" s="43">
        <v>5.0000000000000004E-6</v>
      </c>
      <c r="AY326" s="25" t="s">
        <v>192</v>
      </c>
      <c r="AZ326" s="25" t="s">
        <v>221</v>
      </c>
      <c r="BA326" s="25" t="s">
        <v>222</v>
      </c>
      <c r="BF326" s="25" t="s">
        <v>223</v>
      </c>
      <c r="BJ326" s="25" t="s">
        <v>224</v>
      </c>
      <c r="BN326" s="25" t="s">
        <v>225</v>
      </c>
    </row>
    <row r="327" spans="1:69" s="25" customFormat="1" hidden="1" x14ac:dyDescent="0.25">
      <c r="A327" s="25" t="s">
        <v>159</v>
      </c>
      <c r="B327" s="25" t="s">
        <v>160</v>
      </c>
      <c r="C327" s="25" t="s">
        <v>182</v>
      </c>
      <c r="D327" s="25" t="s">
        <v>34</v>
      </c>
      <c r="E327" s="25">
        <v>9</v>
      </c>
      <c r="F327" s="47" t="s">
        <v>264</v>
      </c>
      <c r="G327" s="69">
        <v>0.375</v>
      </c>
      <c r="H327" s="69"/>
      <c r="I327" s="69">
        <v>0.67500000000000004</v>
      </c>
      <c r="M327" s="69"/>
      <c r="N327" s="69"/>
      <c r="O327" s="69">
        <v>0.14799999999999999</v>
      </c>
      <c r="P327" s="69" t="s">
        <v>230</v>
      </c>
      <c r="X327" s="73">
        <f t="shared" si="45"/>
        <v>0.37900000000000006</v>
      </c>
      <c r="Y327" s="25">
        <f t="shared" si="46"/>
        <v>0.11281537758857291</v>
      </c>
      <c r="Z327" s="69">
        <f t="shared" si="47"/>
        <v>3.1583333333333338E-2</v>
      </c>
      <c r="AA327" s="87">
        <f t="shared" si="48"/>
        <v>7.8344012214286737E-4</v>
      </c>
      <c r="AB327" s="69">
        <f t="shared" si="49"/>
        <v>1.5831134564643799E-4</v>
      </c>
      <c r="AC327" s="43">
        <v>5.0000000000000004E-6</v>
      </c>
      <c r="AY327" s="25" t="s">
        <v>192</v>
      </c>
      <c r="AZ327" s="25" t="s">
        <v>221</v>
      </c>
      <c r="BA327" s="25" t="s">
        <v>222</v>
      </c>
      <c r="BF327" s="25" t="s">
        <v>223</v>
      </c>
      <c r="BJ327" s="25" t="s">
        <v>224</v>
      </c>
      <c r="BN327" s="25" t="s">
        <v>225</v>
      </c>
    </row>
    <row r="328" spans="1:69" s="25" customFormat="1" hidden="1" x14ac:dyDescent="0.25">
      <c r="A328" s="25" t="s">
        <v>159</v>
      </c>
      <c r="B328" s="25" t="s">
        <v>160</v>
      </c>
      <c r="C328" s="25" t="s">
        <v>182</v>
      </c>
      <c r="D328" s="25" t="s">
        <v>34</v>
      </c>
      <c r="E328" s="25">
        <v>9</v>
      </c>
      <c r="F328" s="47" t="s">
        <v>264</v>
      </c>
      <c r="G328" s="69">
        <v>0.375</v>
      </c>
      <c r="H328" s="69"/>
      <c r="I328" s="69">
        <v>0.67500000000000004</v>
      </c>
      <c r="M328" s="69"/>
      <c r="N328" s="69"/>
      <c r="O328" s="69">
        <v>0.09</v>
      </c>
      <c r="P328" s="69" t="s">
        <v>226</v>
      </c>
      <c r="X328" s="73">
        <f t="shared" si="45"/>
        <v>0.49500000000000005</v>
      </c>
      <c r="Y328" s="25">
        <f t="shared" si="46"/>
        <v>0.19244218498645979</v>
      </c>
      <c r="Z328" s="69">
        <f t="shared" si="47"/>
        <v>4.1250000000000002E-2</v>
      </c>
      <c r="AA328" s="87">
        <f t="shared" si="48"/>
        <v>1.3364040624059708E-3</v>
      </c>
      <c r="AB328" s="69">
        <f t="shared" si="49"/>
        <v>1.2121212121212122E-4</v>
      </c>
      <c r="AC328" s="43">
        <v>5.0000000000000004E-6</v>
      </c>
      <c r="AY328" s="25" t="s">
        <v>192</v>
      </c>
      <c r="AZ328" s="25" t="s">
        <v>221</v>
      </c>
      <c r="BA328" s="25" t="s">
        <v>222</v>
      </c>
      <c r="BF328" s="25" t="s">
        <v>223</v>
      </c>
      <c r="BJ328" s="25" t="s">
        <v>224</v>
      </c>
      <c r="BN328" s="25" t="s">
        <v>225</v>
      </c>
    </row>
    <row r="329" spans="1:69" s="25" customFormat="1" hidden="1" x14ac:dyDescent="0.25">
      <c r="A329" s="25" t="s">
        <v>159</v>
      </c>
      <c r="B329" s="25" t="s">
        <v>160</v>
      </c>
      <c r="C329" s="25" t="s">
        <v>182</v>
      </c>
      <c r="D329" s="25" t="s">
        <v>34</v>
      </c>
      <c r="E329" s="25">
        <v>9</v>
      </c>
      <c r="F329" s="47" t="s">
        <v>264</v>
      </c>
      <c r="G329" s="69">
        <v>0.375</v>
      </c>
      <c r="H329" s="69"/>
      <c r="I329" s="69">
        <v>0.67500000000000004</v>
      </c>
      <c r="M329" s="69"/>
      <c r="N329" s="69"/>
      <c r="O329" s="69">
        <v>0.127</v>
      </c>
      <c r="P329" s="69" t="s">
        <v>227</v>
      </c>
      <c r="X329" s="73">
        <f t="shared" si="45"/>
        <v>0.42100000000000004</v>
      </c>
      <c r="Y329" s="25">
        <f t="shared" si="46"/>
        <v>0.13920475587872716</v>
      </c>
      <c r="Z329" s="69">
        <f t="shared" si="47"/>
        <v>3.5083333333333334E-2</v>
      </c>
      <c r="AA329" s="87">
        <f t="shared" si="48"/>
        <v>9.6669969360227176E-4</v>
      </c>
      <c r="AB329" s="69">
        <f t="shared" si="49"/>
        <v>1.4251781472684086E-4</v>
      </c>
      <c r="AC329" s="43">
        <v>5.0000000000000004E-6</v>
      </c>
      <c r="AY329" s="25" t="s">
        <v>192</v>
      </c>
      <c r="AZ329" s="25" t="s">
        <v>221</v>
      </c>
      <c r="BA329" s="25" t="s">
        <v>222</v>
      </c>
      <c r="BF329" s="25" t="s">
        <v>223</v>
      </c>
      <c r="BJ329" s="25" t="s">
        <v>224</v>
      </c>
      <c r="BN329" s="25" t="s">
        <v>225</v>
      </c>
    </row>
    <row r="330" spans="1:69" s="25" customFormat="1" hidden="1" x14ac:dyDescent="0.25">
      <c r="A330" s="25" t="s">
        <v>159</v>
      </c>
      <c r="B330" s="25" t="s">
        <v>160</v>
      </c>
      <c r="C330" s="25" t="s">
        <v>182</v>
      </c>
      <c r="D330" s="25" t="s">
        <v>34</v>
      </c>
      <c r="E330" s="25">
        <v>9</v>
      </c>
      <c r="F330" s="47" t="s">
        <v>264</v>
      </c>
      <c r="G330" s="69">
        <v>0.5</v>
      </c>
      <c r="H330" s="69"/>
      <c r="I330" s="69">
        <v>0.84</v>
      </c>
      <c r="M330" s="69"/>
      <c r="N330" s="69"/>
      <c r="O330" s="69">
        <v>6.5000000000000002E-2</v>
      </c>
      <c r="P330" s="69" t="s">
        <v>220</v>
      </c>
      <c r="X330" s="73">
        <f t="shared" si="45"/>
        <v>0.71</v>
      </c>
      <c r="Y330" s="25">
        <f t="shared" si="46"/>
        <v>0.39591921416865367</v>
      </c>
      <c r="Z330" s="69">
        <f t="shared" si="47"/>
        <v>5.9166666666666666E-2</v>
      </c>
      <c r="AA330" s="87">
        <f t="shared" si="48"/>
        <v>2.749438987282317E-3</v>
      </c>
      <c r="AB330" s="69">
        <f t="shared" si="49"/>
        <v>8.4507042253521139E-5</v>
      </c>
      <c r="AC330" s="43">
        <v>5.0000000000000004E-6</v>
      </c>
      <c r="AY330" s="25" t="s">
        <v>192</v>
      </c>
      <c r="AZ330" s="25" t="s">
        <v>221</v>
      </c>
      <c r="BA330" s="25" t="s">
        <v>222</v>
      </c>
      <c r="BF330" s="25" t="s">
        <v>223</v>
      </c>
      <c r="BJ330" s="25" t="s">
        <v>224</v>
      </c>
      <c r="BN330" s="25" t="s">
        <v>225</v>
      </c>
    </row>
    <row r="331" spans="1:69" s="25" customFormat="1" hidden="1" x14ac:dyDescent="0.25">
      <c r="A331" s="25" t="s">
        <v>159</v>
      </c>
      <c r="B331" s="25" t="s">
        <v>160</v>
      </c>
      <c r="C331" s="25" t="s">
        <v>182</v>
      </c>
      <c r="D331" s="25" t="s">
        <v>34</v>
      </c>
      <c r="E331" s="25">
        <v>9</v>
      </c>
      <c r="F331" s="47" t="s">
        <v>264</v>
      </c>
      <c r="G331" s="69">
        <v>0.5</v>
      </c>
      <c r="H331" s="69"/>
      <c r="I331" s="69">
        <v>0.84</v>
      </c>
      <c r="M331" s="69"/>
      <c r="N331" s="69"/>
      <c r="O331" s="69">
        <v>7.1999999999999995E-2</v>
      </c>
      <c r="P331" s="69" t="s">
        <v>228</v>
      </c>
      <c r="X331" s="73">
        <f t="shared" si="45"/>
        <v>0.69599999999999995</v>
      </c>
      <c r="Y331" s="25">
        <f t="shared" si="46"/>
        <v>0.38045943672033827</v>
      </c>
      <c r="Z331" s="69">
        <f t="shared" si="47"/>
        <v>5.7999999999999996E-2</v>
      </c>
      <c r="AA331" s="87">
        <f t="shared" si="48"/>
        <v>2.6420794216690155E-3</v>
      </c>
      <c r="AB331" s="69">
        <f t="shared" si="49"/>
        <v>8.6206896551724145E-5</v>
      </c>
      <c r="AC331" s="43">
        <v>5.0000000000000004E-6</v>
      </c>
      <c r="AY331" s="25" t="s">
        <v>192</v>
      </c>
      <c r="AZ331" s="25" t="s">
        <v>221</v>
      </c>
      <c r="BA331" s="25" t="s">
        <v>222</v>
      </c>
      <c r="BF331" s="25" t="s">
        <v>223</v>
      </c>
      <c r="BJ331" s="25" t="s">
        <v>224</v>
      </c>
      <c r="BN331" s="25" t="s">
        <v>225</v>
      </c>
    </row>
    <row r="332" spans="1:69" s="25" customFormat="1" hidden="1" x14ac:dyDescent="0.25">
      <c r="A332" s="25" t="s">
        <v>159</v>
      </c>
      <c r="B332" s="25" t="s">
        <v>160</v>
      </c>
      <c r="C332" s="25" t="s">
        <v>182</v>
      </c>
      <c r="D332" s="25" t="s">
        <v>34</v>
      </c>
      <c r="E332" s="25">
        <v>9</v>
      </c>
      <c r="F332" s="47" t="s">
        <v>264</v>
      </c>
      <c r="G332" s="69">
        <v>0.5</v>
      </c>
      <c r="H332" s="69"/>
      <c r="I332" s="69">
        <v>0.84</v>
      </c>
      <c r="M332" s="69"/>
      <c r="N332" s="69"/>
      <c r="O332" s="69">
        <v>0.12</v>
      </c>
      <c r="P332" s="69" t="s">
        <v>229</v>
      </c>
      <c r="X332" s="73">
        <f t="shared" si="45"/>
        <v>0.6</v>
      </c>
      <c r="Y332" s="25">
        <f t="shared" si="46"/>
        <v>0.28274333882308139</v>
      </c>
      <c r="Z332" s="69">
        <f t="shared" si="47"/>
        <v>4.9999999999999996E-2</v>
      </c>
      <c r="AA332" s="87">
        <f t="shared" si="48"/>
        <v>1.9634954084936204E-3</v>
      </c>
      <c r="AB332" s="69">
        <f t="shared" si="49"/>
        <v>1.0000000000000002E-4</v>
      </c>
      <c r="AC332" s="43">
        <v>5.0000000000000004E-6</v>
      </c>
      <c r="AY332" s="25" t="s">
        <v>192</v>
      </c>
      <c r="AZ332" s="25" t="s">
        <v>221</v>
      </c>
      <c r="BA332" s="25" t="s">
        <v>222</v>
      </c>
      <c r="BF332" s="25" t="s">
        <v>223</v>
      </c>
      <c r="BJ332" s="25" t="s">
        <v>224</v>
      </c>
      <c r="BN332" s="25" t="s">
        <v>225</v>
      </c>
    </row>
    <row r="333" spans="1:69" s="25" customFormat="1" hidden="1" x14ac:dyDescent="0.25">
      <c r="A333" s="25" t="s">
        <v>159</v>
      </c>
      <c r="B333" s="25" t="s">
        <v>160</v>
      </c>
      <c r="C333" s="25" t="s">
        <v>182</v>
      </c>
      <c r="D333" s="25" t="s">
        <v>34</v>
      </c>
      <c r="E333" s="25">
        <v>9</v>
      </c>
      <c r="F333" s="47" t="s">
        <v>264</v>
      </c>
      <c r="G333" s="69">
        <v>0.5</v>
      </c>
      <c r="H333" s="69"/>
      <c r="I333" s="69">
        <v>0.84</v>
      </c>
      <c r="M333" s="69"/>
      <c r="N333" s="69"/>
      <c r="O333" s="69">
        <v>0.20300000000000001</v>
      </c>
      <c r="P333" s="69" t="s">
        <v>230</v>
      </c>
      <c r="X333" s="73">
        <f t="shared" si="45"/>
        <v>0.43399999999999994</v>
      </c>
      <c r="Y333" s="25">
        <f t="shared" si="46"/>
        <v>0.14793445646488973</v>
      </c>
      <c r="Z333" s="69">
        <f t="shared" si="47"/>
        <v>3.6166666666666659E-2</v>
      </c>
      <c r="AA333" s="87">
        <f t="shared" si="48"/>
        <v>1.027322614339512E-3</v>
      </c>
      <c r="AB333" s="69">
        <f t="shared" si="49"/>
        <v>1.3824884792626731E-4</v>
      </c>
      <c r="AC333" s="43">
        <v>5.0000000000000004E-6</v>
      </c>
      <c r="AY333" s="25" t="s">
        <v>192</v>
      </c>
      <c r="AZ333" s="25" t="s">
        <v>221</v>
      </c>
      <c r="BA333" s="25" t="s">
        <v>222</v>
      </c>
      <c r="BF333" s="25" t="s">
        <v>223</v>
      </c>
      <c r="BJ333" s="25" t="s">
        <v>224</v>
      </c>
      <c r="BN333" s="25" t="s">
        <v>225</v>
      </c>
    </row>
    <row r="334" spans="1:69" s="25" customFormat="1" hidden="1" x14ac:dyDescent="0.25">
      <c r="A334" s="25" t="s">
        <v>159</v>
      </c>
      <c r="B334" s="25" t="s">
        <v>160</v>
      </c>
      <c r="C334" s="25" t="s">
        <v>182</v>
      </c>
      <c r="D334" s="25" t="s">
        <v>34</v>
      </c>
      <c r="E334" s="25">
        <v>9</v>
      </c>
      <c r="F334" s="47" t="s">
        <v>264</v>
      </c>
      <c r="G334" s="69">
        <v>0.5</v>
      </c>
      <c r="H334" s="69"/>
      <c r="I334" s="69">
        <v>0.84</v>
      </c>
      <c r="M334" s="69"/>
      <c r="N334" s="69"/>
      <c r="O334" s="69">
        <v>0.107</v>
      </c>
      <c r="P334" s="69" t="s">
        <v>226</v>
      </c>
      <c r="X334" s="73">
        <f t="shared" si="45"/>
        <v>0.626</v>
      </c>
      <c r="Y334" s="25">
        <f t="shared" si="46"/>
        <v>0.30777869067953845</v>
      </c>
      <c r="Z334" s="69">
        <f t="shared" si="47"/>
        <v>5.2166666666666667E-2</v>
      </c>
      <c r="AA334" s="87">
        <f t="shared" si="48"/>
        <v>2.1373520186079059E-3</v>
      </c>
      <c r="AB334" s="69">
        <f t="shared" si="49"/>
        <v>9.5846645367412143E-5</v>
      </c>
      <c r="AC334" s="43">
        <v>5.0000000000000004E-6</v>
      </c>
      <c r="AY334" s="25" t="s">
        <v>192</v>
      </c>
      <c r="AZ334" s="25" t="s">
        <v>221</v>
      </c>
      <c r="BA334" s="25" t="s">
        <v>222</v>
      </c>
      <c r="BF334" s="25" t="s">
        <v>223</v>
      </c>
      <c r="BJ334" s="25" t="s">
        <v>224</v>
      </c>
      <c r="BN334" s="25" t="s">
        <v>225</v>
      </c>
    </row>
    <row r="335" spans="1:69" s="25" customFormat="1" hidden="1" x14ac:dyDescent="0.25">
      <c r="A335" s="25" t="s">
        <v>159</v>
      </c>
      <c r="B335" s="25" t="s">
        <v>160</v>
      </c>
      <c r="C335" s="25" t="s">
        <v>182</v>
      </c>
      <c r="D335" s="25" t="s">
        <v>34</v>
      </c>
      <c r="E335" s="25">
        <v>9</v>
      </c>
      <c r="F335" s="47" t="s">
        <v>264</v>
      </c>
      <c r="G335" s="69">
        <v>0.5</v>
      </c>
      <c r="H335" s="69"/>
      <c r="I335" s="69">
        <v>0.84</v>
      </c>
      <c r="M335" s="69"/>
      <c r="N335" s="69"/>
      <c r="O335" s="69">
        <v>0.14899999999999999</v>
      </c>
      <c r="P335" s="69" t="s">
        <v>227</v>
      </c>
      <c r="X335" s="73">
        <f t="shared" si="45"/>
        <v>0.54200000000000004</v>
      </c>
      <c r="Y335" s="25">
        <f t="shared" si="46"/>
        <v>0.23072170607228801</v>
      </c>
      <c r="Z335" s="69">
        <f t="shared" si="47"/>
        <v>4.5166666666666667E-2</v>
      </c>
      <c r="AA335" s="87">
        <f t="shared" si="48"/>
        <v>1.6022340699464444E-3</v>
      </c>
      <c r="AB335" s="69">
        <f t="shared" si="49"/>
        <v>1.1070110701107011E-4</v>
      </c>
      <c r="AC335" s="43">
        <v>5.0000000000000004E-6</v>
      </c>
      <c r="AY335" s="25" t="s">
        <v>192</v>
      </c>
      <c r="AZ335" s="25" t="s">
        <v>221</v>
      </c>
      <c r="BA335" s="25" t="s">
        <v>222</v>
      </c>
      <c r="BF335" s="25" t="s">
        <v>223</v>
      </c>
      <c r="BJ335" s="25" t="s">
        <v>224</v>
      </c>
      <c r="BN335" s="25" t="s">
        <v>225</v>
      </c>
    </row>
    <row r="336" spans="1:69" s="47" customFormat="1" hidden="1" x14ac:dyDescent="0.25">
      <c r="A336" s="25" t="s">
        <v>159</v>
      </c>
      <c r="B336" s="25" t="s">
        <v>160</v>
      </c>
      <c r="C336" s="25" t="s">
        <v>182</v>
      </c>
      <c r="D336" s="25" t="s">
        <v>34</v>
      </c>
      <c r="E336" s="25">
        <v>9</v>
      </c>
      <c r="F336" s="47" t="s">
        <v>264</v>
      </c>
      <c r="G336" s="69">
        <v>0.75</v>
      </c>
      <c r="H336" s="69"/>
      <c r="I336" s="69">
        <v>1.05</v>
      </c>
      <c r="J336" s="25"/>
      <c r="K336" s="25"/>
      <c r="L336" s="25"/>
      <c r="M336" s="69"/>
      <c r="N336" s="69"/>
      <c r="O336" s="69">
        <v>6.5000000000000002E-2</v>
      </c>
      <c r="P336" s="69" t="s">
        <v>220</v>
      </c>
      <c r="Q336" s="25"/>
      <c r="R336" s="25"/>
      <c r="S336" s="25"/>
      <c r="T336" s="25"/>
      <c r="U336" s="25"/>
      <c r="V336" s="25"/>
      <c r="W336" s="25"/>
      <c r="X336" s="73">
        <f t="shared" si="45"/>
        <v>0.92</v>
      </c>
      <c r="Y336" s="25">
        <f t="shared" si="46"/>
        <v>0.66476100549960027</v>
      </c>
      <c r="Z336" s="69">
        <f t="shared" si="47"/>
        <v>7.6666666666666675E-2</v>
      </c>
      <c r="AA336" s="87">
        <f t="shared" si="48"/>
        <v>4.616395871525002E-3</v>
      </c>
      <c r="AB336" s="69">
        <f t="shared" si="49"/>
        <v>6.521739130434782E-5</v>
      </c>
      <c r="AC336" s="43">
        <v>5.0000000000000004E-6</v>
      </c>
      <c r="AD336" s="25"/>
      <c r="AE336" s="25"/>
      <c r="AF336" s="25"/>
      <c r="AG336" s="25"/>
      <c r="AH336" s="25"/>
      <c r="AI336" s="25"/>
      <c r="AJ336" s="25"/>
      <c r="AK336" s="25"/>
      <c r="AL336" s="25"/>
      <c r="AM336" s="25"/>
      <c r="AN336" s="25"/>
      <c r="AO336" s="25"/>
      <c r="AP336" s="25"/>
      <c r="AQ336" s="25"/>
      <c r="AR336" s="25"/>
      <c r="AS336" s="25"/>
      <c r="AT336" s="25"/>
      <c r="AU336" s="25"/>
      <c r="AV336" s="25"/>
      <c r="AW336" s="25"/>
      <c r="AX336" s="25"/>
      <c r="AY336" s="25" t="s">
        <v>192</v>
      </c>
      <c r="AZ336" s="25" t="s">
        <v>221</v>
      </c>
      <c r="BA336" s="25" t="s">
        <v>222</v>
      </c>
      <c r="BB336" s="25"/>
      <c r="BC336" s="25"/>
      <c r="BD336" s="25"/>
      <c r="BE336" s="25"/>
      <c r="BF336" s="25" t="s">
        <v>223</v>
      </c>
      <c r="BG336" s="25"/>
      <c r="BH336" s="25"/>
      <c r="BI336" s="25"/>
      <c r="BJ336" s="25" t="s">
        <v>224</v>
      </c>
      <c r="BK336" s="25"/>
      <c r="BL336" s="25"/>
      <c r="BM336" s="25"/>
      <c r="BN336" s="25" t="s">
        <v>225</v>
      </c>
      <c r="BO336" s="25"/>
      <c r="BP336" s="25"/>
      <c r="BQ336" s="25"/>
    </row>
    <row r="337" spans="1:69" s="47" customFormat="1" hidden="1" x14ac:dyDescent="0.25">
      <c r="A337" s="25" t="s">
        <v>159</v>
      </c>
      <c r="B337" s="25" t="s">
        <v>160</v>
      </c>
      <c r="C337" s="25" t="s">
        <v>182</v>
      </c>
      <c r="D337" s="25" t="s">
        <v>34</v>
      </c>
      <c r="E337" s="25">
        <v>9</v>
      </c>
      <c r="F337" s="47" t="s">
        <v>264</v>
      </c>
      <c r="G337" s="69">
        <v>0.75</v>
      </c>
      <c r="H337" s="69"/>
      <c r="I337" s="69">
        <v>1.05</v>
      </c>
      <c r="J337" s="25"/>
      <c r="K337" s="25"/>
      <c r="L337" s="25"/>
      <c r="M337" s="69"/>
      <c r="N337" s="69"/>
      <c r="O337" s="69">
        <v>8.3000000000000004E-2</v>
      </c>
      <c r="P337" s="69" t="s">
        <v>228</v>
      </c>
      <c r="Q337" s="25"/>
      <c r="R337" s="25"/>
      <c r="S337" s="25"/>
      <c r="T337" s="25"/>
      <c r="U337" s="25"/>
      <c r="V337" s="25"/>
      <c r="W337" s="25"/>
      <c r="X337" s="73">
        <f t="shared" si="45"/>
        <v>0.88400000000000001</v>
      </c>
      <c r="Y337" s="25">
        <f t="shared" si="46"/>
        <v>0.61375410717591639</v>
      </c>
      <c r="Z337" s="69">
        <f t="shared" si="47"/>
        <v>7.3666666666666672E-2</v>
      </c>
      <c r="AA337" s="87">
        <f t="shared" si="48"/>
        <v>4.2621812998327527E-3</v>
      </c>
      <c r="AB337" s="69">
        <f t="shared" si="49"/>
        <v>6.787330316742082E-5</v>
      </c>
      <c r="AC337" s="43">
        <v>5.0000000000000004E-6</v>
      </c>
      <c r="AD337" s="25"/>
      <c r="AE337" s="25"/>
      <c r="AF337" s="25"/>
      <c r="AG337" s="25"/>
      <c r="AH337" s="25"/>
      <c r="AI337" s="25"/>
      <c r="AJ337" s="25"/>
      <c r="AK337" s="25"/>
      <c r="AL337" s="25"/>
      <c r="AM337" s="25"/>
      <c r="AN337" s="25"/>
      <c r="AO337" s="25"/>
      <c r="AP337" s="25"/>
      <c r="AQ337" s="25"/>
      <c r="AR337" s="25"/>
      <c r="AS337" s="25"/>
      <c r="AT337" s="25"/>
      <c r="AU337" s="25"/>
      <c r="AV337" s="25"/>
      <c r="AW337" s="25"/>
      <c r="AX337" s="25"/>
      <c r="AY337" s="25" t="s">
        <v>192</v>
      </c>
      <c r="AZ337" s="25" t="s">
        <v>221</v>
      </c>
      <c r="BA337" s="25" t="s">
        <v>222</v>
      </c>
      <c r="BB337" s="25"/>
      <c r="BC337" s="25"/>
      <c r="BD337" s="25"/>
      <c r="BE337" s="25"/>
      <c r="BF337" s="25" t="s">
        <v>223</v>
      </c>
      <c r="BG337" s="25"/>
      <c r="BH337" s="25"/>
      <c r="BI337" s="25"/>
      <c r="BJ337" s="25" t="s">
        <v>224</v>
      </c>
      <c r="BK337" s="25"/>
      <c r="BL337" s="25"/>
      <c r="BM337" s="25"/>
      <c r="BN337" s="25" t="s">
        <v>225</v>
      </c>
      <c r="BO337" s="25"/>
      <c r="BP337" s="25"/>
      <c r="BQ337" s="25"/>
    </row>
    <row r="338" spans="1:69" s="36" customFormat="1" hidden="1" x14ac:dyDescent="0.25">
      <c r="A338" s="25" t="s">
        <v>159</v>
      </c>
      <c r="B338" s="25" t="s">
        <v>160</v>
      </c>
      <c r="C338" s="25" t="s">
        <v>182</v>
      </c>
      <c r="D338" s="25" t="s">
        <v>34</v>
      </c>
      <c r="E338" s="25">
        <v>9</v>
      </c>
      <c r="F338" s="47" t="s">
        <v>264</v>
      </c>
      <c r="G338" s="69">
        <v>0.75</v>
      </c>
      <c r="H338" s="69"/>
      <c r="I338" s="69">
        <v>1.05</v>
      </c>
      <c r="J338" s="25"/>
      <c r="K338" s="25"/>
      <c r="L338" s="25"/>
      <c r="M338" s="69"/>
      <c r="N338" s="69"/>
      <c r="O338" s="69">
        <v>0.14799999999999999</v>
      </c>
      <c r="P338" s="69" t="s">
        <v>229</v>
      </c>
      <c r="Q338" s="25"/>
      <c r="R338" s="25"/>
      <c r="S338" s="25"/>
      <c r="T338" s="25"/>
      <c r="U338" s="25"/>
      <c r="V338" s="25"/>
      <c r="W338" s="25"/>
      <c r="X338" s="73">
        <f t="shared" si="45"/>
        <v>0.754</v>
      </c>
      <c r="Y338" s="25">
        <f t="shared" si="46"/>
        <v>0.4465114222620637</v>
      </c>
      <c r="Z338" s="69">
        <f t="shared" si="47"/>
        <v>6.2833333333333338E-2</v>
      </c>
      <c r="AA338" s="87">
        <f t="shared" si="48"/>
        <v>3.1007737657087766E-3</v>
      </c>
      <c r="AB338" s="69">
        <f t="shared" si="49"/>
        <v>7.9575596816976125E-5</v>
      </c>
      <c r="AC338" s="43">
        <v>5.0000000000000004E-6</v>
      </c>
      <c r="AD338" s="25"/>
      <c r="AE338" s="25"/>
      <c r="AF338" s="25"/>
      <c r="AG338" s="25"/>
      <c r="AH338" s="25"/>
      <c r="AI338" s="25"/>
      <c r="AJ338" s="25"/>
      <c r="AK338" s="25"/>
      <c r="AL338" s="25"/>
      <c r="AM338" s="25"/>
      <c r="AN338" s="25"/>
      <c r="AO338" s="25"/>
      <c r="AP338" s="25"/>
      <c r="AQ338" s="25"/>
      <c r="AR338" s="25"/>
      <c r="AS338" s="25"/>
      <c r="AT338" s="25"/>
      <c r="AU338" s="25"/>
      <c r="AV338" s="25"/>
      <c r="AW338" s="25"/>
      <c r="AX338" s="25"/>
      <c r="AY338" s="25" t="s">
        <v>192</v>
      </c>
      <c r="AZ338" s="25" t="s">
        <v>221</v>
      </c>
      <c r="BA338" s="25" t="s">
        <v>222</v>
      </c>
      <c r="BB338" s="25"/>
      <c r="BC338" s="25"/>
      <c r="BD338" s="25"/>
      <c r="BE338" s="25"/>
      <c r="BF338" s="25" t="s">
        <v>223</v>
      </c>
      <c r="BG338" s="25"/>
      <c r="BH338" s="25"/>
      <c r="BI338" s="25"/>
      <c r="BJ338" s="25" t="s">
        <v>224</v>
      </c>
      <c r="BK338" s="25"/>
      <c r="BL338" s="25"/>
      <c r="BM338" s="25"/>
      <c r="BN338" s="25" t="s">
        <v>225</v>
      </c>
      <c r="BO338" s="25"/>
      <c r="BP338" s="25"/>
      <c r="BQ338" s="25"/>
    </row>
    <row r="339" spans="1:69" s="36" customFormat="1" hidden="1" x14ac:dyDescent="0.25">
      <c r="A339" s="25" t="s">
        <v>159</v>
      </c>
      <c r="B339" s="25" t="s">
        <v>160</v>
      </c>
      <c r="C339" s="25" t="s">
        <v>182</v>
      </c>
      <c r="D339" s="25" t="s">
        <v>34</v>
      </c>
      <c r="E339" s="25">
        <v>9</v>
      </c>
      <c r="F339" s="47" t="s">
        <v>264</v>
      </c>
      <c r="G339" s="69">
        <v>0.75</v>
      </c>
      <c r="H339" s="69"/>
      <c r="I339" s="69">
        <v>1.05</v>
      </c>
      <c r="J339" s="25"/>
      <c r="K339" s="25"/>
      <c r="L339" s="25"/>
      <c r="M339" s="69"/>
      <c r="N339" s="69"/>
      <c r="O339" s="69">
        <v>0.23799999999999999</v>
      </c>
      <c r="P339" s="69" t="s">
        <v>230</v>
      </c>
      <c r="Q339" s="25"/>
      <c r="R339" s="25"/>
      <c r="S339" s="25"/>
      <c r="T339" s="25"/>
      <c r="U339" s="25"/>
      <c r="V339" s="25"/>
      <c r="W339" s="25"/>
      <c r="X339" s="73">
        <f t="shared" si="45"/>
        <v>0.57400000000000007</v>
      </c>
      <c r="Y339" s="25">
        <f t="shared" si="46"/>
        <v>0.25876984528353775</v>
      </c>
      <c r="Z339" s="69">
        <f t="shared" si="47"/>
        <v>4.7833333333333339E-2</v>
      </c>
      <c r="AA339" s="87">
        <f t="shared" si="48"/>
        <v>1.7970128144690119E-3</v>
      </c>
      <c r="AB339" s="69">
        <f t="shared" si="49"/>
        <v>1.0452961672473868E-4</v>
      </c>
      <c r="AC339" s="43">
        <v>5.0000000000000004E-6</v>
      </c>
      <c r="AD339" s="25"/>
      <c r="AE339" s="25"/>
      <c r="AF339" s="25"/>
      <c r="AG339" s="25"/>
      <c r="AH339" s="25"/>
      <c r="AI339" s="25"/>
      <c r="AJ339" s="25"/>
      <c r="AK339" s="25"/>
      <c r="AL339" s="25"/>
      <c r="AM339" s="25"/>
      <c r="AN339" s="25"/>
      <c r="AO339" s="25"/>
      <c r="AP339" s="25"/>
      <c r="AQ339" s="25"/>
      <c r="AR339" s="25"/>
      <c r="AS339" s="25"/>
      <c r="AT339" s="25"/>
      <c r="AU339" s="25"/>
      <c r="AV339" s="25"/>
      <c r="AW339" s="25"/>
      <c r="AX339" s="25"/>
      <c r="AY339" s="25" t="s">
        <v>192</v>
      </c>
      <c r="AZ339" s="25" t="s">
        <v>221</v>
      </c>
      <c r="BA339" s="25" t="s">
        <v>222</v>
      </c>
      <c r="BB339" s="25"/>
      <c r="BC339" s="25"/>
      <c r="BD339" s="25"/>
      <c r="BE339" s="25"/>
      <c r="BF339" s="25" t="s">
        <v>223</v>
      </c>
      <c r="BG339" s="25"/>
      <c r="BH339" s="25"/>
      <c r="BI339" s="25"/>
      <c r="BJ339" s="25" t="s">
        <v>224</v>
      </c>
      <c r="BK339" s="25"/>
      <c r="BL339" s="25"/>
      <c r="BM339" s="25"/>
      <c r="BN339" s="25" t="s">
        <v>225</v>
      </c>
      <c r="BO339" s="25"/>
      <c r="BP339" s="25"/>
      <c r="BQ339" s="25"/>
    </row>
    <row r="340" spans="1:69" s="36" customFormat="1" hidden="1" x14ac:dyDescent="0.25">
      <c r="A340" s="25" t="s">
        <v>159</v>
      </c>
      <c r="B340" s="25" t="s">
        <v>160</v>
      </c>
      <c r="C340" s="25" t="s">
        <v>182</v>
      </c>
      <c r="D340" s="25" t="s">
        <v>34</v>
      </c>
      <c r="E340" s="25">
        <v>9</v>
      </c>
      <c r="F340" s="47" t="s">
        <v>264</v>
      </c>
      <c r="G340" s="69">
        <v>0.75</v>
      </c>
      <c r="H340" s="69"/>
      <c r="I340" s="69">
        <v>1.05</v>
      </c>
      <c r="J340" s="25"/>
      <c r="K340" s="25"/>
      <c r="L340" s="25"/>
      <c r="M340" s="69"/>
      <c r="N340" s="69"/>
      <c r="O340" s="69">
        <v>0.114</v>
      </c>
      <c r="P340" s="69" t="s">
        <v>226</v>
      </c>
      <c r="Q340" s="25"/>
      <c r="R340" s="25"/>
      <c r="S340" s="25"/>
      <c r="T340" s="25"/>
      <c r="U340" s="25"/>
      <c r="V340" s="25"/>
      <c r="W340" s="25"/>
      <c r="X340" s="73">
        <f t="shared" si="45"/>
        <v>0.82200000000000006</v>
      </c>
      <c r="Y340" s="25">
        <f t="shared" si="46"/>
        <v>0.5306809726370415</v>
      </c>
      <c r="Z340" s="69">
        <f t="shared" si="47"/>
        <v>6.8500000000000005E-2</v>
      </c>
      <c r="AA340" s="87">
        <f t="shared" si="48"/>
        <v>3.6852845322016777E-3</v>
      </c>
      <c r="AB340" s="69">
        <f t="shared" si="49"/>
        <v>7.2992700729927014E-5</v>
      </c>
      <c r="AC340" s="43">
        <v>5.0000000000000004E-6</v>
      </c>
      <c r="AD340" s="25"/>
      <c r="AE340" s="25"/>
      <c r="AF340" s="25"/>
      <c r="AG340" s="25"/>
      <c r="AH340" s="25"/>
      <c r="AI340" s="25"/>
      <c r="AJ340" s="25"/>
      <c r="AK340" s="25"/>
      <c r="AL340" s="25"/>
      <c r="AM340" s="25"/>
      <c r="AN340" s="25"/>
      <c r="AO340" s="25"/>
      <c r="AP340" s="25"/>
      <c r="AQ340" s="25"/>
      <c r="AR340" s="25"/>
      <c r="AS340" s="25"/>
      <c r="AT340" s="25"/>
      <c r="AU340" s="25"/>
      <c r="AV340" s="25"/>
      <c r="AW340" s="25"/>
      <c r="AX340" s="25"/>
      <c r="AY340" s="25" t="s">
        <v>192</v>
      </c>
      <c r="AZ340" s="25" t="s">
        <v>221</v>
      </c>
      <c r="BA340" s="25" t="s">
        <v>222</v>
      </c>
      <c r="BB340" s="25"/>
      <c r="BC340" s="25"/>
      <c r="BD340" s="25"/>
      <c r="BE340" s="25"/>
      <c r="BF340" s="25" t="s">
        <v>223</v>
      </c>
      <c r="BG340" s="25"/>
      <c r="BH340" s="25"/>
      <c r="BI340" s="25"/>
      <c r="BJ340" s="25" t="s">
        <v>224</v>
      </c>
      <c r="BK340" s="25"/>
      <c r="BL340" s="25"/>
      <c r="BM340" s="25"/>
      <c r="BN340" s="25" t="s">
        <v>225</v>
      </c>
      <c r="BO340" s="25"/>
      <c r="BP340" s="25"/>
      <c r="BQ340" s="25"/>
    </row>
    <row r="341" spans="1:69" s="36" customFormat="1" hidden="1" x14ac:dyDescent="0.25">
      <c r="A341" s="25" t="s">
        <v>159</v>
      </c>
      <c r="B341" s="25" t="s">
        <v>160</v>
      </c>
      <c r="C341" s="25" t="s">
        <v>182</v>
      </c>
      <c r="D341" s="25" t="s">
        <v>34</v>
      </c>
      <c r="E341" s="25">
        <v>9</v>
      </c>
      <c r="F341" s="47" t="s">
        <v>264</v>
      </c>
      <c r="G341" s="69">
        <v>0.75</v>
      </c>
      <c r="H341" s="69"/>
      <c r="I341" s="69">
        <v>1.05</v>
      </c>
      <c r="J341" s="25"/>
      <c r="K341" s="25"/>
      <c r="L341" s="25"/>
      <c r="M341" s="69"/>
      <c r="N341" s="69"/>
      <c r="O341" s="69">
        <v>0.157</v>
      </c>
      <c r="P341" s="69" t="s">
        <v>227</v>
      </c>
      <c r="Q341" s="25"/>
      <c r="R341" s="25"/>
      <c r="S341" s="25"/>
      <c r="T341" s="25"/>
      <c r="U341" s="25"/>
      <c r="V341" s="25"/>
      <c r="W341" s="25"/>
      <c r="X341" s="73">
        <f t="shared" si="45"/>
        <v>0.73599999999999999</v>
      </c>
      <c r="Y341" s="25">
        <f t="shared" si="46"/>
        <v>0.42544704351974411</v>
      </c>
      <c r="Z341" s="69">
        <f t="shared" si="47"/>
        <v>6.133333333333333E-2</v>
      </c>
      <c r="AA341" s="87">
        <f t="shared" si="48"/>
        <v>2.954493357776001E-3</v>
      </c>
      <c r="AB341" s="69">
        <f t="shared" si="49"/>
        <v>8.1521739130434789E-5</v>
      </c>
      <c r="AC341" s="43">
        <v>5.0000000000000004E-6</v>
      </c>
      <c r="AD341" s="25"/>
      <c r="AE341" s="25"/>
      <c r="AF341" s="25"/>
      <c r="AG341" s="25"/>
      <c r="AH341" s="25"/>
      <c r="AI341" s="25"/>
      <c r="AJ341" s="25"/>
      <c r="AK341" s="25"/>
      <c r="AL341" s="25"/>
      <c r="AM341" s="25"/>
      <c r="AN341" s="25"/>
      <c r="AO341" s="25"/>
      <c r="AP341" s="25"/>
      <c r="AQ341" s="25"/>
      <c r="AR341" s="25"/>
      <c r="AS341" s="25"/>
      <c r="AT341" s="25"/>
      <c r="AU341" s="25"/>
      <c r="AV341" s="25"/>
      <c r="AW341" s="25"/>
      <c r="AX341" s="25"/>
      <c r="AY341" s="25" t="s">
        <v>192</v>
      </c>
      <c r="AZ341" s="25" t="s">
        <v>221</v>
      </c>
      <c r="BA341" s="25" t="s">
        <v>222</v>
      </c>
      <c r="BB341" s="25"/>
      <c r="BC341" s="25"/>
      <c r="BD341" s="25"/>
      <c r="BE341" s="25"/>
      <c r="BF341" s="25" t="s">
        <v>223</v>
      </c>
      <c r="BG341" s="25"/>
      <c r="BH341" s="25"/>
      <c r="BI341" s="25"/>
      <c r="BJ341" s="25" t="s">
        <v>224</v>
      </c>
      <c r="BK341" s="25"/>
      <c r="BL341" s="25"/>
      <c r="BM341" s="25"/>
      <c r="BN341" s="25" t="s">
        <v>225</v>
      </c>
      <c r="BO341" s="25"/>
      <c r="BP341" s="25"/>
      <c r="BQ341" s="25"/>
    </row>
    <row r="342" spans="1:69" s="36" customFormat="1" hidden="1" x14ac:dyDescent="0.25">
      <c r="A342" s="25" t="s">
        <v>159</v>
      </c>
      <c r="B342" s="25" t="s">
        <v>160</v>
      </c>
      <c r="C342" s="25" t="s">
        <v>182</v>
      </c>
      <c r="D342" s="25" t="s">
        <v>34</v>
      </c>
      <c r="E342" s="25">
        <v>9</v>
      </c>
      <c r="F342" s="47" t="s">
        <v>264</v>
      </c>
      <c r="G342" s="69">
        <v>1</v>
      </c>
      <c r="H342" s="69"/>
      <c r="I342" s="69">
        <v>1.3149999999999999</v>
      </c>
      <c r="J342" s="25"/>
      <c r="K342" s="25"/>
      <c r="L342" s="25"/>
      <c r="M342" s="69"/>
      <c r="N342" s="69"/>
      <c r="O342" s="69">
        <v>6.5000000000000002E-2</v>
      </c>
      <c r="P342" s="69" t="s">
        <v>220</v>
      </c>
      <c r="Q342" s="25"/>
      <c r="R342" s="25"/>
      <c r="S342" s="25"/>
      <c r="T342" s="25"/>
      <c r="U342" s="25"/>
      <c r="V342" s="25"/>
      <c r="W342" s="25"/>
      <c r="X342" s="73">
        <f t="shared" si="45"/>
        <v>1.1850000000000001</v>
      </c>
      <c r="Y342" s="25">
        <f t="shared" si="46"/>
        <v>1.1028757359967818</v>
      </c>
      <c r="Z342" s="69">
        <f t="shared" si="47"/>
        <v>9.8750000000000004E-2</v>
      </c>
      <c r="AA342" s="87">
        <f t="shared" si="48"/>
        <v>7.6588592777554303E-3</v>
      </c>
      <c r="AB342" s="69">
        <f t="shared" si="49"/>
        <v>5.0632911392405066E-5</v>
      </c>
      <c r="AC342" s="43">
        <v>5.0000000000000004E-6</v>
      </c>
      <c r="AD342" s="25"/>
      <c r="AE342" s="25"/>
      <c r="AF342" s="25"/>
      <c r="AG342" s="25"/>
      <c r="AH342" s="25"/>
      <c r="AI342" s="25"/>
      <c r="AJ342" s="25"/>
      <c r="AK342" s="25"/>
      <c r="AL342" s="25"/>
      <c r="AM342" s="25"/>
      <c r="AN342" s="25"/>
      <c r="AO342" s="25"/>
      <c r="AP342" s="25"/>
      <c r="AQ342" s="25"/>
      <c r="AR342" s="25"/>
      <c r="AS342" s="25"/>
      <c r="AT342" s="25"/>
      <c r="AU342" s="25"/>
      <c r="AV342" s="25"/>
      <c r="AW342" s="25"/>
      <c r="AX342" s="25"/>
      <c r="AY342" s="25" t="s">
        <v>192</v>
      </c>
      <c r="AZ342" s="25" t="s">
        <v>221</v>
      </c>
      <c r="BA342" s="25" t="s">
        <v>222</v>
      </c>
      <c r="BB342" s="25"/>
      <c r="BC342" s="25"/>
      <c r="BD342" s="25"/>
      <c r="BE342" s="25"/>
      <c r="BF342" s="25" t="s">
        <v>223</v>
      </c>
      <c r="BG342" s="25"/>
      <c r="BH342" s="25"/>
      <c r="BI342" s="25"/>
      <c r="BJ342" s="25" t="s">
        <v>224</v>
      </c>
      <c r="BK342" s="25"/>
      <c r="BL342" s="25"/>
      <c r="BM342" s="25"/>
      <c r="BN342" s="25" t="s">
        <v>225</v>
      </c>
      <c r="BO342" s="25"/>
      <c r="BP342" s="25"/>
      <c r="BQ342" s="25"/>
    </row>
    <row r="343" spans="1:69" s="36" customFormat="1" hidden="1" x14ac:dyDescent="0.25">
      <c r="A343" s="25" t="s">
        <v>159</v>
      </c>
      <c r="B343" s="25" t="s">
        <v>160</v>
      </c>
      <c r="C343" s="25" t="s">
        <v>182</v>
      </c>
      <c r="D343" s="25" t="s">
        <v>34</v>
      </c>
      <c r="E343" s="25">
        <v>9</v>
      </c>
      <c r="F343" s="47" t="s">
        <v>264</v>
      </c>
      <c r="G343" s="69">
        <v>1</v>
      </c>
      <c r="H343" s="69"/>
      <c r="I343" s="69">
        <v>1.3149999999999999</v>
      </c>
      <c r="J343" s="25"/>
      <c r="K343" s="25"/>
      <c r="L343" s="25"/>
      <c r="M343" s="69"/>
      <c r="N343" s="69"/>
      <c r="O343" s="69">
        <v>9.5000000000000001E-2</v>
      </c>
      <c r="P343" s="69" t="s">
        <v>228</v>
      </c>
      <c r="Q343" s="25"/>
      <c r="R343" s="25"/>
      <c r="S343" s="25"/>
      <c r="T343" s="25"/>
      <c r="U343" s="25"/>
      <c r="V343" s="25"/>
      <c r="W343" s="25"/>
      <c r="X343" s="73">
        <f t="shared" si="45"/>
        <v>1.125</v>
      </c>
      <c r="Y343" s="25">
        <f t="shared" si="46"/>
        <v>0.99401955054989544</v>
      </c>
      <c r="Z343" s="69">
        <f t="shared" si="47"/>
        <v>9.375E-2</v>
      </c>
      <c r="AA343" s="87">
        <f t="shared" si="48"/>
        <v>6.9029135454853853E-3</v>
      </c>
      <c r="AB343" s="69">
        <f t="shared" si="49"/>
        <v>5.333333333333334E-5</v>
      </c>
      <c r="AC343" s="43">
        <v>5.0000000000000004E-6</v>
      </c>
      <c r="AD343" s="25"/>
      <c r="AE343" s="25"/>
      <c r="AF343" s="25"/>
      <c r="AG343" s="25"/>
      <c r="AH343" s="25"/>
      <c r="AI343" s="25"/>
      <c r="AJ343" s="25"/>
      <c r="AK343" s="25"/>
      <c r="AL343" s="25"/>
      <c r="AM343" s="25"/>
      <c r="AN343" s="25"/>
      <c r="AO343" s="25"/>
      <c r="AP343" s="25"/>
      <c r="AQ343" s="25"/>
      <c r="AR343" s="25"/>
      <c r="AS343" s="25"/>
      <c r="AT343" s="25"/>
      <c r="AU343" s="25"/>
      <c r="AV343" s="25"/>
      <c r="AW343" s="25"/>
      <c r="AX343" s="25"/>
      <c r="AY343" s="25" t="s">
        <v>192</v>
      </c>
      <c r="AZ343" s="25" t="s">
        <v>221</v>
      </c>
      <c r="BA343" s="25" t="s">
        <v>222</v>
      </c>
      <c r="BB343" s="25"/>
      <c r="BC343" s="25"/>
      <c r="BD343" s="25"/>
      <c r="BE343" s="25"/>
      <c r="BF343" s="25" t="s">
        <v>223</v>
      </c>
      <c r="BG343" s="25"/>
      <c r="BH343" s="25"/>
      <c r="BI343" s="25"/>
      <c r="BJ343" s="25" t="s">
        <v>224</v>
      </c>
      <c r="BK343" s="25"/>
      <c r="BL343" s="25"/>
      <c r="BM343" s="25"/>
      <c r="BN343" s="25" t="s">
        <v>225</v>
      </c>
      <c r="BO343" s="25"/>
      <c r="BP343" s="25"/>
      <c r="BQ343" s="25"/>
    </row>
    <row r="344" spans="1:69" s="36" customFormat="1" hidden="1" x14ac:dyDescent="0.25">
      <c r="A344" s="25" t="s">
        <v>159</v>
      </c>
      <c r="B344" s="25" t="s">
        <v>160</v>
      </c>
      <c r="C344" s="25" t="s">
        <v>182</v>
      </c>
      <c r="D344" s="25" t="s">
        <v>34</v>
      </c>
      <c r="E344" s="25">
        <v>9</v>
      </c>
      <c r="F344" s="47" t="s">
        <v>264</v>
      </c>
      <c r="G344" s="69">
        <v>1</v>
      </c>
      <c r="H344" s="69"/>
      <c r="I344" s="69">
        <v>1.3149999999999999</v>
      </c>
      <c r="J344" s="25"/>
      <c r="K344" s="25"/>
      <c r="L344" s="25"/>
      <c r="M344" s="69"/>
      <c r="N344" s="69"/>
      <c r="O344" s="69">
        <v>0.20300000000000001</v>
      </c>
      <c r="P344" s="69" t="s">
        <v>229</v>
      </c>
      <c r="Q344" s="25"/>
      <c r="R344" s="25"/>
      <c r="S344" s="25"/>
      <c r="T344" s="25"/>
      <c r="U344" s="25"/>
      <c r="V344" s="25"/>
      <c r="W344" s="25"/>
      <c r="X344" s="73">
        <f t="shared" si="45"/>
        <v>0.90899999999999992</v>
      </c>
      <c r="Y344" s="25">
        <f t="shared" si="46"/>
        <v>0.6489595798502068</v>
      </c>
      <c r="Z344" s="69">
        <f t="shared" si="47"/>
        <v>7.5749999999999998E-2</v>
      </c>
      <c r="AA344" s="87">
        <f t="shared" si="48"/>
        <v>4.5066637489597702E-3</v>
      </c>
      <c r="AB344" s="69">
        <f t="shared" si="49"/>
        <v>6.6006600660066016E-5</v>
      </c>
      <c r="AC344" s="43">
        <v>5.0000000000000004E-6</v>
      </c>
      <c r="AD344" s="25"/>
      <c r="AE344" s="25"/>
      <c r="AF344" s="25"/>
      <c r="AG344" s="25"/>
      <c r="AH344" s="25"/>
      <c r="AI344" s="25"/>
      <c r="AJ344" s="25"/>
      <c r="AK344" s="25"/>
      <c r="AL344" s="25"/>
      <c r="AM344" s="25"/>
      <c r="AN344" s="25"/>
      <c r="AO344" s="25"/>
      <c r="AP344" s="25"/>
      <c r="AQ344" s="25"/>
      <c r="AR344" s="25"/>
      <c r="AS344" s="25"/>
      <c r="AT344" s="25"/>
      <c r="AU344" s="25"/>
      <c r="AV344" s="25"/>
      <c r="AW344" s="25"/>
      <c r="AX344" s="25"/>
      <c r="AY344" s="25" t="s">
        <v>192</v>
      </c>
      <c r="AZ344" s="25" t="s">
        <v>221</v>
      </c>
      <c r="BA344" s="25" t="s">
        <v>222</v>
      </c>
      <c r="BB344" s="25"/>
      <c r="BC344" s="25"/>
      <c r="BD344" s="25"/>
      <c r="BE344" s="25"/>
      <c r="BF344" s="25" t="s">
        <v>223</v>
      </c>
      <c r="BG344" s="25"/>
      <c r="BH344" s="25"/>
      <c r="BI344" s="25"/>
      <c r="BJ344" s="25" t="s">
        <v>224</v>
      </c>
      <c r="BK344" s="25"/>
      <c r="BL344" s="25"/>
      <c r="BM344" s="25"/>
      <c r="BN344" s="25" t="s">
        <v>225</v>
      </c>
      <c r="BO344" s="25"/>
      <c r="BP344" s="25"/>
      <c r="BQ344" s="25"/>
    </row>
    <row r="345" spans="1:69" s="36" customFormat="1" hidden="1" x14ac:dyDescent="0.25">
      <c r="A345" s="25" t="s">
        <v>159</v>
      </c>
      <c r="B345" s="25" t="s">
        <v>160</v>
      </c>
      <c r="C345" s="25" t="s">
        <v>182</v>
      </c>
      <c r="D345" s="25" t="s">
        <v>34</v>
      </c>
      <c r="E345" s="25">
        <v>9</v>
      </c>
      <c r="F345" s="47" t="s">
        <v>264</v>
      </c>
      <c r="G345" s="69">
        <v>1</v>
      </c>
      <c r="H345" s="69"/>
      <c r="I345" s="69">
        <v>1.3149999999999999</v>
      </c>
      <c r="J345" s="25"/>
      <c r="K345" s="25"/>
      <c r="L345" s="25"/>
      <c r="M345" s="69"/>
      <c r="N345" s="69"/>
      <c r="O345" s="69">
        <v>0.34</v>
      </c>
      <c r="P345" s="69" t="s">
        <v>230</v>
      </c>
      <c r="Q345" s="25"/>
      <c r="R345" s="25"/>
      <c r="S345" s="25"/>
      <c r="T345" s="25"/>
      <c r="U345" s="25"/>
      <c r="V345" s="25"/>
      <c r="W345" s="25"/>
      <c r="X345" s="73">
        <f t="shared" si="45"/>
        <v>0.6349999999999999</v>
      </c>
      <c r="Y345" s="25">
        <f t="shared" si="46"/>
        <v>0.316692174435936</v>
      </c>
      <c r="Z345" s="69">
        <f t="shared" si="47"/>
        <v>5.291666666666666E-2</v>
      </c>
      <c r="AA345" s="87">
        <f t="shared" si="48"/>
        <v>2.1992512113606665E-3</v>
      </c>
      <c r="AB345" s="69">
        <f t="shared" si="49"/>
        <v>9.448818897637797E-5</v>
      </c>
      <c r="AC345" s="43">
        <v>5.0000000000000004E-6</v>
      </c>
      <c r="AD345" s="25"/>
      <c r="AE345" s="25"/>
      <c r="AF345" s="25"/>
      <c r="AG345" s="25"/>
      <c r="AH345" s="25"/>
      <c r="AI345" s="25"/>
      <c r="AJ345" s="25"/>
      <c r="AK345" s="25"/>
      <c r="AL345" s="25"/>
      <c r="AM345" s="25"/>
      <c r="AN345" s="25"/>
      <c r="AO345" s="25"/>
      <c r="AP345" s="25"/>
      <c r="AQ345" s="25"/>
      <c r="AR345" s="25"/>
      <c r="AS345" s="25"/>
      <c r="AT345" s="25"/>
      <c r="AU345" s="25"/>
      <c r="AV345" s="25"/>
      <c r="AW345" s="25"/>
      <c r="AX345" s="25"/>
      <c r="AY345" s="25" t="s">
        <v>192</v>
      </c>
      <c r="AZ345" s="25" t="s">
        <v>221</v>
      </c>
      <c r="BA345" s="25" t="s">
        <v>222</v>
      </c>
      <c r="BB345" s="25"/>
      <c r="BC345" s="25"/>
      <c r="BD345" s="25"/>
      <c r="BE345" s="25"/>
      <c r="BF345" s="25" t="s">
        <v>223</v>
      </c>
      <c r="BG345" s="25"/>
      <c r="BH345" s="25"/>
      <c r="BI345" s="25"/>
      <c r="BJ345" s="25" t="s">
        <v>224</v>
      </c>
      <c r="BK345" s="25"/>
      <c r="BL345" s="25"/>
      <c r="BM345" s="25"/>
      <c r="BN345" s="25" t="s">
        <v>225</v>
      </c>
      <c r="BO345" s="25"/>
      <c r="BP345" s="25"/>
      <c r="BQ345" s="25"/>
    </row>
    <row r="346" spans="1:69" s="36" customFormat="1" hidden="1" x14ac:dyDescent="0.25">
      <c r="A346" s="25" t="s">
        <v>159</v>
      </c>
      <c r="B346" s="25" t="s">
        <v>160</v>
      </c>
      <c r="C346" s="25" t="s">
        <v>182</v>
      </c>
      <c r="D346" s="25" t="s">
        <v>34</v>
      </c>
      <c r="E346" s="25">
        <v>9</v>
      </c>
      <c r="F346" s="47" t="s">
        <v>264</v>
      </c>
      <c r="G346" s="69">
        <v>1</v>
      </c>
      <c r="H346" s="69"/>
      <c r="I346" s="69">
        <v>1.3149999999999999</v>
      </c>
      <c r="J346" s="25"/>
      <c r="K346" s="25"/>
      <c r="L346" s="25"/>
      <c r="M346" s="69"/>
      <c r="N346" s="69"/>
      <c r="O346" s="69">
        <v>0.126</v>
      </c>
      <c r="P346" s="69" t="s">
        <v>226</v>
      </c>
      <c r="Q346" s="25"/>
      <c r="R346" s="25"/>
      <c r="S346" s="25"/>
      <c r="T346" s="25"/>
      <c r="U346" s="25"/>
      <c r="V346" s="25"/>
      <c r="W346" s="25"/>
      <c r="X346" s="73">
        <f t="shared" si="45"/>
        <v>1.0629999999999999</v>
      </c>
      <c r="Y346" s="25">
        <f t="shared" si="46"/>
        <v>0.88747557729605109</v>
      </c>
      <c r="Z346" s="69">
        <f t="shared" si="47"/>
        <v>8.8583333333333333E-2</v>
      </c>
      <c r="AA346" s="87">
        <f t="shared" si="48"/>
        <v>6.1630248423336894E-3</v>
      </c>
      <c r="AB346" s="69">
        <f t="shared" si="49"/>
        <v>5.6444026340545627E-5</v>
      </c>
      <c r="AC346" s="43">
        <v>5.0000000000000004E-6</v>
      </c>
      <c r="AD346" s="25"/>
      <c r="AE346" s="25"/>
      <c r="AF346" s="25"/>
      <c r="AG346" s="25"/>
      <c r="AH346" s="25"/>
      <c r="AI346" s="25"/>
      <c r="AJ346" s="25"/>
      <c r="AK346" s="25"/>
      <c r="AL346" s="25"/>
      <c r="AM346" s="25"/>
      <c r="AN346" s="25"/>
      <c r="AO346" s="25"/>
      <c r="AP346" s="25"/>
      <c r="AQ346" s="25"/>
      <c r="AR346" s="25"/>
      <c r="AS346" s="25"/>
      <c r="AT346" s="25"/>
      <c r="AU346" s="25"/>
      <c r="AV346" s="25"/>
      <c r="AW346" s="25"/>
      <c r="AX346" s="25"/>
      <c r="AY346" s="25" t="s">
        <v>192</v>
      </c>
      <c r="AZ346" s="25" t="s">
        <v>221</v>
      </c>
      <c r="BA346" s="25" t="s">
        <v>222</v>
      </c>
      <c r="BB346" s="25"/>
      <c r="BC346" s="25"/>
      <c r="BD346" s="25"/>
      <c r="BE346" s="25"/>
      <c r="BF346" s="25" t="s">
        <v>223</v>
      </c>
      <c r="BG346" s="25"/>
      <c r="BH346" s="25"/>
      <c r="BI346" s="25"/>
      <c r="BJ346" s="25" t="s">
        <v>224</v>
      </c>
      <c r="BK346" s="25"/>
      <c r="BL346" s="25"/>
      <c r="BM346" s="25"/>
      <c r="BN346" s="25" t="s">
        <v>225</v>
      </c>
      <c r="BO346" s="25"/>
      <c r="BP346" s="25"/>
      <c r="BQ346" s="25"/>
    </row>
    <row r="347" spans="1:69" s="33" customFormat="1" hidden="1" x14ac:dyDescent="0.25">
      <c r="A347" s="25" t="s">
        <v>159</v>
      </c>
      <c r="B347" s="25" t="s">
        <v>160</v>
      </c>
      <c r="C347" s="25" t="s">
        <v>182</v>
      </c>
      <c r="D347" s="25" t="s">
        <v>34</v>
      </c>
      <c r="E347" s="25">
        <v>9</v>
      </c>
      <c r="F347" s="47" t="s">
        <v>264</v>
      </c>
      <c r="G347" s="69">
        <v>1</v>
      </c>
      <c r="H347" s="69"/>
      <c r="I347" s="69">
        <v>1.3149999999999999</v>
      </c>
      <c r="J347" s="25"/>
      <c r="K347" s="25"/>
      <c r="L347" s="25"/>
      <c r="M347" s="69"/>
      <c r="N347" s="69"/>
      <c r="O347" s="69">
        <v>0.182</v>
      </c>
      <c r="P347" s="69" t="s">
        <v>227</v>
      </c>
      <c r="Q347" s="25"/>
      <c r="R347" s="25"/>
      <c r="S347" s="25"/>
      <c r="T347" s="25"/>
      <c r="U347" s="25"/>
      <c r="V347" s="25"/>
      <c r="W347" s="25"/>
      <c r="X347" s="73">
        <f t="shared" si="45"/>
        <v>0.95099999999999996</v>
      </c>
      <c r="Y347" s="25">
        <f t="shared" si="46"/>
        <v>0.71031488437481549</v>
      </c>
      <c r="Z347" s="69">
        <f t="shared" si="47"/>
        <v>7.9250000000000001E-2</v>
      </c>
      <c r="AA347" s="87">
        <f t="shared" si="48"/>
        <v>4.9327422526028869E-3</v>
      </c>
      <c r="AB347" s="69">
        <f t="shared" si="49"/>
        <v>6.3091482649842276E-5</v>
      </c>
      <c r="AC347" s="43">
        <v>5.0000000000000004E-6</v>
      </c>
      <c r="AD347" s="25"/>
      <c r="AE347" s="25"/>
      <c r="AF347" s="25"/>
      <c r="AG347" s="25"/>
      <c r="AH347" s="25"/>
      <c r="AI347" s="25"/>
      <c r="AJ347" s="25"/>
      <c r="AK347" s="25"/>
      <c r="AL347" s="25"/>
      <c r="AM347" s="25"/>
      <c r="AN347" s="25"/>
      <c r="AO347" s="25"/>
      <c r="AP347" s="25"/>
      <c r="AQ347" s="25"/>
      <c r="AR347" s="25"/>
      <c r="AS347" s="25"/>
      <c r="AT347" s="25"/>
      <c r="AU347" s="25"/>
      <c r="AV347" s="25"/>
      <c r="AW347" s="25"/>
      <c r="AX347" s="25"/>
      <c r="AY347" s="25" t="s">
        <v>192</v>
      </c>
      <c r="AZ347" s="25" t="s">
        <v>221</v>
      </c>
      <c r="BA347" s="25" t="s">
        <v>222</v>
      </c>
      <c r="BB347" s="25"/>
      <c r="BC347" s="25"/>
      <c r="BD347" s="25"/>
      <c r="BE347" s="25"/>
      <c r="BF347" s="25" t="s">
        <v>223</v>
      </c>
      <c r="BG347" s="25"/>
      <c r="BH347" s="25"/>
      <c r="BI347" s="25"/>
      <c r="BJ347" s="25" t="s">
        <v>224</v>
      </c>
      <c r="BK347" s="25"/>
      <c r="BL347" s="25"/>
      <c r="BM347" s="25"/>
      <c r="BN347" s="25" t="s">
        <v>225</v>
      </c>
      <c r="BO347" s="25"/>
      <c r="BP347" s="25"/>
      <c r="BQ347" s="25"/>
    </row>
    <row r="348" spans="1:69" s="36" customFormat="1" hidden="1" x14ac:dyDescent="0.25">
      <c r="A348" s="25" t="s">
        <v>159</v>
      </c>
      <c r="B348" s="25" t="s">
        <v>160</v>
      </c>
      <c r="C348" s="25" t="s">
        <v>182</v>
      </c>
      <c r="D348" s="25" t="s">
        <v>34</v>
      </c>
      <c r="E348" s="25">
        <v>9</v>
      </c>
      <c r="F348" s="47" t="s">
        <v>264</v>
      </c>
      <c r="G348" s="69">
        <v>1.125</v>
      </c>
      <c r="H348" s="69"/>
      <c r="I348" s="69">
        <v>1.66</v>
      </c>
      <c r="J348" s="25"/>
      <c r="K348" s="25"/>
      <c r="L348" s="25"/>
      <c r="M348" s="69"/>
      <c r="N348" s="69"/>
      <c r="O348" s="69">
        <v>7.1999999999999995E-2</v>
      </c>
      <c r="P348" s="69" t="s">
        <v>220</v>
      </c>
      <c r="Q348" s="25"/>
      <c r="R348" s="25"/>
      <c r="S348" s="25"/>
      <c r="T348" s="25"/>
      <c r="U348" s="25"/>
      <c r="V348" s="25"/>
      <c r="W348" s="25"/>
      <c r="X348" s="73">
        <f t="shared" si="45"/>
        <v>1.516</v>
      </c>
      <c r="Y348" s="25">
        <f t="shared" si="46"/>
        <v>1.8050460414171658</v>
      </c>
      <c r="Z348" s="69">
        <f t="shared" si="47"/>
        <v>0.12633333333333333</v>
      </c>
      <c r="AA348" s="87">
        <f t="shared" si="48"/>
        <v>1.2535041954285873E-2</v>
      </c>
      <c r="AB348" s="69">
        <f t="shared" si="49"/>
        <v>3.9577836411609505E-5</v>
      </c>
      <c r="AC348" s="43">
        <v>5.0000000000000004E-6</v>
      </c>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t="s">
        <v>192</v>
      </c>
      <c r="AZ348" s="25" t="s">
        <v>221</v>
      </c>
      <c r="BA348" s="25" t="s">
        <v>222</v>
      </c>
      <c r="BB348" s="25"/>
      <c r="BC348" s="25"/>
      <c r="BD348" s="25"/>
      <c r="BE348" s="25"/>
      <c r="BF348" s="25" t="s">
        <v>223</v>
      </c>
      <c r="BG348" s="25"/>
      <c r="BH348" s="25"/>
      <c r="BI348" s="25"/>
      <c r="BJ348" s="25" t="s">
        <v>224</v>
      </c>
      <c r="BK348" s="25"/>
      <c r="BL348" s="25"/>
      <c r="BM348" s="25"/>
      <c r="BN348" s="25" t="s">
        <v>225</v>
      </c>
      <c r="BO348" s="25"/>
      <c r="BP348" s="25"/>
      <c r="BQ348" s="25"/>
    </row>
    <row r="349" spans="1:69" s="33" customFormat="1" hidden="1" x14ac:dyDescent="0.25">
      <c r="A349" s="25" t="s">
        <v>159</v>
      </c>
      <c r="B349" s="25" t="s">
        <v>160</v>
      </c>
      <c r="C349" s="25" t="s">
        <v>182</v>
      </c>
      <c r="D349" s="25" t="s">
        <v>34</v>
      </c>
      <c r="E349" s="25">
        <v>9</v>
      </c>
      <c r="F349" s="47" t="s">
        <v>264</v>
      </c>
      <c r="G349" s="69">
        <v>1.125</v>
      </c>
      <c r="H349" s="69"/>
      <c r="I349" s="69">
        <v>1.66</v>
      </c>
      <c r="J349" s="25"/>
      <c r="K349" s="25"/>
      <c r="L349" s="25"/>
      <c r="M349" s="69"/>
      <c r="N349" s="69"/>
      <c r="O349" s="69">
        <v>9.5000000000000001E-2</v>
      </c>
      <c r="P349" s="69" t="s">
        <v>228</v>
      </c>
      <c r="Q349" s="25"/>
      <c r="R349" s="25"/>
      <c r="S349" s="25"/>
      <c r="T349" s="25"/>
      <c r="U349" s="25"/>
      <c r="V349" s="25"/>
      <c r="W349" s="25"/>
      <c r="X349" s="73">
        <f t="shared" si="45"/>
        <v>1.47</v>
      </c>
      <c r="Y349" s="25">
        <f t="shared" si="46"/>
        <v>1.6971668912855458</v>
      </c>
      <c r="Z349" s="69">
        <f t="shared" si="47"/>
        <v>0.1225</v>
      </c>
      <c r="AA349" s="87">
        <f t="shared" si="48"/>
        <v>1.1785881189482957E-2</v>
      </c>
      <c r="AB349" s="69">
        <f t="shared" si="49"/>
        <v>4.0816326530612252E-5</v>
      </c>
      <c r="AC349" s="43">
        <v>5.0000000000000004E-6</v>
      </c>
      <c r="AD349" s="25"/>
      <c r="AE349" s="25"/>
      <c r="AF349" s="25"/>
      <c r="AG349" s="25"/>
      <c r="AH349" s="25"/>
      <c r="AI349" s="25"/>
      <c r="AJ349" s="25"/>
      <c r="AK349" s="25"/>
      <c r="AL349" s="25"/>
      <c r="AM349" s="25"/>
      <c r="AN349" s="25"/>
      <c r="AO349" s="25"/>
      <c r="AP349" s="25"/>
      <c r="AQ349" s="25"/>
      <c r="AR349" s="25"/>
      <c r="AS349" s="25"/>
      <c r="AT349" s="25"/>
      <c r="AU349" s="25"/>
      <c r="AV349" s="25"/>
      <c r="AW349" s="25"/>
      <c r="AX349" s="25"/>
      <c r="AY349" s="25" t="s">
        <v>192</v>
      </c>
      <c r="AZ349" s="25" t="s">
        <v>221</v>
      </c>
      <c r="BA349" s="25" t="s">
        <v>222</v>
      </c>
      <c r="BB349" s="25"/>
      <c r="BC349" s="25"/>
      <c r="BD349" s="25"/>
      <c r="BE349" s="25"/>
      <c r="BF349" s="25" t="s">
        <v>223</v>
      </c>
      <c r="BG349" s="25"/>
      <c r="BH349" s="25"/>
      <c r="BI349" s="25"/>
      <c r="BJ349" s="25" t="s">
        <v>224</v>
      </c>
      <c r="BK349" s="25"/>
      <c r="BL349" s="25"/>
      <c r="BM349" s="25"/>
      <c r="BN349" s="25" t="s">
        <v>225</v>
      </c>
      <c r="BO349" s="25"/>
      <c r="BP349" s="25"/>
      <c r="BQ349" s="25"/>
    </row>
    <row r="350" spans="1:69" s="33" customFormat="1" hidden="1" x14ac:dyDescent="0.25">
      <c r="A350" s="25" t="s">
        <v>159</v>
      </c>
      <c r="B350" s="25" t="s">
        <v>160</v>
      </c>
      <c r="C350" s="25" t="s">
        <v>182</v>
      </c>
      <c r="D350" s="25" t="s">
        <v>34</v>
      </c>
      <c r="E350" s="25">
        <v>9</v>
      </c>
      <c r="F350" s="47" t="s">
        <v>264</v>
      </c>
      <c r="G350" s="69">
        <v>1.125</v>
      </c>
      <c r="H350" s="69"/>
      <c r="I350" s="69">
        <v>1.66</v>
      </c>
      <c r="J350" s="25"/>
      <c r="K350" s="25"/>
      <c r="L350" s="25"/>
      <c r="M350" s="69"/>
      <c r="N350" s="69"/>
      <c r="O350" s="69">
        <v>0.12</v>
      </c>
      <c r="P350" s="69" t="s">
        <v>229</v>
      </c>
      <c r="Q350" s="25"/>
      <c r="R350" s="25"/>
      <c r="S350" s="25"/>
      <c r="T350" s="25"/>
      <c r="U350" s="25"/>
      <c r="V350" s="25"/>
      <c r="W350" s="25"/>
      <c r="X350" s="73">
        <f t="shared" si="45"/>
        <v>1.42</v>
      </c>
      <c r="Y350" s="25">
        <f t="shared" si="46"/>
        <v>1.5836768566746147</v>
      </c>
      <c r="Z350" s="69">
        <f t="shared" si="47"/>
        <v>0.11833333333333333</v>
      </c>
      <c r="AA350" s="87">
        <f t="shared" si="48"/>
        <v>1.0997755949129268E-2</v>
      </c>
      <c r="AB350" s="69">
        <f t="shared" si="49"/>
        <v>4.225352112676057E-5</v>
      </c>
      <c r="AC350" s="43">
        <v>5.0000000000000004E-6</v>
      </c>
      <c r="AD350" s="25"/>
      <c r="AE350" s="25"/>
      <c r="AF350" s="25"/>
      <c r="AG350" s="25"/>
      <c r="AH350" s="25"/>
      <c r="AI350" s="25"/>
      <c r="AJ350" s="25"/>
      <c r="AK350" s="25"/>
      <c r="AL350" s="25"/>
      <c r="AM350" s="25"/>
      <c r="AN350" s="25"/>
      <c r="AO350" s="25"/>
      <c r="AP350" s="25"/>
      <c r="AQ350" s="25"/>
      <c r="AR350" s="25"/>
      <c r="AS350" s="25"/>
      <c r="AT350" s="25"/>
      <c r="AU350" s="25"/>
      <c r="AV350" s="25"/>
      <c r="AW350" s="25"/>
      <c r="AX350" s="25"/>
      <c r="AY350" s="25" t="s">
        <v>192</v>
      </c>
      <c r="AZ350" s="25" t="s">
        <v>221</v>
      </c>
      <c r="BA350" s="25" t="s">
        <v>222</v>
      </c>
      <c r="BB350" s="25"/>
      <c r="BC350" s="25"/>
      <c r="BD350" s="25"/>
      <c r="BE350" s="25"/>
      <c r="BF350" s="25" t="s">
        <v>223</v>
      </c>
      <c r="BG350" s="25"/>
      <c r="BH350" s="25"/>
      <c r="BI350" s="25"/>
      <c r="BJ350" s="25" t="s">
        <v>224</v>
      </c>
      <c r="BK350" s="25"/>
      <c r="BL350" s="25"/>
      <c r="BM350" s="25"/>
      <c r="BN350" s="25" t="s">
        <v>225</v>
      </c>
      <c r="BO350" s="25"/>
      <c r="BP350" s="25"/>
      <c r="BQ350" s="25"/>
    </row>
    <row r="351" spans="1:69" s="33" customFormat="1" hidden="1" x14ac:dyDescent="0.25">
      <c r="A351" s="25" t="s">
        <v>159</v>
      </c>
      <c r="B351" s="25" t="s">
        <v>160</v>
      </c>
      <c r="C351" s="25" t="s">
        <v>182</v>
      </c>
      <c r="D351" s="25" t="s">
        <v>34</v>
      </c>
      <c r="E351" s="25">
        <v>9</v>
      </c>
      <c r="F351" s="47" t="s">
        <v>264</v>
      </c>
      <c r="G351" s="69">
        <v>1.125</v>
      </c>
      <c r="H351" s="69"/>
      <c r="I351" s="69">
        <v>1.66</v>
      </c>
      <c r="J351" s="25"/>
      <c r="K351" s="25"/>
      <c r="L351" s="25"/>
      <c r="M351" s="69"/>
      <c r="N351" s="69"/>
      <c r="O351" s="69">
        <v>0.22</v>
      </c>
      <c r="P351" s="69" t="s">
        <v>230</v>
      </c>
      <c r="Q351" s="25"/>
      <c r="R351" s="25"/>
      <c r="S351" s="25"/>
      <c r="T351" s="25"/>
      <c r="U351" s="25"/>
      <c r="V351" s="25"/>
      <c r="W351" s="25"/>
      <c r="X351" s="73">
        <f t="shared" si="45"/>
        <v>1.22</v>
      </c>
      <c r="Y351" s="25">
        <f t="shared" si="46"/>
        <v>1.168986626400762</v>
      </c>
      <c r="Z351" s="69">
        <f t="shared" si="47"/>
        <v>0.10166666666666667</v>
      </c>
      <c r="AA351" s="87">
        <f t="shared" si="48"/>
        <v>8.1179626833386264E-3</v>
      </c>
      <c r="AB351" s="69">
        <f t="shared" si="49"/>
        <v>4.9180327868852463E-5</v>
      </c>
      <c r="AC351" s="43">
        <v>5.0000000000000004E-6</v>
      </c>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t="s">
        <v>192</v>
      </c>
      <c r="AZ351" s="25" t="s">
        <v>221</v>
      </c>
      <c r="BA351" s="25" t="s">
        <v>222</v>
      </c>
      <c r="BB351" s="25"/>
      <c r="BC351" s="25"/>
      <c r="BD351" s="25"/>
      <c r="BE351" s="25"/>
      <c r="BF351" s="25" t="s">
        <v>223</v>
      </c>
      <c r="BG351" s="25"/>
      <c r="BH351" s="25"/>
      <c r="BI351" s="25"/>
      <c r="BJ351" s="25" t="s">
        <v>224</v>
      </c>
      <c r="BK351" s="25"/>
      <c r="BL351" s="25"/>
      <c r="BM351" s="25"/>
      <c r="BN351" s="25" t="s">
        <v>225</v>
      </c>
      <c r="BO351" s="25"/>
      <c r="BP351" s="25"/>
      <c r="BQ351" s="25"/>
    </row>
    <row r="352" spans="1:69" s="36" customFormat="1" hidden="1" x14ac:dyDescent="0.25">
      <c r="A352" s="25" t="s">
        <v>159</v>
      </c>
      <c r="B352" s="25" t="s">
        <v>160</v>
      </c>
      <c r="C352" s="25" t="s">
        <v>182</v>
      </c>
      <c r="D352" s="25" t="s">
        <v>34</v>
      </c>
      <c r="E352" s="25">
        <v>9</v>
      </c>
      <c r="F352" s="47" t="s">
        <v>264</v>
      </c>
      <c r="G352" s="69">
        <v>1.125</v>
      </c>
      <c r="H352" s="69"/>
      <c r="I352" s="69">
        <v>1.66</v>
      </c>
      <c r="J352" s="25"/>
      <c r="K352" s="25"/>
      <c r="L352" s="25"/>
      <c r="M352" s="69"/>
      <c r="N352" s="69"/>
      <c r="O352" s="69">
        <v>0.38</v>
      </c>
      <c r="P352" s="69" t="s">
        <v>231</v>
      </c>
      <c r="Q352" s="25"/>
      <c r="R352" s="25"/>
      <c r="S352" s="25"/>
      <c r="T352" s="25"/>
      <c r="U352" s="25"/>
      <c r="V352" s="25"/>
      <c r="W352" s="25"/>
      <c r="X352" s="73">
        <f t="shared" si="45"/>
        <v>0.89999999999999991</v>
      </c>
      <c r="Y352" s="25">
        <f t="shared" si="46"/>
        <v>0.63617251235193295</v>
      </c>
      <c r="Z352" s="69">
        <f t="shared" si="47"/>
        <v>7.4999999999999997E-2</v>
      </c>
      <c r="AA352" s="87">
        <f t="shared" si="48"/>
        <v>4.4178646691106467E-3</v>
      </c>
      <c r="AB352" s="69">
        <f t="shared" si="49"/>
        <v>6.666666666666667E-5</v>
      </c>
      <c r="AC352" s="43">
        <v>5.0000000000000004E-6</v>
      </c>
      <c r="AD352" s="25"/>
      <c r="AE352" s="25"/>
      <c r="AF352" s="25"/>
      <c r="AG352" s="25"/>
      <c r="AH352" s="25"/>
      <c r="AI352" s="25"/>
      <c r="AJ352" s="25"/>
      <c r="AK352" s="25"/>
      <c r="AL352" s="25"/>
      <c r="AM352" s="25"/>
      <c r="AN352" s="25"/>
      <c r="AO352" s="25"/>
      <c r="AP352" s="25"/>
      <c r="AQ352" s="25"/>
      <c r="AR352" s="25"/>
      <c r="AS352" s="25"/>
      <c r="AT352" s="25"/>
      <c r="AU352" s="25"/>
      <c r="AV352" s="25"/>
      <c r="AW352" s="25"/>
      <c r="AX352" s="25"/>
      <c r="AY352" s="25" t="s">
        <v>192</v>
      </c>
      <c r="AZ352" s="25" t="s">
        <v>221</v>
      </c>
      <c r="BA352" s="25" t="s">
        <v>222</v>
      </c>
      <c r="BB352" s="25"/>
      <c r="BC352" s="25"/>
      <c r="BD352" s="25"/>
      <c r="BE352" s="25"/>
      <c r="BF352" s="25" t="s">
        <v>223</v>
      </c>
      <c r="BG352" s="25"/>
      <c r="BH352" s="25"/>
      <c r="BI352" s="25"/>
      <c r="BJ352" s="25" t="s">
        <v>224</v>
      </c>
      <c r="BK352" s="25"/>
      <c r="BL352" s="25"/>
      <c r="BM352" s="25"/>
      <c r="BN352" s="25" t="s">
        <v>225</v>
      </c>
      <c r="BO352" s="25"/>
      <c r="BP352" s="25"/>
      <c r="BQ352" s="25"/>
    </row>
    <row r="353" spans="1:69" s="33" customFormat="1" hidden="1" x14ac:dyDescent="0.25">
      <c r="A353" s="25" t="s">
        <v>159</v>
      </c>
      <c r="B353" s="25" t="s">
        <v>160</v>
      </c>
      <c r="C353" s="25" t="s">
        <v>182</v>
      </c>
      <c r="D353" s="25" t="s">
        <v>34</v>
      </c>
      <c r="E353" s="25">
        <v>9</v>
      </c>
      <c r="F353" s="47" t="s">
        <v>264</v>
      </c>
      <c r="G353" s="69">
        <v>1.125</v>
      </c>
      <c r="H353" s="69"/>
      <c r="I353" s="69">
        <v>1.66</v>
      </c>
      <c r="J353" s="25"/>
      <c r="K353" s="25"/>
      <c r="L353" s="25"/>
      <c r="M353" s="69"/>
      <c r="N353" s="69"/>
      <c r="O353" s="69">
        <v>0.14599999999999999</v>
      </c>
      <c r="P353" s="69" t="s">
        <v>226</v>
      </c>
      <c r="Q353" s="25"/>
      <c r="R353" s="25"/>
      <c r="S353" s="25"/>
      <c r="T353" s="25"/>
      <c r="U353" s="25"/>
      <c r="V353" s="25"/>
      <c r="W353" s="25"/>
      <c r="X353" s="73">
        <f t="shared" si="45"/>
        <v>1.3679999999999999</v>
      </c>
      <c r="Y353" s="25">
        <f t="shared" si="46"/>
        <v>1.4698129725379061</v>
      </c>
      <c r="Z353" s="69">
        <f t="shared" si="47"/>
        <v>0.11399999999999999</v>
      </c>
      <c r="AA353" s="87">
        <f t="shared" si="48"/>
        <v>1.0207034531513236E-2</v>
      </c>
      <c r="AB353" s="69">
        <f t="shared" si="49"/>
        <v>4.3859649122807028E-5</v>
      </c>
      <c r="AC353" s="43">
        <v>5.0000000000000004E-6</v>
      </c>
      <c r="AD353" s="25"/>
      <c r="AE353" s="25"/>
      <c r="AF353" s="25"/>
      <c r="AG353" s="25"/>
      <c r="AH353" s="25"/>
      <c r="AI353" s="25"/>
      <c r="AJ353" s="25"/>
      <c r="AK353" s="25"/>
      <c r="AL353" s="25"/>
      <c r="AM353" s="25"/>
      <c r="AN353" s="25"/>
      <c r="AO353" s="25"/>
      <c r="AP353" s="25"/>
      <c r="AQ353" s="25"/>
      <c r="AR353" s="25"/>
      <c r="AS353" s="25"/>
      <c r="AT353" s="25"/>
      <c r="AU353" s="25"/>
      <c r="AV353" s="25"/>
      <c r="AW353" s="25"/>
      <c r="AX353" s="25"/>
      <c r="AY353" s="25" t="s">
        <v>192</v>
      </c>
      <c r="AZ353" s="25" t="s">
        <v>221</v>
      </c>
      <c r="BA353" s="25" t="s">
        <v>222</v>
      </c>
      <c r="BB353" s="25"/>
      <c r="BC353" s="25"/>
      <c r="BD353" s="25"/>
      <c r="BE353" s="25"/>
      <c r="BF353" s="25" t="s">
        <v>223</v>
      </c>
      <c r="BG353" s="25"/>
      <c r="BH353" s="25"/>
      <c r="BI353" s="25"/>
      <c r="BJ353" s="25" t="s">
        <v>224</v>
      </c>
      <c r="BK353" s="25"/>
      <c r="BL353" s="25"/>
      <c r="BM353" s="25"/>
      <c r="BN353" s="25" t="s">
        <v>225</v>
      </c>
      <c r="BO353" s="25"/>
      <c r="BP353" s="25"/>
      <c r="BQ353" s="25"/>
    </row>
    <row r="354" spans="1:69" s="33" customFormat="1" hidden="1" x14ac:dyDescent="0.25">
      <c r="A354" s="25" t="s">
        <v>159</v>
      </c>
      <c r="B354" s="25" t="s">
        <v>160</v>
      </c>
      <c r="C354" s="25" t="s">
        <v>182</v>
      </c>
      <c r="D354" s="25" t="s">
        <v>34</v>
      </c>
      <c r="E354" s="25">
        <v>9</v>
      </c>
      <c r="F354" s="47" t="s">
        <v>264</v>
      </c>
      <c r="G354" s="69">
        <v>1.125</v>
      </c>
      <c r="H354" s="69"/>
      <c r="I354" s="69">
        <v>1.66</v>
      </c>
      <c r="J354" s="25"/>
      <c r="K354" s="25"/>
      <c r="L354" s="25"/>
      <c r="M354" s="69"/>
      <c r="N354" s="69"/>
      <c r="O354" s="69">
        <v>0.19400000000000001</v>
      </c>
      <c r="P354" s="69" t="s">
        <v>227</v>
      </c>
      <c r="Q354" s="25"/>
      <c r="R354" s="25"/>
      <c r="S354" s="25"/>
      <c r="T354" s="25"/>
      <c r="U354" s="25"/>
      <c r="V354" s="25"/>
      <c r="W354" s="25"/>
      <c r="X354" s="73">
        <f t="shared" si="45"/>
        <v>1.2719999999999998</v>
      </c>
      <c r="Y354" s="25">
        <f t="shared" si="46"/>
        <v>1.2707616620064566</v>
      </c>
      <c r="Z354" s="69">
        <f t="shared" si="47"/>
        <v>0.10599999999999998</v>
      </c>
      <c r="AA354" s="87">
        <f t="shared" si="48"/>
        <v>8.8247337639337266E-3</v>
      </c>
      <c r="AB354" s="69">
        <f t="shared" si="49"/>
        <v>4.7169811320754728E-5</v>
      </c>
      <c r="AC354" s="43">
        <v>5.0000000000000004E-6</v>
      </c>
      <c r="AD354" s="25"/>
      <c r="AE354" s="25"/>
      <c r="AF354" s="25"/>
      <c r="AG354" s="25"/>
      <c r="AH354" s="25"/>
      <c r="AI354" s="25"/>
      <c r="AJ354" s="25"/>
      <c r="AK354" s="25"/>
      <c r="AL354" s="25"/>
      <c r="AM354" s="25"/>
      <c r="AN354" s="25"/>
      <c r="AO354" s="25"/>
      <c r="AP354" s="25"/>
      <c r="AQ354" s="25"/>
      <c r="AR354" s="25"/>
      <c r="AS354" s="25"/>
      <c r="AT354" s="25"/>
      <c r="AU354" s="25"/>
      <c r="AV354" s="25"/>
      <c r="AW354" s="25"/>
      <c r="AX354" s="25"/>
      <c r="AY354" s="25" t="s">
        <v>192</v>
      </c>
      <c r="AZ354" s="25" t="s">
        <v>221</v>
      </c>
      <c r="BA354" s="25" t="s">
        <v>222</v>
      </c>
      <c r="BB354" s="25"/>
      <c r="BC354" s="25"/>
      <c r="BD354" s="25"/>
      <c r="BE354" s="25"/>
      <c r="BF354" s="25" t="s">
        <v>223</v>
      </c>
      <c r="BG354" s="25"/>
      <c r="BH354" s="25"/>
      <c r="BI354" s="25"/>
      <c r="BJ354" s="25" t="s">
        <v>224</v>
      </c>
      <c r="BK354" s="25"/>
      <c r="BL354" s="25"/>
      <c r="BM354" s="25"/>
      <c r="BN354" s="25" t="s">
        <v>225</v>
      </c>
      <c r="BO354" s="25"/>
      <c r="BP354" s="25"/>
      <c r="BQ354" s="25"/>
    </row>
    <row r="355" spans="1:69" s="33" customFormat="1" hidden="1" x14ac:dyDescent="0.25">
      <c r="A355" s="25" t="s">
        <v>159</v>
      </c>
      <c r="B355" s="25" t="s">
        <v>160</v>
      </c>
      <c r="C355" s="25" t="s">
        <v>182</v>
      </c>
      <c r="D355" s="25" t="s">
        <v>34</v>
      </c>
      <c r="E355" s="25">
        <v>9</v>
      </c>
      <c r="F355" s="47" t="s">
        <v>264</v>
      </c>
      <c r="G355" s="69">
        <v>1.5</v>
      </c>
      <c r="H355" s="69"/>
      <c r="I355" s="69">
        <v>1.9</v>
      </c>
      <c r="J355" s="25"/>
      <c r="K355" s="25"/>
      <c r="L355" s="25"/>
      <c r="M355" s="69"/>
      <c r="N355" s="69"/>
      <c r="O355" s="69">
        <v>7.1999999999999995E-2</v>
      </c>
      <c r="P355" s="69" t="s">
        <v>220</v>
      </c>
      <c r="Q355" s="25"/>
      <c r="R355" s="25"/>
      <c r="S355" s="25"/>
      <c r="T355" s="25"/>
      <c r="U355" s="25"/>
      <c r="V355" s="25"/>
      <c r="W355" s="25"/>
      <c r="X355" s="73">
        <f t="shared" si="45"/>
        <v>1.756</v>
      </c>
      <c r="Y355" s="25">
        <f t="shared" si="46"/>
        <v>2.4218035111699141</v>
      </c>
      <c r="Z355" s="69">
        <f t="shared" si="47"/>
        <v>0.14633333333333334</v>
      </c>
      <c r="AA355" s="87">
        <f t="shared" si="48"/>
        <v>1.681807993867996E-2</v>
      </c>
      <c r="AB355" s="69">
        <f t="shared" si="49"/>
        <v>3.416856492027335E-5</v>
      </c>
      <c r="AC355" s="43">
        <v>5.0000000000000004E-6</v>
      </c>
      <c r="AD355" s="25"/>
      <c r="AE355" s="25"/>
      <c r="AF355" s="25"/>
      <c r="AG355" s="25"/>
      <c r="AH355" s="25"/>
      <c r="AI355" s="25"/>
      <c r="AJ355" s="25"/>
      <c r="AK355" s="25"/>
      <c r="AL355" s="25"/>
      <c r="AM355" s="25"/>
      <c r="AN355" s="25"/>
      <c r="AO355" s="25"/>
      <c r="AP355" s="25"/>
      <c r="AQ355" s="25"/>
      <c r="AR355" s="25"/>
      <c r="AS355" s="25"/>
      <c r="AT355" s="25"/>
      <c r="AU355" s="25"/>
      <c r="AV355" s="25"/>
      <c r="AW355" s="25"/>
      <c r="AX355" s="25"/>
      <c r="AY355" s="25" t="s">
        <v>192</v>
      </c>
      <c r="AZ355" s="25" t="s">
        <v>221</v>
      </c>
      <c r="BA355" s="25" t="s">
        <v>222</v>
      </c>
      <c r="BB355" s="25"/>
      <c r="BC355" s="25"/>
      <c r="BD355" s="25"/>
      <c r="BE355" s="25"/>
      <c r="BF355" s="25" t="s">
        <v>223</v>
      </c>
      <c r="BG355" s="25"/>
      <c r="BH355" s="25"/>
      <c r="BI355" s="25"/>
      <c r="BJ355" s="25" t="s">
        <v>224</v>
      </c>
      <c r="BK355" s="25"/>
      <c r="BL355" s="25"/>
      <c r="BM355" s="25"/>
      <c r="BN355" s="25" t="s">
        <v>225</v>
      </c>
      <c r="BO355" s="25"/>
      <c r="BP355" s="25"/>
      <c r="BQ355" s="25"/>
    </row>
    <row r="356" spans="1:69" s="36" customFormat="1" hidden="1" x14ac:dyDescent="0.25">
      <c r="A356" s="25" t="s">
        <v>159</v>
      </c>
      <c r="B356" s="25" t="s">
        <v>160</v>
      </c>
      <c r="C356" s="25" t="s">
        <v>182</v>
      </c>
      <c r="D356" s="25" t="s">
        <v>34</v>
      </c>
      <c r="E356" s="25">
        <v>9</v>
      </c>
      <c r="F356" s="47" t="s">
        <v>264</v>
      </c>
      <c r="G356" s="69">
        <v>1.5</v>
      </c>
      <c r="H356" s="69"/>
      <c r="I356" s="69">
        <v>1.9</v>
      </c>
      <c r="J356" s="25"/>
      <c r="K356" s="25"/>
      <c r="L356" s="25"/>
      <c r="M356" s="69"/>
      <c r="N356" s="69"/>
      <c r="O356" s="69">
        <v>0.109</v>
      </c>
      <c r="P356" s="69" t="s">
        <v>228</v>
      </c>
      <c r="Q356" s="25"/>
      <c r="R356" s="25"/>
      <c r="S356" s="25"/>
      <c r="T356" s="25"/>
      <c r="U356" s="25"/>
      <c r="V356" s="25"/>
      <c r="W356" s="25"/>
      <c r="X356" s="73">
        <f t="shared" si="45"/>
        <v>1.6819999999999999</v>
      </c>
      <c r="Y356" s="25">
        <f t="shared" si="46"/>
        <v>2.2219887936236424</v>
      </c>
      <c r="Z356" s="69">
        <f t="shared" si="47"/>
        <v>0.14016666666666666</v>
      </c>
      <c r="AA356" s="87">
        <f t="shared" si="48"/>
        <v>1.5430477733497516E-2</v>
      </c>
      <c r="AB356" s="69">
        <f t="shared" si="49"/>
        <v>3.5671819262782409E-5</v>
      </c>
      <c r="AC356" s="43">
        <v>5.0000000000000004E-6</v>
      </c>
      <c r="AD356" s="25"/>
      <c r="AE356" s="25"/>
      <c r="AF356" s="25"/>
      <c r="AG356" s="25"/>
      <c r="AH356" s="25"/>
      <c r="AI356" s="25"/>
      <c r="AJ356" s="25"/>
      <c r="AK356" s="25"/>
      <c r="AL356" s="25"/>
      <c r="AM356" s="25"/>
      <c r="AN356" s="25"/>
      <c r="AO356" s="25"/>
      <c r="AP356" s="25"/>
      <c r="AQ356" s="25"/>
      <c r="AR356" s="25"/>
      <c r="AS356" s="25"/>
      <c r="AT356" s="25"/>
      <c r="AU356" s="25"/>
      <c r="AV356" s="25"/>
      <c r="AW356" s="25"/>
      <c r="AX356" s="25"/>
      <c r="AY356" s="25" t="s">
        <v>192</v>
      </c>
      <c r="AZ356" s="25" t="s">
        <v>221</v>
      </c>
      <c r="BA356" s="25" t="s">
        <v>222</v>
      </c>
      <c r="BB356" s="25"/>
      <c r="BC356" s="25"/>
      <c r="BD356" s="25"/>
      <c r="BE356" s="25"/>
      <c r="BF356" s="25" t="s">
        <v>223</v>
      </c>
      <c r="BG356" s="25"/>
      <c r="BH356" s="25"/>
      <c r="BI356" s="25"/>
      <c r="BJ356" s="25" t="s">
        <v>224</v>
      </c>
      <c r="BK356" s="25"/>
      <c r="BL356" s="25"/>
      <c r="BM356" s="25"/>
      <c r="BN356" s="25" t="s">
        <v>225</v>
      </c>
      <c r="BO356" s="25"/>
      <c r="BP356" s="25"/>
      <c r="BQ356" s="25"/>
    </row>
    <row r="357" spans="1:69" s="33" customFormat="1" hidden="1" x14ac:dyDescent="0.25">
      <c r="A357" s="25" t="s">
        <v>159</v>
      </c>
      <c r="B357" s="25" t="s">
        <v>160</v>
      </c>
      <c r="C357" s="25" t="s">
        <v>182</v>
      </c>
      <c r="D357" s="25" t="s">
        <v>34</v>
      </c>
      <c r="E357" s="25">
        <v>9</v>
      </c>
      <c r="F357" s="47" t="s">
        <v>264</v>
      </c>
      <c r="G357" s="69">
        <v>1.5</v>
      </c>
      <c r="H357" s="69"/>
      <c r="I357" s="69">
        <v>1.9</v>
      </c>
      <c r="J357" s="25"/>
      <c r="K357" s="25"/>
      <c r="L357" s="25"/>
      <c r="M357" s="69"/>
      <c r="N357" s="69"/>
      <c r="O357" s="69">
        <v>0.13400000000000001</v>
      </c>
      <c r="P357" s="69" t="s">
        <v>229</v>
      </c>
      <c r="Q357" s="25"/>
      <c r="R357" s="25"/>
      <c r="S357" s="25"/>
      <c r="T357" s="25"/>
      <c r="U357" s="25"/>
      <c r="V357" s="25"/>
      <c r="W357" s="25"/>
      <c r="X357" s="73">
        <f t="shared" si="45"/>
        <v>1.6319999999999999</v>
      </c>
      <c r="Y357" s="25">
        <f t="shared" si="46"/>
        <v>2.0918483179486849</v>
      </c>
      <c r="Z357" s="69">
        <f t="shared" si="47"/>
        <v>0.13599999999999998</v>
      </c>
      <c r="AA357" s="87">
        <f t="shared" si="48"/>
        <v>1.4526724430199199E-2</v>
      </c>
      <c r="AB357" s="69">
        <f t="shared" si="49"/>
        <v>3.6764705882352952E-5</v>
      </c>
      <c r="AC357" s="43">
        <v>5.0000000000000004E-6</v>
      </c>
      <c r="AD357" s="25"/>
      <c r="AE357" s="25"/>
      <c r="AF357" s="25"/>
      <c r="AG357" s="25"/>
      <c r="AH357" s="25"/>
      <c r="AI357" s="25"/>
      <c r="AJ357" s="25"/>
      <c r="AK357" s="25"/>
      <c r="AL357" s="25"/>
      <c r="AM357" s="25"/>
      <c r="AN357" s="25"/>
      <c r="AO357" s="25"/>
      <c r="AP357" s="25"/>
      <c r="AQ357" s="25"/>
      <c r="AR357" s="25"/>
      <c r="AS357" s="25"/>
      <c r="AT357" s="25"/>
      <c r="AU357" s="25"/>
      <c r="AV357" s="25"/>
      <c r="AW357" s="25"/>
      <c r="AX357" s="25"/>
      <c r="AY357" s="25" t="s">
        <v>192</v>
      </c>
      <c r="AZ357" s="25" t="s">
        <v>221</v>
      </c>
      <c r="BA357" s="25" t="s">
        <v>222</v>
      </c>
      <c r="BB357" s="25"/>
      <c r="BC357" s="25"/>
      <c r="BD357" s="25"/>
      <c r="BE357" s="25"/>
      <c r="BF357" s="25" t="s">
        <v>223</v>
      </c>
      <c r="BG357" s="25"/>
      <c r="BH357" s="25"/>
      <c r="BI357" s="25"/>
      <c r="BJ357" s="25" t="s">
        <v>224</v>
      </c>
      <c r="BK357" s="25"/>
      <c r="BL357" s="25"/>
      <c r="BM357" s="25"/>
      <c r="BN357" s="25" t="s">
        <v>225</v>
      </c>
      <c r="BO357" s="25"/>
      <c r="BP357" s="25"/>
      <c r="BQ357" s="25"/>
    </row>
    <row r="358" spans="1:69" s="33" customFormat="1" hidden="1" x14ac:dyDescent="0.25">
      <c r="A358" s="25" t="s">
        <v>159</v>
      </c>
      <c r="B358" s="25" t="s">
        <v>160</v>
      </c>
      <c r="C358" s="25" t="s">
        <v>182</v>
      </c>
      <c r="D358" s="25" t="s">
        <v>34</v>
      </c>
      <c r="E358" s="25">
        <v>9</v>
      </c>
      <c r="F358" s="47" t="s">
        <v>264</v>
      </c>
      <c r="G358" s="69">
        <v>1.5</v>
      </c>
      <c r="H358" s="69"/>
      <c r="I358" s="69">
        <v>1.9</v>
      </c>
      <c r="J358" s="25"/>
      <c r="K358" s="25"/>
      <c r="L358" s="25"/>
      <c r="M358" s="69"/>
      <c r="N358" s="69"/>
      <c r="O358" s="69">
        <v>0.25</v>
      </c>
      <c r="P358" s="69" t="s">
        <v>230</v>
      </c>
      <c r="Q358" s="25"/>
      <c r="R358" s="25"/>
      <c r="S358" s="25"/>
      <c r="T358" s="25"/>
      <c r="U358" s="25"/>
      <c r="V358" s="25"/>
      <c r="W358" s="25"/>
      <c r="X358" s="73">
        <f t="shared" si="45"/>
        <v>1.4</v>
      </c>
      <c r="Y358" s="25">
        <f t="shared" si="46"/>
        <v>1.5393804002589984</v>
      </c>
      <c r="Z358" s="69">
        <f t="shared" si="47"/>
        <v>0.11666666666666665</v>
      </c>
      <c r="AA358" s="87">
        <f t="shared" si="48"/>
        <v>1.0690141668465266E-2</v>
      </c>
      <c r="AB358" s="69">
        <f t="shared" si="49"/>
        <v>4.2857142857142863E-5</v>
      </c>
      <c r="AC358" s="43">
        <v>5.0000000000000004E-6</v>
      </c>
      <c r="AD358" s="25"/>
      <c r="AE358" s="25"/>
      <c r="AF358" s="25"/>
      <c r="AG358" s="25"/>
      <c r="AH358" s="25"/>
      <c r="AI358" s="25"/>
      <c r="AJ358" s="25"/>
      <c r="AK358" s="25"/>
      <c r="AL358" s="25"/>
      <c r="AM358" s="25"/>
      <c r="AN358" s="25"/>
      <c r="AO358" s="25"/>
      <c r="AP358" s="25"/>
      <c r="AQ358" s="25"/>
      <c r="AR358" s="25"/>
      <c r="AS358" s="25"/>
      <c r="AT358" s="25"/>
      <c r="AU358" s="25"/>
      <c r="AV358" s="25"/>
      <c r="AW358" s="25"/>
      <c r="AX358" s="25"/>
      <c r="AY358" s="25" t="s">
        <v>192</v>
      </c>
      <c r="AZ358" s="25" t="s">
        <v>221</v>
      </c>
      <c r="BA358" s="25" t="s">
        <v>222</v>
      </c>
      <c r="BB358" s="25"/>
      <c r="BC358" s="25"/>
      <c r="BD358" s="25"/>
      <c r="BE358" s="25"/>
      <c r="BF358" s="25" t="s">
        <v>223</v>
      </c>
      <c r="BG358" s="25"/>
      <c r="BH358" s="25"/>
      <c r="BI358" s="25"/>
      <c r="BJ358" s="25" t="s">
        <v>224</v>
      </c>
      <c r="BK358" s="25"/>
      <c r="BL358" s="25"/>
      <c r="BM358" s="25"/>
      <c r="BN358" s="25" t="s">
        <v>225</v>
      </c>
      <c r="BO358" s="25"/>
      <c r="BP358" s="25"/>
      <c r="BQ358" s="25"/>
    </row>
    <row r="359" spans="1:69" s="33" customFormat="1" hidden="1" x14ac:dyDescent="0.25">
      <c r="A359" s="25" t="s">
        <v>159</v>
      </c>
      <c r="B359" s="25" t="s">
        <v>160</v>
      </c>
      <c r="C359" s="25" t="s">
        <v>182</v>
      </c>
      <c r="D359" s="25" t="s">
        <v>34</v>
      </c>
      <c r="E359" s="25">
        <v>9</v>
      </c>
      <c r="F359" s="47" t="s">
        <v>264</v>
      </c>
      <c r="G359" s="69">
        <v>1.5</v>
      </c>
      <c r="H359" s="69"/>
      <c r="I359" s="69">
        <v>1.9</v>
      </c>
      <c r="J359" s="25"/>
      <c r="K359" s="25"/>
      <c r="L359" s="25"/>
      <c r="M359" s="69"/>
      <c r="N359" s="69"/>
      <c r="O359" s="69">
        <v>0.42499999999999999</v>
      </c>
      <c r="P359" s="69" t="s">
        <v>231</v>
      </c>
      <c r="Q359" s="25"/>
      <c r="R359" s="25"/>
      <c r="S359" s="25"/>
      <c r="T359" s="25"/>
      <c r="U359" s="25"/>
      <c r="V359" s="25"/>
      <c r="W359" s="25"/>
      <c r="X359" s="73">
        <f t="shared" si="45"/>
        <v>1.0499999999999998</v>
      </c>
      <c r="Y359" s="25">
        <f t="shared" si="46"/>
        <v>0.86590147514568638</v>
      </c>
      <c r="Z359" s="69">
        <f t="shared" si="47"/>
        <v>8.7499999999999981E-2</v>
      </c>
      <c r="AA359" s="87">
        <f t="shared" si="48"/>
        <v>6.0132046885117106E-3</v>
      </c>
      <c r="AB359" s="69">
        <f t="shared" si="49"/>
        <v>5.7142857142857162E-5</v>
      </c>
      <c r="AC359" s="43">
        <v>5.0000000000000004E-6</v>
      </c>
      <c r="AD359" s="25"/>
      <c r="AE359" s="25"/>
      <c r="AF359" s="25"/>
      <c r="AG359" s="25"/>
      <c r="AH359" s="25"/>
      <c r="AI359" s="25"/>
      <c r="AJ359" s="25"/>
      <c r="AK359" s="25"/>
      <c r="AL359" s="25"/>
      <c r="AM359" s="25"/>
      <c r="AN359" s="25"/>
      <c r="AO359" s="25"/>
      <c r="AP359" s="25"/>
      <c r="AQ359" s="25"/>
      <c r="AR359" s="25"/>
      <c r="AS359" s="25"/>
      <c r="AT359" s="25"/>
      <c r="AU359" s="25"/>
      <c r="AV359" s="25"/>
      <c r="AW359" s="25"/>
      <c r="AX359" s="25"/>
      <c r="AY359" s="25" t="s">
        <v>192</v>
      </c>
      <c r="AZ359" s="25" t="s">
        <v>221</v>
      </c>
      <c r="BA359" s="25" t="s">
        <v>222</v>
      </c>
      <c r="BB359" s="25"/>
      <c r="BC359" s="25"/>
      <c r="BD359" s="25"/>
      <c r="BE359" s="25"/>
      <c r="BF359" s="25" t="s">
        <v>223</v>
      </c>
      <c r="BG359" s="25"/>
      <c r="BH359" s="25"/>
      <c r="BI359" s="25"/>
      <c r="BJ359" s="25" t="s">
        <v>224</v>
      </c>
      <c r="BK359" s="25"/>
      <c r="BL359" s="25"/>
      <c r="BM359" s="25"/>
      <c r="BN359" s="25" t="s">
        <v>225</v>
      </c>
      <c r="BO359" s="25"/>
      <c r="BP359" s="25"/>
      <c r="BQ359" s="25"/>
    </row>
    <row r="360" spans="1:69" s="33" customFormat="1" hidden="1" x14ac:dyDescent="0.25">
      <c r="A360" s="25" t="s">
        <v>159</v>
      </c>
      <c r="B360" s="25" t="s">
        <v>160</v>
      </c>
      <c r="C360" s="25" t="s">
        <v>182</v>
      </c>
      <c r="D360" s="25" t="s">
        <v>34</v>
      </c>
      <c r="E360" s="25">
        <v>9</v>
      </c>
      <c r="F360" s="47" t="s">
        <v>264</v>
      </c>
      <c r="G360" s="69">
        <v>1.5</v>
      </c>
      <c r="H360" s="69"/>
      <c r="I360" s="69">
        <v>1.9</v>
      </c>
      <c r="J360" s="25"/>
      <c r="K360" s="25"/>
      <c r="L360" s="25"/>
      <c r="M360" s="69"/>
      <c r="N360" s="69"/>
      <c r="O360" s="69">
        <v>0.15</v>
      </c>
      <c r="P360" s="69" t="s">
        <v>226</v>
      </c>
      <c r="Q360" s="25"/>
      <c r="R360" s="25"/>
      <c r="S360" s="25"/>
      <c r="T360" s="25"/>
      <c r="U360" s="25"/>
      <c r="V360" s="25"/>
      <c r="W360" s="25"/>
      <c r="X360" s="73">
        <f t="shared" si="45"/>
        <v>1.5999999999999999</v>
      </c>
      <c r="Y360" s="25">
        <f t="shared" si="46"/>
        <v>2.0106192982974673</v>
      </c>
      <c r="Z360" s="69">
        <f t="shared" si="47"/>
        <v>0.13333333333333333</v>
      </c>
      <c r="AA360" s="87">
        <f t="shared" si="48"/>
        <v>1.3962634015954637E-2</v>
      </c>
      <c r="AB360" s="69">
        <f t="shared" si="49"/>
        <v>3.7500000000000003E-5</v>
      </c>
      <c r="AC360" s="43">
        <v>5.0000000000000004E-6</v>
      </c>
      <c r="AD360" s="25"/>
      <c r="AE360" s="25"/>
      <c r="AF360" s="25"/>
      <c r="AG360" s="25"/>
      <c r="AH360" s="25"/>
      <c r="AI360" s="25"/>
      <c r="AJ360" s="25"/>
      <c r="AK360" s="25"/>
      <c r="AL360" s="25"/>
      <c r="AM360" s="25"/>
      <c r="AN360" s="25"/>
      <c r="AO360" s="25"/>
      <c r="AP360" s="25"/>
      <c r="AQ360" s="25"/>
      <c r="AR360" s="25"/>
      <c r="AS360" s="25"/>
      <c r="AT360" s="25"/>
      <c r="AU360" s="25"/>
      <c r="AV360" s="25"/>
      <c r="AW360" s="25"/>
      <c r="AX360" s="25"/>
      <c r="AY360" s="25" t="s">
        <v>192</v>
      </c>
      <c r="AZ360" s="25" t="s">
        <v>221</v>
      </c>
      <c r="BA360" s="25" t="s">
        <v>222</v>
      </c>
      <c r="BB360" s="25"/>
      <c r="BC360" s="25"/>
      <c r="BD360" s="25"/>
      <c r="BE360" s="25"/>
      <c r="BF360" s="25" t="s">
        <v>223</v>
      </c>
      <c r="BG360" s="25"/>
      <c r="BH360" s="25"/>
      <c r="BI360" s="25"/>
      <c r="BJ360" s="25" t="s">
        <v>224</v>
      </c>
      <c r="BK360" s="25"/>
      <c r="BL360" s="25"/>
      <c r="BM360" s="25"/>
      <c r="BN360" s="25" t="s">
        <v>225</v>
      </c>
      <c r="BO360" s="25"/>
      <c r="BP360" s="25"/>
      <c r="BQ360" s="25"/>
    </row>
    <row r="361" spans="1:69" s="36" customFormat="1" hidden="1" x14ac:dyDescent="0.25">
      <c r="A361" s="25" t="s">
        <v>159</v>
      </c>
      <c r="B361" s="25" t="s">
        <v>160</v>
      </c>
      <c r="C361" s="25" t="s">
        <v>182</v>
      </c>
      <c r="D361" s="25" t="s">
        <v>34</v>
      </c>
      <c r="E361" s="25">
        <v>9</v>
      </c>
      <c r="F361" s="47" t="s">
        <v>264</v>
      </c>
      <c r="G361" s="69">
        <v>1.5</v>
      </c>
      <c r="H361" s="69"/>
      <c r="I361" s="69">
        <v>1.9</v>
      </c>
      <c r="J361" s="25"/>
      <c r="K361" s="25"/>
      <c r="L361" s="25"/>
      <c r="M361" s="69"/>
      <c r="N361" s="69"/>
      <c r="O361" s="69">
        <v>0.20300000000000001</v>
      </c>
      <c r="P361" s="69" t="s">
        <v>227</v>
      </c>
      <c r="Q361" s="25"/>
      <c r="R361" s="25"/>
      <c r="S361" s="25"/>
      <c r="T361" s="25"/>
      <c r="U361" s="25"/>
      <c r="V361" s="25"/>
      <c r="W361" s="25"/>
      <c r="X361" s="73">
        <f t="shared" si="45"/>
        <v>1.4939999999999998</v>
      </c>
      <c r="Y361" s="25">
        <f t="shared" si="46"/>
        <v>1.7530369750369865</v>
      </c>
      <c r="Z361" s="69">
        <f t="shared" si="47"/>
        <v>0.12449999999999999</v>
      </c>
      <c r="AA361" s="87">
        <f t="shared" si="48"/>
        <v>1.2173867882201294E-2</v>
      </c>
      <c r="AB361" s="69">
        <f t="shared" si="49"/>
        <v>4.0160642570281132E-5</v>
      </c>
      <c r="AC361" s="43">
        <v>5.0000000000000004E-6</v>
      </c>
      <c r="AD361" s="25"/>
      <c r="AE361" s="25"/>
      <c r="AF361" s="25"/>
      <c r="AG361" s="25"/>
      <c r="AH361" s="25"/>
      <c r="AI361" s="25"/>
      <c r="AJ361" s="25"/>
      <c r="AK361" s="25"/>
      <c r="AL361" s="25"/>
      <c r="AM361" s="25"/>
      <c r="AN361" s="25"/>
      <c r="AO361" s="25"/>
      <c r="AP361" s="25"/>
      <c r="AQ361" s="25"/>
      <c r="AR361" s="25"/>
      <c r="AS361" s="25"/>
      <c r="AT361" s="25"/>
      <c r="AU361" s="25"/>
      <c r="AV361" s="25"/>
      <c r="AW361" s="25"/>
      <c r="AX361" s="25"/>
      <c r="AY361" s="25" t="s">
        <v>192</v>
      </c>
      <c r="AZ361" s="25" t="s">
        <v>221</v>
      </c>
      <c r="BA361" s="25" t="s">
        <v>222</v>
      </c>
      <c r="BB361" s="25"/>
      <c r="BC361" s="25"/>
      <c r="BD361" s="25"/>
      <c r="BE361" s="25"/>
      <c r="BF361" s="25" t="s">
        <v>223</v>
      </c>
      <c r="BG361" s="25"/>
      <c r="BH361" s="25"/>
      <c r="BI361" s="25"/>
      <c r="BJ361" s="25" t="s">
        <v>224</v>
      </c>
      <c r="BK361" s="25"/>
      <c r="BL361" s="25"/>
      <c r="BM361" s="25"/>
      <c r="BN361" s="25" t="s">
        <v>225</v>
      </c>
      <c r="BO361" s="25"/>
      <c r="BP361" s="25"/>
      <c r="BQ361" s="25"/>
    </row>
    <row r="362" spans="1:69" s="33" customFormat="1" hidden="1" x14ac:dyDescent="0.25">
      <c r="A362" s="25" t="s">
        <v>159</v>
      </c>
      <c r="B362" s="25" t="s">
        <v>160</v>
      </c>
      <c r="C362" s="25" t="s">
        <v>182</v>
      </c>
      <c r="D362" s="25" t="s">
        <v>34</v>
      </c>
      <c r="E362" s="25">
        <v>9</v>
      </c>
      <c r="F362" s="47" t="s">
        <v>264</v>
      </c>
      <c r="G362" s="69">
        <v>2</v>
      </c>
      <c r="H362" s="69"/>
      <c r="I362" s="69">
        <v>2.375</v>
      </c>
      <c r="J362" s="25"/>
      <c r="K362" s="25"/>
      <c r="L362" s="25"/>
      <c r="M362" s="69"/>
      <c r="N362" s="69"/>
      <c r="O362" s="69">
        <v>8.3000000000000004E-2</v>
      </c>
      <c r="P362" s="69" t="s">
        <v>220</v>
      </c>
      <c r="Q362" s="25"/>
      <c r="R362" s="25"/>
      <c r="S362" s="25"/>
      <c r="T362" s="25"/>
      <c r="U362" s="25"/>
      <c r="V362" s="25"/>
      <c r="W362" s="25"/>
      <c r="X362" s="73">
        <f t="shared" si="45"/>
        <v>2.2090000000000001</v>
      </c>
      <c r="Y362" s="25">
        <f t="shared" si="46"/>
        <v>3.8324924953654245</v>
      </c>
      <c r="Z362" s="69">
        <f t="shared" si="47"/>
        <v>0.18408333333333335</v>
      </c>
      <c r="AA362" s="87">
        <f t="shared" si="48"/>
        <v>2.661453121781545E-2</v>
      </c>
      <c r="AB362" s="69">
        <f t="shared" si="49"/>
        <v>2.7161611588954278E-5</v>
      </c>
      <c r="AC362" s="43">
        <v>5.0000000000000004E-6</v>
      </c>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t="s">
        <v>192</v>
      </c>
      <c r="AZ362" s="25" t="s">
        <v>221</v>
      </c>
      <c r="BA362" s="25" t="s">
        <v>222</v>
      </c>
      <c r="BB362" s="25"/>
      <c r="BC362" s="25"/>
      <c r="BD362" s="25"/>
      <c r="BE362" s="25"/>
      <c r="BF362" s="25" t="s">
        <v>223</v>
      </c>
      <c r="BG362" s="25"/>
      <c r="BH362" s="25"/>
      <c r="BI362" s="25"/>
      <c r="BJ362" s="25" t="s">
        <v>224</v>
      </c>
      <c r="BK362" s="25"/>
      <c r="BL362" s="25"/>
      <c r="BM362" s="25"/>
      <c r="BN362" s="25" t="s">
        <v>225</v>
      </c>
      <c r="BO362" s="25"/>
      <c r="BP362" s="25"/>
      <c r="BQ362" s="25"/>
    </row>
    <row r="363" spans="1:69" s="33" customFormat="1" hidden="1" x14ac:dyDescent="0.25">
      <c r="A363" s="25" t="s">
        <v>159</v>
      </c>
      <c r="B363" s="25" t="s">
        <v>160</v>
      </c>
      <c r="C363" s="25" t="s">
        <v>182</v>
      </c>
      <c r="D363" s="25" t="s">
        <v>34</v>
      </c>
      <c r="E363" s="25">
        <v>9</v>
      </c>
      <c r="F363" s="47" t="s">
        <v>264</v>
      </c>
      <c r="G363" s="69">
        <v>2</v>
      </c>
      <c r="H363" s="69"/>
      <c r="I363" s="69">
        <v>2.375</v>
      </c>
      <c r="J363" s="25"/>
      <c r="K363" s="25"/>
      <c r="L363" s="25"/>
      <c r="M363" s="69"/>
      <c r="N363" s="69"/>
      <c r="O363" s="69">
        <v>0.12</v>
      </c>
      <c r="P363" s="69" t="s">
        <v>228</v>
      </c>
      <c r="Q363" s="25"/>
      <c r="R363" s="25"/>
      <c r="S363" s="25"/>
      <c r="T363" s="25"/>
      <c r="U363" s="25"/>
      <c r="V363" s="25"/>
      <c r="W363" s="25"/>
      <c r="X363" s="73">
        <f t="shared" si="45"/>
        <v>2.1349999999999998</v>
      </c>
      <c r="Y363" s="25">
        <f t="shared" si="46"/>
        <v>3.5800215433523332</v>
      </c>
      <c r="Z363" s="69">
        <f t="shared" si="47"/>
        <v>0.17791666666666664</v>
      </c>
      <c r="AA363" s="87">
        <f t="shared" si="48"/>
        <v>2.4861260717724532E-2</v>
      </c>
      <c r="AB363" s="69">
        <f t="shared" si="49"/>
        <v>2.8103044496487128E-5</v>
      </c>
      <c r="AC363" s="43">
        <v>5.0000000000000004E-6</v>
      </c>
      <c r="AD363" s="25"/>
      <c r="AE363" s="25"/>
      <c r="AF363" s="25"/>
      <c r="AG363" s="25"/>
      <c r="AH363" s="25"/>
      <c r="AI363" s="25"/>
      <c r="AJ363" s="25"/>
      <c r="AK363" s="25"/>
      <c r="AL363" s="25"/>
      <c r="AM363" s="25"/>
      <c r="AN363" s="25"/>
      <c r="AO363" s="25"/>
      <c r="AP363" s="25"/>
      <c r="AQ363" s="25"/>
      <c r="AR363" s="25"/>
      <c r="AS363" s="25"/>
      <c r="AT363" s="25"/>
      <c r="AU363" s="25"/>
      <c r="AV363" s="25"/>
      <c r="AW363" s="25"/>
      <c r="AX363" s="25"/>
      <c r="AY363" s="25" t="s">
        <v>192</v>
      </c>
      <c r="AZ363" s="25" t="s">
        <v>221</v>
      </c>
      <c r="BA363" s="25" t="s">
        <v>222</v>
      </c>
      <c r="BB363" s="25"/>
      <c r="BC363" s="25"/>
      <c r="BD363" s="25"/>
      <c r="BE363" s="25"/>
      <c r="BF363" s="25" t="s">
        <v>223</v>
      </c>
      <c r="BG363" s="25"/>
      <c r="BH363" s="25"/>
      <c r="BI363" s="25"/>
      <c r="BJ363" s="25" t="s">
        <v>224</v>
      </c>
      <c r="BK363" s="25"/>
      <c r="BL363" s="25"/>
      <c r="BM363" s="25"/>
      <c r="BN363" s="25" t="s">
        <v>225</v>
      </c>
      <c r="BO363" s="25"/>
      <c r="BP363" s="25"/>
      <c r="BQ363" s="25"/>
    </row>
    <row r="364" spans="1:69" s="36" customFormat="1" hidden="1" x14ac:dyDescent="0.25">
      <c r="A364" s="25" t="s">
        <v>159</v>
      </c>
      <c r="B364" s="25" t="s">
        <v>160</v>
      </c>
      <c r="C364" s="25" t="s">
        <v>182</v>
      </c>
      <c r="D364" s="25" t="s">
        <v>34</v>
      </c>
      <c r="E364" s="25">
        <v>9</v>
      </c>
      <c r="F364" s="47" t="s">
        <v>264</v>
      </c>
      <c r="G364" s="69">
        <v>2</v>
      </c>
      <c r="H364" s="69"/>
      <c r="I364" s="69">
        <v>2.375</v>
      </c>
      <c r="J364" s="25"/>
      <c r="K364" s="25"/>
      <c r="L364" s="25"/>
      <c r="M364" s="69"/>
      <c r="N364" s="69"/>
      <c r="O364" s="69">
        <v>0.16500000000000001</v>
      </c>
      <c r="P364" s="69" t="s">
        <v>229</v>
      </c>
      <c r="Q364" s="25"/>
      <c r="R364" s="25"/>
      <c r="S364" s="25"/>
      <c r="T364" s="25"/>
      <c r="U364" s="25"/>
      <c r="V364" s="25"/>
      <c r="W364" s="25"/>
      <c r="X364" s="73">
        <f t="shared" si="45"/>
        <v>2.0449999999999999</v>
      </c>
      <c r="Y364" s="25">
        <f t="shared" si="46"/>
        <v>3.2845547542822131</v>
      </c>
      <c r="Z364" s="69">
        <f t="shared" si="47"/>
        <v>0.17041666666666666</v>
      </c>
      <c r="AA364" s="87">
        <f t="shared" si="48"/>
        <v>2.2809408015848704E-2</v>
      </c>
      <c r="AB364" s="69">
        <f t="shared" si="49"/>
        <v>2.93398533007335E-5</v>
      </c>
      <c r="AC364" s="43">
        <v>5.0000000000000004E-6</v>
      </c>
      <c r="AD364" s="25"/>
      <c r="AE364" s="25"/>
      <c r="AF364" s="25"/>
      <c r="AG364" s="25"/>
      <c r="AH364" s="25"/>
      <c r="AI364" s="25"/>
      <c r="AJ364" s="25"/>
      <c r="AK364" s="25"/>
      <c r="AL364" s="25"/>
      <c r="AM364" s="25"/>
      <c r="AN364" s="25"/>
      <c r="AO364" s="25"/>
      <c r="AP364" s="25"/>
      <c r="AQ364" s="25"/>
      <c r="AR364" s="25"/>
      <c r="AS364" s="25"/>
      <c r="AT364" s="25"/>
      <c r="AU364" s="25"/>
      <c r="AV364" s="25"/>
      <c r="AW364" s="25"/>
      <c r="AX364" s="25"/>
      <c r="AY364" s="25" t="s">
        <v>192</v>
      </c>
      <c r="AZ364" s="25" t="s">
        <v>221</v>
      </c>
      <c r="BA364" s="25" t="s">
        <v>222</v>
      </c>
      <c r="BB364" s="25"/>
      <c r="BC364" s="25"/>
      <c r="BD364" s="25"/>
      <c r="BE364" s="25"/>
      <c r="BF364" s="25" t="s">
        <v>223</v>
      </c>
      <c r="BG364" s="25"/>
      <c r="BH364" s="25"/>
      <c r="BI364" s="25"/>
      <c r="BJ364" s="25" t="s">
        <v>224</v>
      </c>
      <c r="BK364" s="25"/>
      <c r="BL364" s="25"/>
      <c r="BM364" s="25"/>
      <c r="BN364" s="25" t="s">
        <v>225</v>
      </c>
      <c r="BO364" s="25"/>
      <c r="BP364" s="25"/>
      <c r="BQ364" s="25"/>
    </row>
    <row r="365" spans="1:69" s="36" customFormat="1" hidden="1" x14ac:dyDescent="0.25">
      <c r="A365" s="25" t="s">
        <v>159</v>
      </c>
      <c r="B365" s="25" t="s">
        <v>160</v>
      </c>
      <c r="C365" s="25" t="s">
        <v>182</v>
      </c>
      <c r="D365" s="25" t="s">
        <v>34</v>
      </c>
      <c r="E365" s="25">
        <v>9</v>
      </c>
      <c r="F365" s="47" t="s">
        <v>264</v>
      </c>
      <c r="G365" s="69">
        <v>2</v>
      </c>
      <c r="H365" s="69"/>
      <c r="I365" s="69">
        <v>2.375</v>
      </c>
      <c r="J365" s="25"/>
      <c r="K365" s="25"/>
      <c r="L365" s="25"/>
      <c r="M365" s="69"/>
      <c r="N365" s="69"/>
      <c r="O365" s="69">
        <v>0.34</v>
      </c>
      <c r="P365" s="69" t="s">
        <v>230</v>
      </c>
      <c r="Q365" s="25"/>
      <c r="R365" s="25"/>
      <c r="S365" s="25"/>
      <c r="T365" s="25"/>
      <c r="U365" s="25"/>
      <c r="V365" s="25"/>
      <c r="W365" s="25"/>
      <c r="X365" s="73">
        <f t="shared" si="45"/>
        <v>1.6949999999999998</v>
      </c>
      <c r="Y365" s="25">
        <f t="shared" si="46"/>
        <v>2.2564685583949533</v>
      </c>
      <c r="Z365" s="69">
        <f t="shared" si="47"/>
        <v>0.14124999999999999</v>
      </c>
      <c r="AA365" s="87">
        <f t="shared" si="48"/>
        <v>1.5669920544409396E-2</v>
      </c>
      <c r="AB365" s="69">
        <f t="shared" si="49"/>
        <v>3.5398230088495581E-5</v>
      </c>
      <c r="AC365" s="43">
        <v>5.0000000000000004E-6</v>
      </c>
      <c r="AD365" s="25"/>
      <c r="AE365" s="25"/>
      <c r="AF365" s="25"/>
      <c r="AG365" s="25"/>
      <c r="AH365" s="25"/>
      <c r="AI365" s="25"/>
      <c r="AJ365" s="25"/>
      <c r="AK365" s="25"/>
      <c r="AL365" s="25"/>
      <c r="AM365" s="25"/>
      <c r="AN365" s="25"/>
      <c r="AO365" s="25"/>
      <c r="AP365" s="25"/>
      <c r="AQ365" s="25"/>
      <c r="AR365" s="25"/>
      <c r="AS365" s="25"/>
      <c r="AT365" s="25"/>
      <c r="AU365" s="25"/>
      <c r="AV365" s="25"/>
      <c r="AW365" s="25"/>
      <c r="AX365" s="25"/>
      <c r="AY365" s="25" t="s">
        <v>192</v>
      </c>
      <c r="AZ365" s="25" t="s">
        <v>221</v>
      </c>
      <c r="BA365" s="25" t="s">
        <v>222</v>
      </c>
      <c r="BB365" s="25"/>
      <c r="BC365" s="25"/>
      <c r="BD365" s="25"/>
      <c r="BE365" s="25"/>
      <c r="BF365" s="25" t="s">
        <v>223</v>
      </c>
      <c r="BG365" s="25"/>
      <c r="BH365" s="25"/>
      <c r="BI365" s="25"/>
      <c r="BJ365" s="25" t="s">
        <v>224</v>
      </c>
      <c r="BK365" s="25"/>
      <c r="BL365" s="25"/>
      <c r="BM365" s="25"/>
      <c r="BN365" s="25" t="s">
        <v>225</v>
      </c>
      <c r="BO365" s="25"/>
      <c r="BP365" s="25"/>
      <c r="BQ365" s="25"/>
    </row>
    <row r="366" spans="1:69" s="36" customFormat="1" hidden="1" x14ac:dyDescent="0.25">
      <c r="A366" s="25" t="s">
        <v>159</v>
      </c>
      <c r="B366" s="25" t="s">
        <v>160</v>
      </c>
      <c r="C366" s="25" t="s">
        <v>182</v>
      </c>
      <c r="D366" s="25" t="s">
        <v>34</v>
      </c>
      <c r="E366" s="25">
        <v>9</v>
      </c>
      <c r="F366" s="47" t="s">
        <v>264</v>
      </c>
      <c r="G366" s="69">
        <v>2</v>
      </c>
      <c r="H366" s="69"/>
      <c r="I366" s="69">
        <v>2.375</v>
      </c>
      <c r="J366" s="25"/>
      <c r="K366" s="25"/>
      <c r="L366" s="25"/>
      <c r="M366" s="69"/>
      <c r="N366" s="69"/>
      <c r="O366" s="69">
        <v>0.52</v>
      </c>
      <c r="P366" s="69" t="s">
        <v>231</v>
      </c>
      <c r="Q366" s="25"/>
      <c r="R366" s="25"/>
      <c r="S366" s="25"/>
      <c r="T366" s="25"/>
      <c r="U366" s="25"/>
      <c r="V366" s="25"/>
      <c r="W366" s="25"/>
      <c r="X366" s="73">
        <f t="shared" si="45"/>
        <v>1.335</v>
      </c>
      <c r="Y366" s="25">
        <f t="shared" si="46"/>
        <v>1.3997562417610172</v>
      </c>
      <c r="Z366" s="69">
        <f t="shared" si="47"/>
        <v>0.11125</v>
      </c>
      <c r="AA366" s="87">
        <f t="shared" si="48"/>
        <v>9.7205294566737321E-3</v>
      </c>
      <c r="AB366" s="69">
        <f t="shared" si="49"/>
        <v>4.4943820224719104E-5</v>
      </c>
      <c r="AC366" s="43">
        <v>5.0000000000000004E-6</v>
      </c>
      <c r="AD366" s="25"/>
      <c r="AE366" s="25"/>
      <c r="AF366" s="25"/>
      <c r="AG366" s="25"/>
      <c r="AH366" s="25"/>
      <c r="AI366" s="25"/>
      <c r="AJ366" s="25"/>
      <c r="AK366" s="25"/>
      <c r="AL366" s="25"/>
      <c r="AM366" s="25"/>
      <c r="AN366" s="25"/>
      <c r="AO366" s="25"/>
      <c r="AP366" s="25"/>
      <c r="AQ366" s="25"/>
      <c r="AR366" s="25"/>
      <c r="AS366" s="25"/>
      <c r="AT366" s="25"/>
      <c r="AU366" s="25"/>
      <c r="AV366" s="25"/>
      <c r="AW366" s="25"/>
      <c r="AX366" s="25"/>
      <c r="AY366" s="25" t="s">
        <v>192</v>
      </c>
      <c r="AZ366" s="25" t="s">
        <v>221</v>
      </c>
      <c r="BA366" s="25" t="s">
        <v>222</v>
      </c>
      <c r="BB366" s="25"/>
      <c r="BC366" s="25"/>
      <c r="BD366" s="25"/>
      <c r="BE366" s="25"/>
      <c r="BF366" s="25" t="s">
        <v>223</v>
      </c>
      <c r="BG366" s="25"/>
      <c r="BH366" s="25"/>
      <c r="BI366" s="25"/>
      <c r="BJ366" s="25" t="s">
        <v>224</v>
      </c>
      <c r="BK366" s="25"/>
      <c r="BL366" s="25"/>
      <c r="BM366" s="25"/>
      <c r="BN366" s="25" t="s">
        <v>225</v>
      </c>
      <c r="BO366" s="25"/>
      <c r="BP366" s="25"/>
      <c r="BQ366" s="25"/>
    </row>
    <row r="367" spans="1:69" s="25" customFormat="1" hidden="1" x14ac:dyDescent="0.25">
      <c r="A367" s="25" t="s">
        <v>159</v>
      </c>
      <c r="B367" s="25" t="s">
        <v>160</v>
      </c>
      <c r="C367" s="25" t="s">
        <v>182</v>
      </c>
      <c r="D367" s="25" t="s">
        <v>34</v>
      </c>
      <c r="E367" s="25">
        <v>9</v>
      </c>
      <c r="F367" s="47" t="s">
        <v>264</v>
      </c>
      <c r="G367" s="69">
        <v>2</v>
      </c>
      <c r="H367" s="69"/>
      <c r="I367" s="69">
        <v>2.375</v>
      </c>
      <c r="M367" s="69"/>
      <c r="N367" s="69"/>
      <c r="O367" s="69">
        <v>0.156</v>
      </c>
      <c r="P367" s="69" t="s">
        <v>226</v>
      </c>
      <c r="X367" s="73">
        <f t="shared" si="45"/>
        <v>2.0630000000000002</v>
      </c>
      <c r="Y367" s="25">
        <f t="shared" si="46"/>
        <v>3.342630236076475</v>
      </c>
      <c r="Z367" s="69">
        <f t="shared" si="47"/>
        <v>0.17191666666666669</v>
      </c>
      <c r="AA367" s="87">
        <f t="shared" si="48"/>
        <v>2.3212709972753303E-2</v>
      </c>
      <c r="AB367" s="69">
        <f t="shared" si="49"/>
        <v>2.9083858458555499E-5</v>
      </c>
      <c r="AC367" s="43">
        <v>5.0000000000000004E-6</v>
      </c>
      <c r="AY367" s="25" t="s">
        <v>192</v>
      </c>
      <c r="AZ367" s="25" t="s">
        <v>221</v>
      </c>
      <c r="BA367" s="25" t="s">
        <v>222</v>
      </c>
      <c r="BF367" s="25" t="s">
        <v>223</v>
      </c>
      <c r="BJ367" s="25" t="s">
        <v>224</v>
      </c>
      <c r="BN367" s="25" t="s">
        <v>225</v>
      </c>
    </row>
    <row r="368" spans="1:69" s="25" customFormat="1" hidden="1" x14ac:dyDescent="0.25">
      <c r="A368" s="25" t="s">
        <v>159</v>
      </c>
      <c r="B368" s="25" t="s">
        <v>160</v>
      </c>
      <c r="C368" s="25" t="s">
        <v>182</v>
      </c>
      <c r="D368" s="25" t="s">
        <v>34</v>
      </c>
      <c r="E368" s="25">
        <v>9</v>
      </c>
      <c r="F368" s="47" t="s">
        <v>264</v>
      </c>
      <c r="G368" s="69">
        <v>2</v>
      </c>
      <c r="H368" s="69"/>
      <c r="I368" s="69">
        <v>2.375</v>
      </c>
      <c r="M368" s="69"/>
      <c r="N368" s="69"/>
      <c r="O368" s="69">
        <v>0.221</v>
      </c>
      <c r="P368" s="69" t="s">
        <v>227</v>
      </c>
      <c r="X368" s="73">
        <f t="shared" si="45"/>
        <v>1.9330000000000001</v>
      </c>
      <c r="Y368" s="25">
        <f t="shared" si="46"/>
        <v>2.9346315981547684</v>
      </c>
      <c r="Z368" s="69">
        <f t="shared" si="47"/>
        <v>0.16108333333333333</v>
      </c>
      <c r="AA368" s="87">
        <f t="shared" si="48"/>
        <v>2.0379386098296998E-2</v>
      </c>
      <c r="AB368" s="69">
        <f t="shared" si="49"/>
        <v>3.1039834454216248E-5</v>
      </c>
      <c r="AC368" s="43">
        <v>5.0000000000000004E-6</v>
      </c>
      <c r="AY368" s="25" t="s">
        <v>192</v>
      </c>
      <c r="AZ368" s="25" t="s">
        <v>221</v>
      </c>
      <c r="BA368" s="25" t="s">
        <v>222</v>
      </c>
      <c r="BF368" s="25" t="s">
        <v>223</v>
      </c>
      <c r="BJ368" s="25" t="s">
        <v>224</v>
      </c>
      <c r="BN368" s="25" t="s">
        <v>225</v>
      </c>
    </row>
    <row r="369" spans="1:66" s="25" customFormat="1" hidden="1" x14ac:dyDescent="0.25">
      <c r="A369" s="25" t="s">
        <v>159</v>
      </c>
      <c r="B369" s="25" t="s">
        <v>160</v>
      </c>
      <c r="C369" s="25" t="s">
        <v>182</v>
      </c>
      <c r="D369" s="25" t="s">
        <v>34</v>
      </c>
      <c r="E369" s="25">
        <v>9</v>
      </c>
      <c r="F369" s="47" t="s">
        <v>264</v>
      </c>
      <c r="G369" s="69">
        <v>2.5</v>
      </c>
      <c r="H369" s="69"/>
      <c r="I369" s="69">
        <v>2.875</v>
      </c>
      <c r="M369" s="69"/>
      <c r="N369" s="69"/>
      <c r="O369" s="69">
        <v>8.3000000000000004E-2</v>
      </c>
      <c r="P369" s="69" t="s">
        <v>220</v>
      </c>
      <c r="X369" s="73">
        <f t="shared" si="45"/>
        <v>2.7090000000000001</v>
      </c>
      <c r="Y369" s="25">
        <f t="shared" si="46"/>
        <v>5.7637865791597491</v>
      </c>
      <c r="Z369" s="69">
        <f t="shared" si="47"/>
        <v>0.22575000000000001</v>
      </c>
      <c r="AA369" s="87">
        <f t="shared" si="48"/>
        <v>4.0026295688609374E-2</v>
      </c>
      <c r="AB369" s="69">
        <f t="shared" si="49"/>
        <v>2.2148394241417498E-5</v>
      </c>
      <c r="AC369" s="43">
        <v>5.0000000000000004E-6</v>
      </c>
      <c r="AY369" s="25" t="s">
        <v>192</v>
      </c>
      <c r="AZ369" s="25" t="s">
        <v>221</v>
      </c>
      <c r="BA369" s="25" t="s">
        <v>222</v>
      </c>
      <c r="BF369" s="25" t="s">
        <v>223</v>
      </c>
      <c r="BJ369" s="25" t="s">
        <v>224</v>
      </c>
      <c r="BN369" s="25" t="s">
        <v>225</v>
      </c>
    </row>
    <row r="370" spans="1:66" s="25" customFormat="1" hidden="1" x14ac:dyDescent="0.25">
      <c r="A370" s="25" t="s">
        <v>159</v>
      </c>
      <c r="B370" s="25" t="s">
        <v>160</v>
      </c>
      <c r="C370" s="25" t="s">
        <v>182</v>
      </c>
      <c r="D370" s="25" t="s">
        <v>34</v>
      </c>
      <c r="E370" s="25">
        <v>9</v>
      </c>
      <c r="F370" s="47" t="s">
        <v>264</v>
      </c>
      <c r="G370" s="69">
        <v>2.5</v>
      </c>
      <c r="H370" s="69"/>
      <c r="I370" s="69">
        <v>2.875</v>
      </c>
      <c r="M370" s="69"/>
      <c r="N370" s="69"/>
      <c r="O370" s="69">
        <v>0.13400000000000001</v>
      </c>
      <c r="P370" s="69" t="s">
        <v>228</v>
      </c>
      <c r="X370" s="73">
        <f t="shared" si="45"/>
        <v>2.6070000000000002</v>
      </c>
      <c r="Y370" s="25">
        <f t="shared" si="46"/>
        <v>5.3379185622244245</v>
      </c>
      <c r="Z370" s="69">
        <f t="shared" si="47"/>
        <v>0.21725000000000003</v>
      </c>
      <c r="AA370" s="87">
        <f t="shared" si="48"/>
        <v>3.7068878904336286E-2</v>
      </c>
      <c r="AB370" s="69">
        <f t="shared" si="49"/>
        <v>2.3014959723820482E-5</v>
      </c>
      <c r="AC370" s="43">
        <v>5.0000000000000004E-6</v>
      </c>
      <c r="AY370" s="25" t="s">
        <v>192</v>
      </c>
      <c r="AZ370" s="25" t="s">
        <v>221</v>
      </c>
      <c r="BA370" s="25" t="s">
        <v>222</v>
      </c>
      <c r="BF370" s="25" t="s">
        <v>223</v>
      </c>
      <c r="BJ370" s="25" t="s">
        <v>224</v>
      </c>
      <c r="BN370" s="25" t="s">
        <v>225</v>
      </c>
    </row>
    <row r="371" spans="1:66" s="25" customFormat="1" hidden="1" x14ac:dyDescent="0.25">
      <c r="A371" s="25" t="s">
        <v>159</v>
      </c>
      <c r="B371" s="25" t="s">
        <v>160</v>
      </c>
      <c r="C371" s="25" t="s">
        <v>182</v>
      </c>
      <c r="D371" s="25" t="s">
        <v>34</v>
      </c>
      <c r="E371" s="25">
        <v>9</v>
      </c>
      <c r="F371" s="47" t="s">
        <v>264</v>
      </c>
      <c r="G371" s="69">
        <v>2.5</v>
      </c>
      <c r="H371" s="69"/>
      <c r="I371" s="69">
        <v>2.875</v>
      </c>
      <c r="M371" s="69"/>
      <c r="N371" s="69"/>
      <c r="O371" s="69">
        <v>0.20300000000000001</v>
      </c>
      <c r="P371" s="69" t="s">
        <v>229</v>
      </c>
      <c r="X371" s="73">
        <f t="shared" si="45"/>
        <v>2.4689999999999999</v>
      </c>
      <c r="Y371" s="25">
        <f t="shared" si="46"/>
        <v>4.7877565735424712</v>
      </c>
      <c r="Z371" s="69">
        <f t="shared" si="47"/>
        <v>0.20574999999999999</v>
      </c>
      <c r="AA371" s="87">
        <f t="shared" si="48"/>
        <v>3.3248309538489389E-2</v>
      </c>
      <c r="AB371" s="69">
        <f t="shared" si="49"/>
        <v>2.4301336573511547E-5</v>
      </c>
      <c r="AC371" s="43">
        <v>5.0000000000000004E-6</v>
      </c>
      <c r="AY371" s="25" t="s">
        <v>192</v>
      </c>
      <c r="AZ371" s="25" t="s">
        <v>221</v>
      </c>
      <c r="BA371" s="25" t="s">
        <v>222</v>
      </c>
      <c r="BF371" s="25" t="s">
        <v>223</v>
      </c>
      <c r="BJ371" s="25" t="s">
        <v>224</v>
      </c>
      <c r="BN371" s="25" t="s">
        <v>225</v>
      </c>
    </row>
    <row r="372" spans="1:66" s="25" customFormat="1" hidden="1" x14ac:dyDescent="0.25">
      <c r="A372" s="25" t="s">
        <v>159</v>
      </c>
      <c r="B372" s="25" t="s">
        <v>160</v>
      </c>
      <c r="C372" s="25" t="s">
        <v>182</v>
      </c>
      <c r="D372" s="25" t="s">
        <v>34</v>
      </c>
      <c r="E372" s="25">
        <v>9</v>
      </c>
      <c r="F372" s="47" t="s">
        <v>264</v>
      </c>
      <c r="G372" s="69">
        <v>2.5</v>
      </c>
      <c r="H372" s="69"/>
      <c r="I372" s="69">
        <v>2.875</v>
      </c>
      <c r="M372" s="69"/>
      <c r="N372" s="69"/>
      <c r="O372" s="69">
        <v>0.38</v>
      </c>
      <c r="P372" s="69" t="s">
        <v>230</v>
      </c>
      <c r="X372" s="73">
        <f t="shared" si="45"/>
        <v>2.1150000000000002</v>
      </c>
      <c r="Y372" s="25">
        <f t="shared" si="46"/>
        <v>3.5132626994635516</v>
      </c>
      <c r="Z372" s="69">
        <f t="shared" si="47"/>
        <v>0.17625000000000002</v>
      </c>
      <c r="AA372" s="87">
        <f t="shared" si="48"/>
        <v>2.439765763516355E-2</v>
      </c>
      <c r="AB372" s="69">
        <f t="shared" si="49"/>
        <v>2.8368794326241135E-5</v>
      </c>
      <c r="AC372" s="43">
        <v>5.0000000000000004E-6</v>
      </c>
      <c r="AY372" s="25" t="s">
        <v>192</v>
      </c>
      <c r="AZ372" s="25" t="s">
        <v>221</v>
      </c>
      <c r="BA372" s="25" t="s">
        <v>222</v>
      </c>
      <c r="BF372" s="25" t="s">
        <v>223</v>
      </c>
      <c r="BJ372" s="25" t="s">
        <v>224</v>
      </c>
      <c r="BN372" s="25" t="s">
        <v>225</v>
      </c>
    </row>
    <row r="373" spans="1:66" s="25" customFormat="1" hidden="1" x14ac:dyDescent="0.25">
      <c r="A373" s="25" t="s">
        <v>159</v>
      </c>
      <c r="B373" s="25" t="s">
        <v>160</v>
      </c>
      <c r="C373" s="25" t="s">
        <v>182</v>
      </c>
      <c r="D373" s="25" t="s">
        <v>34</v>
      </c>
      <c r="E373" s="25">
        <v>9</v>
      </c>
      <c r="F373" s="47" t="s">
        <v>264</v>
      </c>
      <c r="G373" s="69">
        <v>2.5</v>
      </c>
      <c r="H373" s="69"/>
      <c r="I373" s="69">
        <v>2.875</v>
      </c>
      <c r="M373" s="69"/>
      <c r="N373" s="69"/>
      <c r="O373" s="69">
        <v>0.187</v>
      </c>
      <c r="P373" s="69" t="s">
        <v>226</v>
      </c>
      <c r="X373" s="73">
        <f t="shared" si="45"/>
        <v>2.5009999999999999</v>
      </c>
      <c r="Y373" s="25">
        <f t="shared" si="46"/>
        <v>4.9126662974492019</v>
      </c>
      <c r="Z373" s="69">
        <f t="shared" si="47"/>
        <v>0.20841666666666667</v>
      </c>
      <c r="AA373" s="87">
        <f t="shared" si="48"/>
        <v>3.4115738176730574E-2</v>
      </c>
      <c r="AB373" s="69">
        <f t="shared" si="49"/>
        <v>2.3990403838464618E-5</v>
      </c>
      <c r="AC373" s="43">
        <v>5.0000000000000004E-6</v>
      </c>
      <c r="AY373" s="25" t="s">
        <v>192</v>
      </c>
      <c r="AZ373" s="25" t="s">
        <v>221</v>
      </c>
      <c r="BA373" s="25" t="s">
        <v>222</v>
      </c>
      <c r="BF373" s="25" t="s">
        <v>223</v>
      </c>
      <c r="BJ373" s="25" t="s">
        <v>224</v>
      </c>
      <c r="BN373" s="25" t="s">
        <v>225</v>
      </c>
    </row>
    <row r="374" spans="1:66" s="25" customFormat="1" hidden="1" x14ac:dyDescent="0.25">
      <c r="A374" s="25" t="s">
        <v>159</v>
      </c>
      <c r="B374" s="25" t="s">
        <v>160</v>
      </c>
      <c r="C374" s="25" t="s">
        <v>182</v>
      </c>
      <c r="D374" s="25" t="s">
        <v>34</v>
      </c>
      <c r="E374" s="25">
        <v>9</v>
      </c>
      <c r="F374" s="47" t="s">
        <v>264</v>
      </c>
      <c r="G374" s="69">
        <v>2.5</v>
      </c>
      <c r="H374" s="69"/>
      <c r="I374" s="69">
        <v>2.875</v>
      </c>
      <c r="M374" s="69"/>
      <c r="N374" s="69"/>
      <c r="O374" s="69">
        <v>0.28000000000000003</v>
      </c>
      <c r="P374" s="69" t="s">
        <v>227</v>
      </c>
      <c r="X374" s="73">
        <f t="shared" si="45"/>
        <v>2.3149999999999999</v>
      </c>
      <c r="Y374" s="25">
        <f t="shared" si="46"/>
        <v>4.2091254722336897</v>
      </c>
      <c r="Z374" s="69">
        <f t="shared" si="47"/>
        <v>0.19291666666666665</v>
      </c>
      <c r="AA374" s="87">
        <f t="shared" si="48"/>
        <v>2.9230038001622844E-2</v>
      </c>
      <c r="AB374" s="69">
        <f t="shared" si="49"/>
        <v>2.5917926565874735E-5</v>
      </c>
      <c r="AC374" s="43">
        <v>5.0000000000000004E-6</v>
      </c>
      <c r="AY374" s="25" t="s">
        <v>192</v>
      </c>
      <c r="AZ374" s="25" t="s">
        <v>221</v>
      </c>
      <c r="BA374" s="25" t="s">
        <v>222</v>
      </c>
      <c r="BF374" s="25" t="s">
        <v>223</v>
      </c>
      <c r="BJ374" s="25" t="s">
        <v>224</v>
      </c>
      <c r="BN374" s="25" t="s">
        <v>225</v>
      </c>
    </row>
    <row r="375" spans="1:66" s="25" customFormat="1" hidden="1" x14ac:dyDescent="0.25">
      <c r="A375" s="25" t="s">
        <v>159</v>
      </c>
      <c r="B375" s="25" t="s">
        <v>160</v>
      </c>
      <c r="C375" s="25" t="s">
        <v>182</v>
      </c>
      <c r="D375" s="25" t="s">
        <v>34</v>
      </c>
      <c r="E375" s="25">
        <v>9</v>
      </c>
      <c r="F375" s="47" t="s">
        <v>264</v>
      </c>
      <c r="G375" s="69">
        <v>3</v>
      </c>
      <c r="H375" s="69"/>
      <c r="I375" s="69">
        <v>3.5</v>
      </c>
      <c r="M375" s="69"/>
      <c r="N375" s="69"/>
      <c r="O375" s="69">
        <v>9.5000000000000001E-2</v>
      </c>
      <c r="P375" s="69" t="s">
        <v>220</v>
      </c>
      <c r="X375" s="73">
        <f t="shared" si="45"/>
        <v>3.31</v>
      </c>
      <c r="Y375" s="25">
        <f t="shared" si="46"/>
        <v>8.604900817998784</v>
      </c>
      <c r="Z375" s="69">
        <f t="shared" si="47"/>
        <v>0.27583333333333332</v>
      </c>
      <c r="AA375" s="87">
        <f t="shared" si="48"/>
        <v>5.9756255680547099E-2</v>
      </c>
      <c r="AB375" s="69">
        <f t="shared" si="49"/>
        <v>1.812688821752266E-5</v>
      </c>
      <c r="AC375" s="43">
        <v>5.0000000000000004E-6</v>
      </c>
      <c r="AY375" s="25" t="s">
        <v>192</v>
      </c>
      <c r="AZ375" s="25" t="s">
        <v>221</v>
      </c>
      <c r="BA375" s="25" t="s">
        <v>222</v>
      </c>
      <c r="BF375" s="25" t="s">
        <v>223</v>
      </c>
      <c r="BJ375" s="25" t="s">
        <v>224</v>
      </c>
      <c r="BN375" s="25" t="s">
        <v>225</v>
      </c>
    </row>
    <row r="376" spans="1:66" s="25" customFormat="1" hidden="1" x14ac:dyDescent="0.25">
      <c r="A376" s="25" t="s">
        <v>159</v>
      </c>
      <c r="B376" s="25" t="s">
        <v>160</v>
      </c>
      <c r="C376" s="25" t="s">
        <v>182</v>
      </c>
      <c r="D376" s="25" t="s">
        <v>34</v>
      </c>
      <c r="E376" s="25">
        <v>9</v>
      </c>
      <c r="F376" s="47" t="s">
        <v>264</v>
      </c>
      <c r="G376" s="69">
        <v>3</v>
      </c>
      <c r="H376" s="69"/>
      <c r="I376" s="69">
        <v>3.5</v>
      </c>
      <c r="M376" s="69"/>
      <c r="N376" s="69"/>
      <c r="O376" s="69">
        <v>0.16500000000000001</v>
      </c>
      <c r="P376" s="69" t="s">
        <v>228</v>
      </c>
      <c r="X376" s="73">
        <f t="shared" si="45"/>
        <v>3.17</v>
      </c>
      <c r="Y376" s="25">
        <f t="shared" si="46"/>
        <v>7.8923876041646182</v>
      </c>
      <c r="Z376" s="69">
        <f t="shared" si="47"/>
        <v>0.26416666666666666</v>
      </c>
      <c r="AA376" s="87">
        <f t="shared" si="48"/>
        <v>5.4808247251143173E-2</v>
      </c>
      <c r="AB376" s="69">
        <f t="shared" si="49"/>
        <v>1.8927444794952684E-5</v>
      </c>
      <c r="AC376" s="43">
        <v>5.0000000000000004E-6</v>
      </c>
      <c r="AY376" s="25" t="s">
        <v>192</v>
      </c>
      <c r="AZ376" s="25" t="s">
        <v>221</v>
      </c>
      <c r="BA376" s="25" t="s">
        <v>222</v>
      </c>
      <c r="BF376" s="25" t="s">
        <v>223</v>
      </c>
      <c r="BJ376" s="25" t="s">
        <v>224</v>
      </c>
      <c r="BN376" s="25" t="s">
        <v>225</v>
      </c>
    </row>
    <row r="377" spans="1:66" s="25" customFormat="1" hidden="1" x14ac:dyDescent="0.25">
      <c r="A377" s="25" t="s">
        <v>159</v>
      </c>
      <c r="B377" s="25" t="s">
        <v>160</v>
      </c>
      <c r="C377" s="25" t="s">
        <v>182</v>
      </c>
      <c r="D377" s="25" t="s">
        <v>34</v>
      </c>
      <c r="E377" s="25">
        <v>9</v>
      </c>
      <c r="F377" s="47" t="s">
        <v>264</v>
      </c>
      <c r="G377" s="69">
        <v>3</v>
      </c>
      <c r="H377" s="69"/>
      <c r="I377" s="69">
        <v>3.5</v>
      </c>
      <c r="M377" s="69"/>
      <c r="N377" s="69"/>
      <c r="O377" s="69">
        <v>0.25</v>
      </c>
      <c r="P377" s="69" t="s">
        <v>229</v>
      </c>
      <c r="X377" s="73">
        <f t="shared" si="45"/>
        <v>3</v>
      </c>
      <c r="Y377" s="25">
        <f t="shared" si="46"/>
        <v>7.0685834705770345</v>
      </c>
      <c r="Z377" s="69">
        <f t="shared" si="47"/>
        <v>0.25</v>
      </c>
      <c r="AA377" s="87">
        <f t="shared" si="48"/>
        <v>4.9087385212340517E-2</v>
      </c>
      <c r="AB377" s="69">
        <f t="shared" si="49"/>
        <v>2.0000000000000002E-5</v>
      </c>
      <c r="AC377" s="43">
        <v>5.0000000000000004E-6</v>
      </c>
      <c r="AY377" s="25" t="s">
        <v>192</v>
      </c>
      <c r="AZ377" s="25" t="s">
        <v>221</v>
      </c>
      <c r="BA377" s="25" t="s">
        <v>222</v>
      </c>
      <c r="BF377" s="25" t="s">
        <v>223</v>
      </c>
      <c r="BJ377" s="25" t="s">
        <v>224</v>
      </c>
      <c r="BN377" s="25" t="s">
        <v>225</v>
      </c>
    </row>
    <row r="378" spans="1:66" s="25" customFormat="1" hidden="1" x14ac:dyDescent="0.25">
      <c r="A378" s="25" t="s">
        <v>159</v>
      </c>
      <c r="B378" s="25" t="s">
        <v>160</v>
      </c>
      <c r="C378" s="25" t="s">
        <v>182</v>
      </c>
      <c r="D378" s="25" t="s">
        <v>34</v>
      </c>
      <c r="E378" s="25">
        <v>9</v>
      </c>
      <c r="F378" s="47" t="s">
        <v>264</v>
      </c>
      <c r="G378" s="69">
        <v>3</v>
      </c>
      <c r="H378" s="69"/>
      <c r="I378" s="69">
        <v>3.5</v>
      </c>
      <c r="M378" s="69"/>
      <c r="N378" s="69"/>
      <c r="O378" s="69">
        <v>0.45800000000000002</v>
      </c>
      <c r="P378" s="69" t="s">
        <v>230</v>
      </c>
      <c r="X378" s="73">
        <f t="shared" si="45"/>
        <v>2.5840000000000001</v>
      </c>
      <c r="Y378" s="25">
        <f t="shared" si="46"/>
        <v>5.2441475193019125</v>
      </c>
      <c r="Z378" s="69">
        <f t="shared" si="47"/>
        <v>0.21533333333333335</v>
      </c>
      <c r="AA378" s="87">
        <f t="shared" si="48"/>
        <v>3.6417691106263285E-2</v>
      </c>
      <c r="AB378" s="69">
        <f t="shared" si="49"/>
        <v>2.3219814241486067E-5</v>
      </c>
      <c r="AC378" s="43">
        <v>5.0000000000000004E-6</v>
      </c>
      <c r="AY378" s="25" t="s">
        <v>192</v>
      </c>
      <c r="AZ378" s="25" t="s">
        <v>221</v>
      </c>
      <c r="BA378" s="25" t="s">
        <v>222</v>
      </c>
      <c r="BF378" s="25" t="s">
        <v>223</v>
      </c>
      <c r="BJ378" s="25" t="s">
        <v>224</v>
      </c>
      <c r="BN378" s="25" t="s">
        <v>225</v>
      </c>
    </row>
    <row r="379" spans="1:66" s="25" customFormat="1" hidden="1" x14ac:dyDescent="0.25">
      <c r="A379" s="25" t="s">
        <v>159</v>
      </c>
      <c r="B379" s="25" t="s">
        <v>160</v>
      </c>
      <c r="C379" s="25" t="s">
        <v>182</v>
      </c>
      <c r="D379" s="25" t="s">
        <v>34</v>
      </c>
      <c r="E379" s="25">
        <v>9</v>
      </c>
      <c r="F379" s="47" t="s">
        <v>264</v>
      </c>
      <c r="G379" s="69">
        <v>3</v>
      </c>
      <c r="H379" s="69"/>
      <c r="I379" s="69">
        <v>3.5</v>
      </c>
      <c r="M379" s="69"/>
      <c r="N379" s="69"/>
      <c r="O379" s="69">
        <v>0.219</v>
      </c>
      <c r="P379" s="69" t="s">
        <v>226</v>
      </c>
      <c r="X379" s="73">
        <f t="shared" si="45"/>
        <v>3.0619999999999998</v>
      </c>
      <c r="Y379" s="25">
        <f t="shared" si="46"/>
        <v>7.3637706579009841</v>
      </c>
      <c r="Z379" s="69">
        <f t="shared" si="47"/>
        <v>0.25516666666666665</v>
      </c>
      <c r="AA379" s="87">
        <f t="shared" si="48"/>
        <v>5.1137296235423506E-2</v>
      </c>
      <c r="AB379" s="69">
        <f t="shared" si="49"/>
        <v>1.959503592423253E-5</v>
      </c>
      <c r="AC379" s="43">
        <v>5.0000000000000004E-6</v>
      </c>
      <c r="AY379" s="25" t="s">
        <v>192</v>
      </c>
      <c r="AZ379" s="25" t="s">
        <v>221</v>
      </c>
      <c r="BA379" s="25" t="s">
        <v>222</v>
      </c>
      <c r="BF379" s="25" t="s">
        <v>223</v>
      </c>
      <c r="BJ379" s="25" t="s">
        <v>224</v>
      </c>
      <c r="BN379" s="25" t="s">
        <v>225</v>
      </c>
    </row>
    <row r="380" spans="1:66" s="25" customFormat="1" hidden="1" x14ac:dyDescent="0.25">
      <c r="A380" s="25" t="s">
        <v>159</v>
      </c>
      <c r="B380" s="25" t="s">
        <v>160</v>
      </c>
      <c r="C380" s="25" t="s">
        <v>182</v>
      </c>
      <c r="D380" s="25" t="s">
        <v>34</v>
      </c>
      <c r="E380" s="25">
        <v>9</v>
      </c>
      <c r="F380" s="47" t="s">
        <v>264</v>
      </c>
      <c r="G380" s="69">
        <v>3</v>
      </c>
      <c r="H380" s="69"/>
      <c r="I380" s="69">
        <v>3.5</v>
      </c>
      <c r="M380" s="69"/>
      <c r="N380" s="69"/>
      <c r="O380" s="69">
        <v>0.30399999999999999</v>
      </c>
      <c r="P380" s="69" t="s">
        <v>227</v>
      </c>
      <c r="X380" s="73">
        <f t="shared" si="45"/>
        <v>2.8919999999999999</v>
      </c>
      <c r="Y380" s="25">
        <f t="shared" si="46"/>
        <v>6.568806344873356</v>
      </c>
      <c r="Z380" s="69">
        <f t="shared" si="47"/>
        <v>0.24099999999999999</v>
      </c>
      <c r="AA380" s="87">
        <f t="shared" si="48"/>
        <v>4.5616710728287185E-2</v>
      </c>
      <c r="AB380" s="69">
        <f t="shared" si="49"/>
        <v>2.0746887966804982E-5</v>
      </c>
      <c r="AC380" s="43">
        <v>5.0000000000000004E-6</v>
      </c>
      <c r="AY380" s="25" t="s">
        <v>192</v>
      </c>
      <c r="AZ380" s="25" t="s">
        <v>221</v>
      </c>
      <c r="BA380" s="25" t="s">
        <v>222</v>
      </c>
      <c r="BF380" s="25" t="s">
        <v>223</v>
      </c>
      <c r="BJ380" s="25" t="s">
        <v>224</v>
      </c>
      <c r="BN380" s="25" t="s">
        <v>225</v>
      </c>
    </row>
    <row r="381" spans="1:66" s="25" customFormat="1" hidden="1" x14ac:dyDescent="0.25">
      <c r="A381" s="25" t="s">
        <v>159</v>
      </c>
      <c r="B381" s="25" t="s">
        <v>160</v>
      </c>
      <c r="C381" s="25" t="s">
        <v>182</v>
      </c>
      <c r="D381" s="25" t="s">
        <v>34</v>
      </c>
      <c r="E381" s="25">
        <v>9</v>
      </c>
      <c r="F381" s="47" t="s">
        <v>264</v>
      </c>
      <c r="G381" s="69">
        <v>3.5</v>
      </c>
      <c r="H381" s="69"/>
      <c r="I381" s="69">
        <v>4</v>
      </c>
      <c r="M381" s="69"/>
      <c r="N381" s="69"/>
      <c r="O381" s="69">
        <v>9.5000000000000001E-2</v>
      </c>
      <c r="P381" s="69" t="s">
        <v>220</v>
      </c>
      <c r="X381" s="73">
        <f t="shared" si="45"/>
        <v>3.81</v>
      </c>
      <c r="Y381" s="25">
        <f t="shared" si="46"/>
        <v>11.400918279693698</v>
      </c>
      <c r="Z381" s="69">
        <f t="shared" si="47"/>
        <v>0.3175</v>
      </c>
      <c r="AA381" s="87">
        <f t="shared" si="48"/>
        <v>7.9173043608984014E-2</v>
      </c>
      <c r="AB381" s="69">
        <f t="shared" si="49"/>
        <v>1.5748031496062993E-5</v>
      </c>
      <c r="AC381" s="43">
        <v>5.0000000000000004E-6</v>
      </c>
      <c r="AY381" s="25" t="s">
        <v>192</v>
      </c>
      <c r="AZ381" s="25" t="s">
        <v>221</v>
      </c>
      <c r="BA381" s="25" t="s">
        <v>222</v>
      </c>
      <c r="BF381" s="25" t="s">
        <v>223</v>
      </c>
      <c r="BJ381" s="25" t="s">
        <v>224</v>
      </c>
      <c r="BN381" s="25" t="s">
        <v>225</v>
      </c>
    </row>
    <row r="382" spans="1:66" s="25" customFormat="1" hidden="1" x14ac:dyDescent="0.25">
      <c r="A382" s="25" t="s">
        <v>159</v>
      </c>
      <c r="B382" s="25" t="s">
        <v>160</v>
      </c>
      <c r="C382" s="25" t="s">
        <v>182</v>
      </c>
      <c r="D382" s="25" t="s">
        <v>34</v>
      </c>
      <c r="E382" s="25">
        <v>9</v>
      </c>
      <c r="F382" s="47" t="s">
        <v>264</v>
      </c>
      <c r="G382" s="69">
        <v>3.5</v>
      </c>
      <c r="H382" s="69"/>
      <c r="I382" s="69">
        <v>4</v>
      </c>
      <c r="M382" s="69"/>
      <c r="N382" s="69"/>
      <c r="O382" s="69">
        <v>0.18</v>
      </c>
      <c r="P382" s="69" t="s">
        <v>228</v>
      </c>
      <c r="X382" s="73">
        <f t="shared" si="45"/>
        <v>3.64</v>
      </c>
      <c r="Y382" s="25">
        <f t="shared" si="46"/>
        <v>10.406211505750832</v>
      </c>
      <c r="Z382" s="69">
        <f t="shared" si="47"/>
        <v>0.30333333333333334</v>
      </c>
      <c r="AA382" s="87">
        <f t="shared" si="48"/>
        <v>7.2265357678825221E-2</v>
      </c>
      <c r="AB382" s="69">
        <f t="shared" si="49"/>
        <v>1.6483516483516486E-5</v>
      </c>
      <c r="AC382" s="43">
        <v>5.0000000000000004E-6</v>
      </c>
      <c r="AY382" s="25" t="s">
        <v>192</v>
      </c>
      <c r="AZ382" s="25" t="s">
        <v>221</v>
      </c>
      <c r="BA382" s="25" t="s">
        <v>222</v>
      </c>
      <c r="BF382" s="25" t="s">
        <v>223</v>
      </c>
      <c r="BJ382" s="25" t="s">
        <v>224</v>
      </c>
      <c r="BN382" s="25" t="s">
        <v>225</v>
      </c>
    </row>
    <row r="383" spans="1:66" s="25" customFormat="1" hidden="1" x14ac:dyDescent="0.25">
      <c r="A383" s="25" t="s">
        <v>159</v>
      </c>
      <c r="B383" s="25" t="s">
        <v>160</v>
      </c>
      <c r="C383" s="25" t="s">
        <v>182</v>
      </c>
      <c r="D383" s="25" t="s">
        <v>34</v>
      </c>
      <c r="E383" s="25">
        <v>9</v>
      </c>
      <c r="F383" s="47" t="s">
        <v>264</v>
      </c>
      <c r="G383" s="69">
        <v>3.5</v>
      </c>
      <c r="H383" s="69"/>
      <c r="I383" s="69">
        <v>4</v>
      </c>
      <c r="M383" s="69"/>
      <c r="N383" s="69"/>
      <c r="O383" s="69">
        <v>0.28399999999999997</v>
      </c>
      <c r="P383" s="69" t="s">
        <v>229</v>
      </c>
      <c r="X383" s="73">
        <f t="shared" si="45"/>
        <v>3.4319999999999999</v>
      </c>
      <c r="Y383" s="25">
        <f t="shared" si="46"/>
        <v>9.2509096569491049</v>
      </c>
      <c r="Z383" s="69">
        <f t="shared" si="47"/>
        <v>0.28599999999999998</v>
      </c>
      <c r="AA383" s="87">
        <f t="shared" si="48"/>
        <v>6.4242428173257662E-2</v>
      </c>
      <c r="AB383" s="69">
        <f t="shared" si="49"/>
        <v>1.7482517482517486E-5</v>
      </c>
      <c r="AC383" s="43">
        <v>5.0000000000000004E-6</v>
      </c>
      <c r="AY383" s="25" t="s">
        <v>192</v>
      </c>
      <c r="AZ383" s="25" t="s">
        <v>221</v>
      </c>
      <c r="BA383" s="25" t="s">
        <v>222</v>
      </c>
      <c r="BF383" s="25" t="s">
        <v>223</v>
      </c>
      <c r="BJ383" s="25" t="s">
        <v>224</v>
      </c>
      <c r="BN383" s="25" t="s">
        <v>225</v>
      </c>
    </row>
    <row r="384" spans="1:66" s="25" customFormat="1" hidden="1" x14ac:dyDescent="0.25">
      <c r="A384" s="25" t="s">
        <v>159</v>
      </c>
      <c r="B384" s="25" t="s">
        <v>160</v>
      </c>
      <c r="C384" s="25" t="s">
        <v>182</v>
      </c>
      <c r="D384" s="25" t="s">
        <v>34</v>
      </c>
      <c r="E384" s="25">
        <v>9</v>
      </c>
      <c r="F384" s="47" t="s">
        <v>264</v>
      </c>
      <c r="G384" s="69">
        <v>3.5</v>
      </c>
      <c r="H384" s="69"/>
      <c r="I384" s="69">
        <v>4</v>
      </c>
      <c r="M384" s="69"/>
      <c r="N384" s="69"/>
      <c r="O384" s="69">
        <v>0.25</v>
      </c>
      <c r="P384" s="69" t="s">
        <v>226</v>
      </c>
      <c r="X384" s="73">
        <f t="shared" si="45"/>
        <v>3.5</v>
      </c>
      <c r="Y384" s="25">
        <f t="shared" si="46"/>
        <v>9.6211275016187408</v>
      </c>
      <c r="Z384" s="69">
        <f t="shared" si="47"/>
        <v>0.29166666666666669</v>
      </c>
      <c r="AA384" s="87">
        <f t="shared" si="48"/>
        <v>6.6813385427907934E-2</v>
      </c>
      <c r="AB384" s="69">
        <f t="shared" si="49"/>
        <v>1.7142857142857142E-5</v>
      </c>
      <c r="AC384" s="43">
        <v>5.0000000000000004E-6</v>
      </c>
      <c r="AY384" s="25" t="s">
        <v>192</v>
      </c>
      <c r="AZ384" s="25" t="s">
        <v>221</v>
      </c>
      <c r="BA384" s="25" t="s">
        <v>222</v>
      </c>
      <c r="BF384" s="25" t="s">
        <v>223</v>
      </c>
      <c r="BJ384" s="25" t="s">
        <v>224</v>
      </c>
      <c r="BN384" s="25" t="s">
        <v>225</v>
      </c>
    </row>
    <row r="385" spans="1:69" s="25" customFormat="1" hidden="1" x14ac:dyDescent="0.25">
      <c r="A385" s="25" t="s">
        <v>159</v>
      </c>
      <c r="B385" s="25" t="s">
        <v>160</v>
      </c>
      <c r="C385" s="25" t="s">
        <v>182</v>
      </c>
      <c r="D385" s="25" t="s">
        <v>34</v>
      </c>
      <c r="E385" s="25">
        <v>9</v>
      </c>
      <c r="F385" s="47" t="s">
        <v>264</v>
      </c>
      <c r="G385" s="69">
        <v>3.5</v>
      </c>
      <c r="H385" s="69"/>
      <c r="I385" s="69">
        <v>4</v>
      </c>
      <c r="M385" s="69"/>
      <c r="N385" s="69"/>
      <c r="O385" s="69">
        <v>0.32100000000000001</v>
      </c>
      <c r="P385" s="69" t="s">
        <v>227</v>
      </c>
      <c r="X385" s="73">
        <f t="shared" si="45"/>
        <v>3.3580000000000001</v>
      </c>
      <c r="Y385" s="25">
        <f t="shared" si="46"/>
        <v>8.8562784957684251</v>
      </c>
      <c r="Z385" s="69">
        <f t="shared" si="47"/>
        <v>0.27983333333333332</v>
      </c>
      <c r="AA385" s="87">
        <f t="shared" si="48"/>
        <v>6.1501933998391829E-2</v>
      </c>
      <c r="AB385" s="69">
        <f t="shared" si="49"/>
        <v>1.7867778439547353E-5</v>
      </c>
      <c r="AC385" s="43">
        <v>5.0000000000000004E-6</v>
      </c>
      <c r="AY385" s="25" t="s">
        <v>192</v>
      </c>
      <c r="AZ385" s="25" t="s">
        <v>221</v>
      </c>
      <c r="BA385" s="25" t="s">
        <v>222</v>
      </c>
      <c r="BF385" s="25" t="s">
        <v>223</v>
      </c>
      <c r="BJ385" s="25" t="s">
        <v>224</v>
      </c>
      <c r="BN385" s="25" t="s">
        <v>225</v>
      </c>
    </row>
    <row r="386" spans="1:69" s="25" customFormat="1" hidden="1" x14ac:dyDescent="0.25">
      <c r="A386" s="25" t="s">
        <v>159</v>
      </c>
      <c r="B386" s="25" t="s">
        <v>160</v>
      </c>
      <c r="C386" s="25" t="s">
        <v>182</v>
      </c>
      <c r="D386" s="25" t="s">
        <v>34</v>
      </c>
      <c r="E386" s="25">
        <v>9</v>
      </c>
      <c r="F386" s="47" t="s">
        <v>264</v>
      </c>
      <c r="G386" s="69">
        <v>4</v>
      </c>
      <c r="H386" s="69"/>
      <c r="I386" s="69">
        <v>4.5</v>
      </c>
      <c r="M386" s="69"/>
      <c r="N386" s="69"/>
      <c r="O386" s="69">
        <v>0.109</v>
      </c>
      <c r="P386" s="69" t="s">
        <v>220</v>
      </c>
      <c r="X386" s="73">
        <f t="shared" ref="X386:X449" si="50">I386-2*O386</f>
        <v>4.282</v>
      </c>
      <c r="Y386" s="25">
        <f t="shared" si="46"/>
        <v>14.400686874529834</v>
      </c>
      <c r="Z386" s="69">
        <f t="shared" si="47"/>
        <v>0.35683333333333334</v>
      </c>
      <c r="AA386" s="87">
        <f t="shared" si="48"/>
        <v>0.10000476996201274</v>
      </c>
      <c r="AB386" s="69">
        <f t="shared" si="49"/>
        <v>1.4012143858010276E-5</v>
      </c>
      <c r="AC386" s="43">
        <v>5.0000000000000004E-6</v>
      </c>
      <c r="AY386" s="25" t="s">
        <v>192</v>
      </c>
      <c r="AZ386" s="25" t="s">
        <v>221</v>
      </c>
      <c r="BA386" s="25" t="s">
        <v>222</v>
      </c>
      <c r="BF386" s="25" t="s">
        <v>223</v>
      </c>
      <c r="BJ386" s="25" t="s">
        <v>224</v>
      </c>
      <c r="BN386" s="25" t="s">
        <v>225</v>
      </c>
    </row>
    <row r="387" spans="1:69" s="25" customFormat="1" hidden="1" x14ac:dyDescent="0.25">
      <c r="A387" s="25" t="s">
        <v>159</v>
      </c>
      <c r="B387" s="25" t="s">
        <v>160</v>
      </c>
      <c r="C387" s="25" t="s">
        <v>182</v>
      </c>
      <c r="D387" s="25" t="s">
        <v>34</v>
      </c>
      <c r="E387" s="25">
        <v>9</v>
      </c>
      <c r="F387" s="47" t="s">
        <v>264</v>
      </c>
      <c r="G387" s="69">
        <v>4</v>
      </c>
      <c r="H387" s="69"/>
      <c r="I387" s="69">
        <v>4.5</v>
      </c>
      <c r="M387" s="69"/>
      <c r="N387" s="69"/>
      <c r="O387" s="69">
        <v>0.20300000000000001</v>
      </c>
      <c r="P387" s="69" t="s">
        <v>228</v>
      </c>
      <c r="X387" s="73">
        <f t="shared" si="50"/>
        <v>4.0940000000000003</v>
      </c>
      <c r="Y387" s="25">
        <f t="shared" si="46"/>
        <v>13.163929811405835</v>
      </c>
      <c r="Z387" s="69">
        <f t="shared" si="47"/>
        <v>0.34116666666666667</v>
      </c>
      <c r="AA387" s="87">
        <f t="shared" si="48"/>
        <v>9.1416179245873849E-2</v>
      </c>
      <c r="AB387" s="69">
        <f t="shared" si="49"/>
        <v>1.4655593551538837E-5</v>
      </c>
      <c r="AC387" s="43">
        <v>5.0000000000000004E-6</v>
      </c>
      <c r="AY387" s="25" t="s">
        <v>192</v>
      </c>
      <c r="AZ387" s="25" t="s">
        <v>221</v>
      </c>
      <c r="BA387" s="25" t="s">
        <v>222</v>
      </c>
      <c r="BF387" s="25" t="s">
        <v>223</v>
      </c>
      <c r="BJ387" s="25" t="s">
        <v>224</v>
      </c>
      <c r="BN387" s="25" t="s">
        <v>225</v>
      </c>
    </row>
    <row r="388" spans="1:69" s="25" customFormat="1" hidden="1" x14ac:dyDescent="0.25">
      <c r="A388" s="25" t="s">
        <v>159</v>
      </c>
      <c r="B388" s="25" t="s">
        <v>160</v>
      </c>
      <c r="C388" s="25" t="s">
        <v>182</v>
      </c>
      <c r="D388" s="25" t="s">
        <v>34</v>
      </c>
      <c r="E388" s="25">
        <v>9</v>
      </c>
      <c r="F388" s="47" t="s">
        <v>264</v>
      </c>
      <c r="G388" s="69">
        <v>4</v>
      </c>
      <c r="H388" s="69"/>
      <c r="I388" s="69">
        <v>4.5</v>
      </c>
      <c r="M388" s="69"/>
      <c r="N388" s="69"/>
      <c r="O388" s="69">
        <v>0.34</v>
      </c>
      <c r="P388" s="69" t="s">
        <v>229</v>
      </c>
      <c r="X388" s="73">
        <f t="shared" si="50"/>
        <v>3.82</v>
      </c>
      <c r="Y388" s="25">
        <f t="shared" si="46"/>
        <v>11.460844159560924</v>
      </c>
      <c r="Z388" s="69">
        <f t="shared" si="47"/>
        <v>0.3183333333333333</v>
      </c>
      <c r="AA388" s="87">
        <f t="shared" si="48"/>
        <v>7.9589195552506403E-2</v>
      </c>
      <c r="AB388" s="69">
        <f t="shared" si="49"/>
        <v>1.5706806282722515E-5</v>
      </c>
      <c r="AC388" s="43">
        <v>5.0000000000000004E-6</v>
      </c>
      <c r="AY388" s="25" t="s">
        <v>192</v>
      </c>
      <c r="AZ388" s="25" t="s">
        <v>221</v>
      </c>
      <c r="BA388" s="25" t="s">
        <v>222</v>
      </c>
      <c r="BF388" s="25" t="s">
        <v>223</v>
      </c>
      <c r="BJ388" s="25" t="s">
        <v>224</v>
      </c>
      <c r="BN388" s="25" t="s">
        <v>225</v>
      </c>
    </row>
    <row r="389" spans="1:69" s="25" customFormat="1" hidden="1" x14ac:dyDescent="0.25">
      <c r="A389" s="25" t="s">
        <v>159</v>
      </c>
      <c r="B389" s="25" t="s">
        <v>160</v>
      </c>
      <c r="C389" s="25" t="s">
        <v>182</v>
      </c>
      <c r="D389" s="25" t="s">
        <v>34</v>
      </c>
      <c r="E389" s="25">
        <v>9</v>
      </c>
      <c r="F389" s="47" t="s">
        <v>264</v>
      </c>
      <c r="G389" s="69">
        <v>4</v>
      </c>
      <c r="H389" s="69"/>
      <c r="I389" s="69">
        <v>4.5</v>
      </c>
      <c r="M389" s="69"/>
      <c r="N389" s="69"/>
      <c r="O389" s="69">
        <v>0.25</v>
      </c>
      <c r="P389" s="69" t="s">
        <v>226</v>
      </c>
      <c r="X389" s="73">
        <f t="shared" si="50"/>
        <v>4</v>
      </c>
      <c r="Y389" s="25">
        <f t="shared" ref="Y389:Y452" si="51">PI()*X389^2/4</f>
        <v>12.566370614359172</v>
      </c>
      <c r="Z389" s="69">
        <f t="shared" ref="Z389:Z452" si="52">X389/12</f>
        <v>0.33333333333333331</v>
      </c>
      <c r="AA389" s="87">
        <f t="shared" ref="AA389:AA452" si="53">PI()*Z389^2/4</f>
        <v>8.7266462599716474E-2</v>
      </c>
      <c r="AB389" s="69">
        <f t="shared" ref="AB389:AB452" si="54">AC389/Z389</f>
        <v>1.5000000000000002E-5</v>
      </c>
      <c r="AC389" s="43">
        <v>5.0000000000000004E-6</v>
      </c>
      <c r="AY389" s="25" t="s">
        <v>192</v>
      </c>
      <c r="AZ389" s="25" t="s">
        <v>221</v>
      </c>
      <c r="BA389" s="25" t="s">
        <v>222</v>
      </c>
      <c r="BF389" s="25" t="s">
        <v>223</v>
      </c>
      <c r="BJ389" s="25" t="s">
        <v>224</v>
      </c>
      <c r="BN389" s="25" t="s">
        <v>225</v>
      </c>
    </row>
    <row r="390" spans="1:69" s="25" customFormat="1" hidden="1" x14ac:dyDescent="0.25">
      <c r="A390" s="25" t="s">
        <v>159</v>
      </c>
      <c r="B390" s="25" t="s">
        <v>160</v>
      </c>
      <c r="C390" s="25" t="s">
        <v>182</v>
      </c>
      <c r="D390" s="25" t="s">
        <v>34</v>
      </c>
      <c r="E390" s="25">
        <v>9</v>
      </c>
      <c r="F390" s="47" t="s">
        <v>264</v>
      </c>
      <c r="G390" s="69">
        <v>4</v>
      </c>
      <c r="H390" s="69"/>
      <c r="I390" s="69">
        <v>4.5</v>
      </c>
      <c r="M390" s="69"/>
      <c r="N390" s="69"/>
      <c r="O390" s="69">
        <v>0.34100000000000003</v>
      </c>
      <c r="P390" s="69" t="s">
        <v>227</v>
      </c>
      <c r="X390" s="73">
        <f t="shared" si="50"/>
        <v>3.8180000000000001</v>
      </c>
      <c r="Y390" s="25">
        <f t="shared" si="51"/>
        <v>11.448846417216865</v>
      </c>
      <c r="Z390" s="69">
        <f t="shared" si="52"/>
        <v>0.31816666666666665</v>
      </c>
      <c r="AA390" s="87">
        <f t="shared" si="53"/>
        <v>7.950587789733933E-2</v>
      </c>
      <c r="AB390" s="69">
        <f t="shared" si="54"/>
        <v>1.5715034049240442E-5</v>
      </c>
      <c r="AC390" s="43">
        <v>5.0000000000000004E-6</v>
      </c>
      <c r="AY390" s="25" t="s">
        <v>192</v>
      </c>
      <c r="AZ390" s="25" t="s">
        <v>221</v>
      </c>
      <c r="BA390" s="25" t="s">
        <v>222</v>
      </c>
      <c r="BF390" s="25" t="s">
        <v>223</v>
      </c>
      <c r="BJ390" s="25" t="s">
        <v>224</v>
      </c>
      <c r="BN390" s="25" t="s">
        <v>225</v>
      </c>
    </row>
    <row r="391" spans="1:69" s="25" customFormat="1" hidden="1" x14ac:dyDescent="0.25">
      <c r="A391" s="25" t="s">
        <v>159</v>
      </c>
      <c r="B391" s="25" t="s">
        <v>160</v>
      </c>
      <c r="C391" s="25" t="s">
        <v>182</v>
      </c>
      <c r="D391" s="25" t="s">
        <v>34</v>
      </c>
      <c r="E391" s="25">
        <v>9</v>
      </c>
      <c r="F391" s="47" t="s">
        <v>264</v>
      </c>
      <c r="G391" s="69">
        <v>5</v>
      </c>
      <c r="H391" s="69"/>
      <c r="I391" s="69">
        <v>5.5620000000000003</v>
      </c>
      <c r="M391" s="69"/>
      <c r="N391" s="69"/>
      <c r="O391" s="69">
        <v>0.125</v>
      </c>
      <c r="P391" s="69" t="s">
        <v>220</v>
      </c>
      <c r="X391" s="73">
        <f t="shared" si="50"/>
        <v>5.3120000000000003</v>
      </c>
      <c r="Y391" s="25">
        <f t="shared" si="51"/>
        <v>22.16185015355401</v>
      </c>
      <c r="Z391" s="69">
        <f t="shared" si="52"/>
        <v>0.44266666666666671</v>
      </c>
      <c r="AA391" s="87">
        <f t="shared" si="53"/>
        <v>0.15390173717745842</v>
      </c>
      <c r="AB391" s="69">
        <f t="shared" si="54"/>
        <v>1.1295180722891567E-5</v>
      </c>
      <c r="AC391" s="43">
        <v>5.0000000000000004E-6</v>
      </c>
      <c r="AY391" s="25" t="s">
        <v>192</v>
      </c>
      <c r="AZ391" s="25" t="s">
        <v>221</v>
      </c>
      <c r="BA391" s="25" t="s">
        <v>222</v>
      </c>
      <c r="BF391" s="25" t="s">
        <v>223</v>
      </c>
      <c r="BJ391" s="25" t="s">
        <v>224</v>
      </c>
      <c r="BN391" s="25" t="s">
        <v>225</v>
      </c>
    </row>
    <row r="392" spans="1:69" s="25" customFormat="1" hidden="1" x14ac:dyDescent="0.25">
      <c r="A392" s="25" t="s">
        <v>159</v>
      </c>
      <c r="B392" s="25" t="s">
        <v>160</v>
      </c>
      <c r="C392" s="25" t="s">
        <v>182</v>
      </c>
      <c r="D392" s="25" t="s">
        <v>34</v>
      </c>
      <c r="E392" s="25">
        <v>9</v>
      </c>
      <c r="F392" s="47" t="s">
        <v>264</v>
      </c>
      <c r="G392" s="69">
        <v>5</v>
      </c>
      <c r="H392" s="69"/>
      <c r="I392" s="69">
        <v>5.5620000000000003</v>
      </c>
      <c r="M392" s="69"/>
      <c r="N392" s="69"/>
      <c r="O392" s="69">
        <v>0.22</v>
      </c>
      <c r="P392" s="69" t="s">
        <v>228</v>
      </c>
      <c r="X392" s="73">
        <f t="shared" si="50"/>
        <v>5.1219999999999999</v>
      </c>
      <c r="Y392" s="25">
        <f t="shared" si="51"/>
        <v>20.604829710545101</v>
      </c>
      <c r="Z392" s="69">
        <f t="shared" si="52"/>
        <v>0.42683333333333334</v>
      </c>
      <c r="AA392" s="87">
        <f t="shared" si="53"/>
        <v>0.14308909521211877</v>
      </c>
      <c r="AB392" s="69">
        <f t="shared" si="54"/>
        <v>1.1714174150722375E-5</v>
      </c>
      <c r="AC392" s="43">
        <v>5.0000000000000004E-6</v>
      </c>
      <c r="AY392" s="25" t="s">
        <v>192</v>
      </c>
      <c r="AZ392" s="25" t="s">
        <v>221</v>
      </c>
      <c r="BA392" s="25" t="s">
        <v>222</v>
      </c>
      <c r="BF392" s="25" t="s">
        <v>223</v>
      </c>
      <c r="BJ392" s="25" t="s">
        <v>224</v>
      </c>
      <c r="BN392" s="25" t="s">
        <v>225</v>
      </c>
    </row>
    <row r="393" spans="1:69" s="25" customFormat="1" hidden="1" x14ac:dyDescent="0.25">
      <c r="A393" s="25" t="s">
        <v>159</v>
      </c>
      <c r="B393" s="25" t="s">
        <v>160</v>
      </c>
      <c r="C393" s="25" t="s">
        <v>182</v>
      </c>
      <c r="D393" s="25" t="s">
        <v>34</v>
      </c>
      <c r="E393" s="25">
        <v>9</v>
      </c>
      <c r="F393" s="47" t="s">
        <v>264</v>
      </c>
      <c r="G393" s="69">
        <v>5</v>
      </c>
      <c r="H393" s="69"/>
      <c r="I393" s="69">
        <v>5.5620000000000003</v>
      </c>
      <c r="M393" s="69"/>
      <c r="N393" s="69"/>
      <c r="O393" s="69">
        <v>0.42499999999999999</v>
      </c>
      <c r="P393" s="69" t="s">
        <v>229</v>
      </c>
      <c r="X393" s="73">
        <f t="shared" si="50"/>
        <v>4.7120000000000006</v>
      </c>
      <c r="Y393" s="25">
        <f t="shared" si="51"/>
        <v>17.438151439616398</v>
      </c>
      <c r="Z393" s="69">
        <f t="shared" si="52"/>
        <v>0.39266666666666672</v>
      </c>
      <c r="AA393" s="87">
        <f t="shared" si="53"/>
        <v>0.121098273886225</v>
      </c>
      <c r="AB393" s="69">
        <f t="shared" si="54"/>
        <v>1.2733446519524617E-5</v>
      </c>
      <c r="AC393" s="43">
        <v>5.0000000000000004E-6</v>
      </c>
      <c r="AY393" s="25" t="s">
        <v>192</v>
      </c>
      <c r="AZ393" s="25" t="s">
        <v>221</v>
      </c>
      <c r="BA393" s="25" t="s">
        <v>222</v>
      </c>
      <c r="BF393" s="25" t="s">
        <v>223</v>
      </c>
      <c r="BJ393" s="25" t="s">
        <v>224</v>
      </c>
      <c r="BN393" s="25" t="s">
        <v>225</v>
      </c>
    </row>
    <row r="394" spans="1:69" s="25" customFormat="1" hidden="1" x14ac:dyDescent="0.25">
      <c r="A394" s="25" t="s">
        <v>159</v>
      </c>
      <c r="B394" s="25" t="s">
        <v>160</v>
      </c>
      <c r="C394" s="25" t="s">
        <v>182</v>
      </c>
      <c r="D394" s="25" t="s">
        <v>34</v>
      </c>
      <c r="E394" s="25">
        <v>9</v>
      </c>
      <c r="F394" s="47" t="s">
        <v>264</v>
      </c>
      <c r="G394" s="69">
        <v>5</v>
      </c>
      <c r="H394" s="69"/>
      <c r="I394" s="69">
        <v>5.5620000000000003</v>
      </c>
      <c r="M394" s="69"/>
      <c r="N394" s="69"/>
      <c r="O394" s="69">
        <v>0.25</v>
      </c>
      <c r="P394" s="69" t="s">
        <v>226</v>
      </c>
      <c r="X394" s="73">
        <f t="shared" si="50"/>
        <v>5.0620000000000003</v>
      </c>
      <c r="Y394" s="25">
        <f t="shared" si="51"/>
        <v>20.124920016782728</v>
      </c>
      <c r="Z394" s="69">
        <f t="shared" si="52"/>
        <v>0.42183333333333334</v>
      </c>
      <c r="AA394" s="87">
        <f t="shared" si="53"/>
        <v>0.13975638900543558</v>
      </c>
      <c r="AB394" s="69">
        <f t="shared" si="54"/>
        <v>1.185302252074279E-5</v>
      </c>
      <c r="AC394" s="43">
        <v>5.0000000000000004E-6</v>
      </c>
      <c r="AY394" s="25" t="s">
        <v>192</v>
      </c>
      <c r="AZ394" s="25" t="s">
        <v>221</v>
      </c>
      <c r="BA394" s="25" t="s">
        <v>222</v>
      </c>
      <c r="BF394" s="25" t="s">
        <v>223</v>
      </c>
      <c r="BJ394" s="25" t="s">
        <v>224</v>
      </c>
      <c r="BN394" s="25" t="s">
        <v>225</v>
      </c>
    </row>
    <row r="395" spans="1:69" s="25" customFormat="1" hidden="1" x14ac:dyDescent="0.25">
      <c r="A395" s="25" t="s">
        <v>159</v>
      </c>
      <c r="B395" s="25" t="s">
        <v>160</v>
      </c>
      <c r="C395" s="25" t="s">
        <v>182</v>
      </c>
      <c r="D395" s="25" t="s">
        <v>34</v>
      </c>
      <c r="E395" s="25">
        <v>9</v>
      </c>
      <c r="F395" s="47" t="s">
        <v>264</v>
      </c>
      <c r="G395" s="69">
        <v>5</v>
      </c>
      <c r="H395" s="69"/>
      <c r="I395" s="69">
        <v>5.5620000000000003</v>
      </c>
      <c r="M395" s="69"/>
      <c r="N395" s="69"/>
      <c r="O395" s="69">
        <v>0.375</v>
      </c>
      <c r="P395" s="69" t="s">
        <v>227</v>
      </c>
      <c r="X395" s="73">
        <f t="shared" si="50"/>
        <v>4.8120000000000003</v>
      </c>
      <c r="Y395" s="25">
        <f t="shared" si="51"/>
        <v>18.186164650436126</v>
      </c>
      <c r="Z395" s="69">
        <f t="shared" si="52"/>
        <v>0.40100000000000002</v>
      </c>
      <c r="AA395" s="87">
        <f t="shared" si="53"/>
        <v>0.12629281007247309</v>
      </c>
      <c r="AB395" s="69">
        <f t="shared" si="54"/>
        <v>1.2468827930174564E-5</v>
      </c>
      <c r="AC395" s="43">
        <v>5.0000000000000004E-6</v>
      </c>
      <c r="AY395" s="25" t="s">
        <v>192</v>
      </c>
      <c r="AZ395" s="25" t="s">
        <v>221</v>
      </c>
      <c r="BA395" s="25" t="s">
        <v>222</v>
      </c>
      <c r="BF395" s="25" t="s">
        <v>223</v>
      </c>
      <c r="BJ395" s="25" t="s">
        <v>224</v>
      </c>
      <c r="BN395" s="25" t="s">
        <v>225</v>
      </c>
    </row>
    <row r="396" spans="1:69" s="25" customFormat="1" hidden="1" x14ac:dyDescent="0.25">
      <c r="A396" s="25" t="s">
        <v>159</v>
      </c>
      <c r="B396" s="25" t="s">
        <v>160</v>
      </c>
      <c r="C396" s="25" t="s">
        <v>182</v>
      </c>
      <c r="D396" s="25" t="s">
        <v>34</v>
      </c>
      <c r="E396" s="25">
        <v>9</v>
      </c>
      <c r="F396" s="47" t="s">
        <v>264</v>
      </c>
      <c r="G396" s="69">
        <v>6</v>
      </c>
      <c r="H396" s="69"/>
      <c r="I396" s="69">
        <v>6.625</v>
      </c>
      <c r="M396" s="69"/>
      <c r="N396" s="69"/>
      <c r="O396" s="69">
        <v>0.13400000000000001</v>
      </c>
      <c r="P396" s="69" t="s">
        <v>220</v>
      </c>
      <c r="X396" s="73">
        <f t="shared" si="50"/>
        <v>6.3570000000000002</v>
      </c>
      <c r="Y396" s="25">
        <f t="shared" si="51"/>
        <v>31.73907782482965</v>
      </c>
      <c r="Z396" s="69">
        <f t="shared" si="52"/>
        <v>0.52975000000000005</v>
      </c>
      <c r="AA396" s="87">
        <f t="shared" si="53"/>
        <v>0.22041026267242814</v>
      </c>
      <c r="AB396" s="69">
        <f t="shared" si="54"/>
        <v>9.4384143463898065E-6</v>
      </c>
      <c r="AC396" s="43">
        <v>5.0000000000000004E-6</v>
      </c>
      <c r="AY396" s="25" t="s">
        <v>192</v>
      </c>
      <c r="AZ396" s="25" t="s">
        <v>221</v>
      </c>
      <c r="BA396" s="25" t="s">
        <v>222</v>
      </c>
      <c r="BF396" s="25" t="s">
        <v>223</v>
      </c>
      <c r="BJ396" s="25" t="s">
        <v>224</v>
      </c>
      <c r="BN396" s="25" t="s">
        <v>225</v>
      </c>
    </row>
    <row r="397" spans="1:69" s="33" customFormat="1" hidden="1" x14ac:dyDescent="0.25">
      <c r="A397" s="25" t="s">
        <v>159</v>
      </c>
      <c r="B397" s="25" t="s">
        <v>160</v>
      </c>
      <c r="C397" s="25" t="s">
        <v>182</v>
      </c>
      <c r="D397" s="25" t="s">
        <v>34</v>
      </c>
      <c r="E397" s="25">
        <v>9</v>
      </c>
      <c r="F397" s="47" t="s">
        <v>264</v>
      </c>
      <c r="G397" s="69">
        <v>6</v>
      </c>
      <c r="H397" s="69"/>
      <c r="I397" s="69">
        <v>6.625</v>
      </c>
      <c r="J397" s="25"/>
      <c r="K397" s="25"/>
      <c r="L397" s="25"/>
      <c r="M397" s="69"/>
      <c r="N397" s="69"/>
      <c r="O397" s="69">
        <v>0.25900000000000001</v>
      </c>
      <c r="P397" s="69" t="s">
        <v>228</v>
      </c>
      <c r="Q397" s="25"/>
      <c r="R397" s="25"/>
      <c r="S397" s="25"/>
      <c r="T397" s="25"/>
      <c r="U397" s="25"/>
      <c r="V397" s="25"/>
      <c r="W397" s="25"/>
      <c r="X397" s="73">
        <f t="shared" si="50"/>
        <v>6.1070000000000002</v>
      </c>
      <c r="Y397" s="25">
        <f t="shared" si="51"/>
        <v>29.291777147683202</v>
      </c>
      <c r="Z397" s="69">
        <f t="shared" si="52"/>
        <v>0.50891666666666668</v>
      </c>
      <c r="AA397" s="87">
        <f t="shared" si="53"/>
        <v>0.20341511908113333</v>
      </c>
      <c r="AB397" s="69">
        <f t="shared" si="54"/>
        <v>9.8247912231865086E-6</v>
      </c>
      <c r="AC397" s="43">
        <v>5.0000000000000004E-6</v>
      </c>
      <c r="AD397" s="25"/>
      <c r="AE397" s="25"/>
      <c r="AF397" s="25"/>
      <c r="AG397" s="25"/>
      <c r="AH397" s="25"/>
      <c r="AI397" s="25"/>
      <c r="AJ397" s="25"/>
      <c r="AK397" s="25"/>
      <c r="AL397" s="25"/>
      <c r="AM397" s="25"/>
      <c r="AN397" s="25"/>
      <c r="AO397" s="25"/>
      <c r="AP397" s="25"/>
      <c r="AQ397" s="25"/>
      <c r="AR397" s="25"/>
      <c r="AS397" s="25"/>
      <c r="AT397" s="25"/>
      <c r="AU397" s="25"/>
      <c r="AV397" s="25"/>
      <c r="AW397" s="25"/>
      <c r="AX397" s="25"/>
      <c r="AY397" s="25" t="s">
        <v>192</v>
      </c>
      <c r="AZ397" s="25" t="s">
        <v>221</v>
      </c>
      <c r="BA397" s="25" t="s">
        <v>222</v>
      </c>
      <c r="BB397" s="25"/>
      <c r="BC397" s="25"/>
      <c r="BD397" s="25"/>
      <c r="BE397" s="25"/>
      <c r="BF397" s="25" t="s">
        <v>223</v>
      </c>
      <c r="BG397" s="25"/>
      <c r="BH397" s="25"/>
      <c r="BI397" s="25"/>
      <c r="BJ397" s="25" t="s">
        <v>224</v>
      </c>
      <c r="BK397" s="25"/>
      <c r="BL397" s="25"/>
      <c r="BM397" s="25"/>
      <c r="BN397" s="25" t="s">
        <v>225</v>
      </c>
      <c r="BO397" s="25"/>
      <c r="BP397" s="25"/>
      <c r="BQ397" s="25"/>
    </row>
    <row r="398" spans="1:69" s="36" customFormat="1" hidden="1" x14ac:dyDescent="0.25">
      <c r="A398" s="25" t="s">
        <v>159</v>
      </c>
      <c r="B398" s="25" t="s">
        <v>160</v>
      </c>
      <c r="C398" s="25" t="s">
        <v>182</v>
      </c>
      <c r="D398" s="25" t="s">
        <v>34</v>
      </c>
      <c r="E398" s="25">
        <v>9</v>
      </c>
      <c r="F398" s="47" t="s">
        <v>264</v>
      </c>
      <c r="G398" s="69">
        <v>6</v>
      </c>
      <c r="H398" s="69"/>
      <c r="I398" s="69">
        <v>6.625</v>
      </c>
      <c r="J398" s="25"/>
      <c r="K398" s="25"/>
      <c r="L398" s="25"/>
      <c r="M398" s="69"/>
      <c r="N398" s="69"/>
      <c r="O398" s="69">
        <v>0.45700000000000002</v>
      </c>
      <c r="P398" s="69" t="s">
        <v>229</v>
      </c>
      <c r="Q398" s="25"/>
      <c r="R398" s="25"/>
      <c r="S398" s="25"/>
      <c r="T398" s="25"/>
      <c r="U398" s="25"/>
      <c r="V398" s="25"/>
      <c r="W398" s="25"/>
      <c r="X398" s="73">
        <f t="shared" si="50"/>
        <v>5.7110000000000003</v>
      </c>
      <c r="Y398" s="25">
        <f t="shared" si="51"/>
        <v>25.616170291650906</v>
      </c>
      <c r="Z398" s="69">
        <f t="shared" si="52"/>
        <v>0.47591666666666671</v>
      </c>
      <c r="AA398" s="87">
        <f t="shared" si="53"/>
        <v>0.17789007146979799</v>
      </c>
      <c r="AB398" s="69">
        <f t="shared" si="54"/>
        <v>1.0506040973559797E-5</v>
      </c>
      <c r="AC398" s="43">
        <v>5.0000000000000004E-6</v>
      </c>
      <c r="AD398" s="25"/>
      <c r="AE398" s="25"/>
      <c r="AF398" s="25"/>
      <c r="AG398" s="25"/>
      <c r="AH398" s="25"/>
      <c r="AI398" s="25"/>
      <c r="AJ398" s="25"/>
      <c r="AK398" s="25"/>
      <c r="AL398" s="25"/>
      <c r="AM398" s="25"/>
      <c r="AN398" s="25"/>
      <c r="AO398" s="25"/>
      <c r="AP398" s="25"/>
      <c r="AQ398" s="25"/>
      <c r="AR398" s="25"/>
      <c r="AS398" s="25"/>
      <c r="AT398" s="25"/>
      <c r="AU398" s="25"/>
      <c r="AV398" s="25"/>
      <c r="AW398" s="25"/>
      <c r="AX398" s="25"/>
      <c r="AY398" s="25" t="s">
        <v>192</v>
      </c>
      <c r="AZ398" s="25" t="s">
        <v>221</v>
      </c>
      <c r="BA398" s="25" t="s">
        <v>222</v>
      </c>
      <c r="BB398" s="25"/>
      <c r="BC398" s="25"/>
      <c r="BD398" s="25"/>
      <c r="BE398" s="25"/>
      <c r="BF398" s="25" t="s">
        <v>223</v>
      </c>
      <c r="BG398" s="25"/>
      <c r="BH398" s="25"/>
      <c r="BI398" s="25"/>
      <c r="BJ398" s="25" t="s">
        <v>224</v>
      </c>
      <c r="BK398" s="25"/>
      <c r="BL398" s="25"/>
      <c r="BM398" s="25"/>
      <c r="BN398" s="25" t="s">
        <v>225</v>
      </c>
      <c r="BO398" s="25"/>
      <c r="BP398" s="25"/>
      <c r="BQ398" s="25"/>
    </row>
    <row r="399" spans="1:69" s="36" customFormat="1" hidden="1" x14ac:dyDescent="0.25">
      <c r="A399" s="25" t="s">
        <v>159</v>
      </c>
      <c r="B399" s="25" t="s">
        <v>160</v>
      </c>
      <c r="C399" s="25" t="s">
        <v>182</v>
      </c>
      <c r="D399" s="25" t="s">
        <v>34</v>
      </c>
      <c r="E399" s="25">
        <v>9</v>
      </c>
      <c r="F399" s="47" t="s">
        <v>264</v>
      </c>
      <c r="G399" s="69">
        <v>6</v>
      </c>
      <c r="H399" s="69"/>
      <c r="I399" s="69">
        <v>6.625</v>
      </c>
      <c r="J399" s="25"/>
      <c r="K399" s="25"/>
      <c r="L399" s="25"/>
      <c r="M399" s="69"/>
      <c r="N399" s="69"/>
      <c r="O399" s="69">
        <v>0.25</v>
      </c>
      <c r="P399" s="69" t="s">
        <v>226</v>
      </c>
      <c r="Q399" s="25"/>
      <c r="R399" s="25"/>
      <c r="S399" s="25"/>
      <c r="T399" s="25"/>
      <c r="U399" s="25"/>
      <c r="V399" s="25"/>
      <c r="W399" s="25"/>
      <c r="X399" s="73">
        <f t="shared" si="50"/>
        <v>6.125</v>
      </c>
      <c r="Y399" s="25">
        <f t="shared" si="51"/>
        <v>29.464702973707396</v>
      </c>
      <c r="Z399" s="69">
        <f t="shared" si="52"/>
        <v>0.51041666666666663</v>
      </c>
      <c r="AA399" s="87">
        <f t="shared" si="53"/>
        <v>0.20461599287296797</v>
      </c>
      <c r="AB399" s="69">
        <f t="shared" si="54"/>
        <v>9.7959183673469404E-6</v>
      </c>
      <c r="AC399" s="43">
        <v>5.0000000000000004E-6</v>
      </c>
      <c r="AD399" s="25"/>
      <c r="AE399" s="25"/>
      <c r="AF399" s="25"/>
      <c r="AG399" s="25"/>
      <c r="AH399" s="25"/>
      <c r="AI399" s="25"/>
      <c r="AJ399" s="25"/>
      <c r="AK399" s="25"/>
      <c r="AL399" s="25"/>
      <c r="AM399" s="25"/>
      <c r="AN399" s="25"/>
      <c r="AO399" s="25"/>
      <c r="AP399" s="25"/>
      <c r="AQ399" s="25"/>
      <c r="AR399" s="25"/>
      <c r="AS399" s="25"/>
      <c r="AT399" s="25"/>
      <c r="AU399" s="25"/>
      <c r="AV399" s="25"/>
      <c r="AW399" s="25"/>
      <c r="AX399" s="25"/>
      <c r="AY399" s="25" t="s">
        <v>192</v>
      </c>
      <c r="AZ399" s="25" t="s">
        <v>221</v>
      </c>
      <c r="BA399" s="25" t="s">
        <v>222</v>
      </c>
      <c r="BB399" s="25"/>
      <c r="BC399" s="25"/>
      <c r="BD399" s="25"/>
      <c r="BE399" s="25"/>
      <c r="BF399" s="25" t="s">
        <v>223</v>
      </c>
      <c r="BG399" s="25"/>
      <c r="BH399" s="25"/>
      <c r="BI399" s="25"/>
      <c r="BJ399" s="25" t="s">
        <v>224</v>
      </c>
      <c r="BK399" s="25"/>
      <c r="BL399" s="25"/>
      <c r="BM399" s="25"/>
      <c r="BN399" s="25" t="s">
        <v>225</v>
      </c>
      <c r="BO399" s="25"/>
      <c r="BP399" s="25"/>
      <c r="BQ399" s="25"/>
    </row>
    <row r="400" spans="1:69" s="36" customFormat="1" hidden="1" x14ac:dyDescent="0.25">
      <c r="A400" s="25" t="s">
        <v>159</v>
      </c>
      <c r="B400" s="25" t="s">
        <v>160</v>
      </c>
      <c r="C400" s="25" t="s">
        <v>182</v>
      </c>
      <c r="D400" s="25" t="s">
        <v>34</v>
      </c>
      <c r="E400" s="25">
        <v>9</v>
      </c>
      <c r="F400" s="47" t="s">
        <v>264</v>
      </c>
      <c r="G400" s="69">
        <v>6</v>
      </c>
      <c r="H400" s="69"/>
      <c r="I400" s="69">
        <v>6.625</v>
      </c>
      <c r="J400" s="25"/>
      <c r="K400" s="25"/>
      <c r="L400" s="25"/>
      <c r="M400" s="69"/>
      <c r="N400" s="69"/>
      <c r="O400" s="69">
        <v>0.437</v>
      </c>
      <c r="P400" s="69" t="s">
        <v>227</v>
      </c>
      <c r="Q400" s="25"/>
      <c r="R400" s="25"/>
      <c r="S400" s="25"/>
      <c r="T400" s="25"/>
      <c r="U400" s="25"/>
      <c r="V400" s="25"/>
      <c r="W400" s="25"/>
      <c r="X400" s="73">
        <f t="shared" si="50"/>
        <v>5.7510000000000003</v>
      </c>
      <c r="Y400" s="25">
        <f t="shared" si="51"/>
        <v>25.97625964160537</v>
      </c>
      <c r="Z400" s="69">
        <f t="shared" si="52"/>
        <v>0.47925000000000001</v>
      </c>
      <c r="AA400" s="87">
        <f t="shared" si="53"/>
        <v>0.18039069195559285</v>
      </c>
      <c r="AB400" s="69">
        <f t="shared" si="54"/>
        <v>1.0432968179447053E-5</v>
      </c>
      <c r="AC400" s="43">
        <v>5.0000000000000004E-6</v>
      </c>
      <c r="AD400" s="25"/>
      <c r="AE400" s="25"/>
      <c r="AF400" s="25"/>
      <c r="AG400" s="25"/>
      <c r="AH400" s="25"/>
      <c r="AI400" s="25"/>
      <c r="AJ400" s="25"/>
      <c r="AK400" s="25"/>
      <c r="AL400" s="25"/>
      <c r="AM400" s="25"/>
      <c r="AN400" s="25"/>
      <c r="AO400" s="25"/>
      <c r="AP400" s="25"/>
      <c r="AQ400" s="25"/>
      <c r="AR400" s="25"/>
      <c r="AS400" s="25"/>
      <c r="AT400" s="25"/>
      <c r="AU400" s="25"/>
      <c r="AV400" s="25"/>
      <c r="AW400" s="25"/>
      <c r="AX400" s="25"/>
      <c r="AY400" s="25" t="s">
        <v>192</v>
      </c>
      <c r="AZ400" s="25" t="s">
        <v>221</v>
      </c>
      <c r="BA400" s="25" t="s">
        <v>222</v>
      </c>
      <c r="BB400" s="25"/>
      <c r="BC400" s="25"/>
      <c r="BD400" s="25"/>
      <c r="BE400" s="25"/>
      <c r="BF400" s="25" t="s">
        <v>223</v>
      </c>
      <c r="BG400" s="25"/>
      <c r="BH400" s="25"/>
      <c r="BI400" s="25"/>
      <c r="BJ400" s="25" t="s">
        <v>224</v>
      </c>
      <c r="BK400" s="25"/>
      <c r="BL400" s="25"/>
      <c r="BM400" s="25"/>
      <c r="BN400" s="25" t="s">
        <v>225</v>
      </c>
      <c r="BO400" s="25"/>
      <c r="BP400" s="25"/>
      <c r="BQ400" s="25"/>
    </row>
    <row r="401" spans="1:69" s="36" customFormat="1" x14ac:dyDescent="0.25">
      <c r="A401" s="25" t="s">
        <v>159</v>
      </c>
      <c r="B401" s="25" t="s">
        <v>160</v>
      </c>
      <c r="C401" s="25" t="s">
        <v>177</v>
      </c>
      <c r="D401" s="25" t="s">
        <v>27</v>
      </c>
      <c r="E401" s="25">
        <v>2</v>
      </c>
      <c r="F401" s="47" t="s">
        <v>266</v>
      </c>
      <c r="G401" s="69">
        <v>3</v>
      </c>
      <c r="H401" s="69"/>
      <c r="I401" s="69">
        <v>3.96</v>
      </c>
      <c r="J401" s="25"/>
      <c r="K401" s="25"/>
      <c r="L401" s="25"/>
      <c r="M401" s="69"/>
      <c r="N401" s="69"/>
      <c r="O401" s="73">
        <v>0.25</v>
      </c>
      <c r="P401" s="69">
        <v>350</v>
      </c>
      <c r="Q401" s="24"/>
      <c r="R401" s="24"/>
      <c r="S401" s="24"/>
      <c r="T401" s="24"/>
      <c r="U401" s="25"/>
      <c r="V401" s="25"/>
      <c r="W401" s="25"/>
      <c r="X401" s="73">
        <f t="shared" si="50"/>
        <v>3.46</v>
      </c>
      <c r="Y401" s="26">
        <f t="shared" si="51"/>
        <v>9.4024726529288927</v>
      </c>
      <c r="Z401" s="63">
        <f t="shared" si="52"/>
        <v>0.28833333333333333</v>
      </c>
      <c r="AA401" s="87">
        <f t="shared" si="53"/>
        <v>6.5294948978672857E-2</v>
      </c>
      <c r="AB401" s="64">
        <f t="shared" si="54"/>
        <v>2.9479768786127166E-3</v>
      </c>
      <c r="AC401" s="64">
        <v>8.4999999999999995E-4</v>
      </c>
      <c r="AD401" s="27"/>
      <c r="AE401" s="27"/>
      <c r="AF401" s="27"/>
      <c r="AG401" s="27"/>
      <c r="AH401" s="27"/>
      <c r="AI401" s="27"/>
      <c r="AJ401" s="27"/>
      <c r="AK401" s="27"/>
      <c r="AL401" s="27"/>
      <c r="AM401" s="27"/>
      <c r="AN401" s="27"/>
      <c r="AO401" s="27"/>
      <c r="AP401" s="27"/>
      <c r="AQ401" s="27"/>
      <c r="AR401" s="27"/>
      <c r="AS401" s="25"/>
      <c r="AT401" s="25"/>
      <c r="AU401" s="25"/>
      <c r="AV401" s="25"/>
      <c r="AW401" s="25"/>
      <c r="AX401" s="25"/>
      <c r="AY401" s="56" t="s">
        <v>178</v>
      </c>
      <c r="AZ401" s="25" t="s">
        <v>179</v>
      </c>
      <c r="BA401" s="25" t="s">
        <v>180</v>
      </c>
      <c r="BB401" s="25"/>
      <c r="BC401" s="25"/>
      <c r="BD401" s="25"/>
      <c r="BE401" s="25"/>
      <c r="BF401" s="25"/>
      <c r="BG401" s="25"/>
      <c r="BH401" s="25"/>
      <c r="BI401" s="25" t="s">
        <v>181</v>
      </c>
      <c r="BJ401" s="25"/>
      <c r="BK401" s="25"/>
      <c r="BL401" s="25"/>
      <c r="BM401" s="25"/>
      <c r="BN401" s="25"/>
      <c r="BO401" s="25"/>
      <c r="BP401" s="25"/>
      <c r="BQ401" s="25"/>
    </row>
    <row r="402" spans="1:69" s="36" customFormat="1" x14ac:dyDescent="0.25">
      <c r="A402" s="36" t="s">
        <v>159</v>
      </c>
      <c r="B402" s="36" t="s">
        <v>160</v>
      </c>
      <c r="C402" s="36" t="s">
        <v>177</v>
      </c>
      <c r="D402" s="36" t="s">
        <v>27</v>
      </c>
      <c r="E402" s="36">
        <v>2</v>
      </c>
      <c r="F402" s="47" t="s">
        <v>266</v>
      </c>
      <c r="G402" s="70">
        <v>4</v>
      </c>
      <c r="H402" s="77"/>
      <c r="I402" s="70">
        <v>4.8</v>
      </c>
      <c r="M402" s="70"/>
      <c r="N402" s="70"/>
      <c r="O402" s="80">
        <v>0.25</v>
      </c>
      <c r="P402" s="70">
        <v>350</v>
      </c>
      <c r="Q402" s="35"/>
      <c r="R402" s="35"/>
      <c r="S402" s="35"/>
      <c r="T402" s="35"/>
      <c r="X402" s="80">
        <f t="shared" si="50"/>
        <v>4.3</v>
      </c>
      <c r="Y402" s="42">
        <f t="shared" si="51"/>
        <v>14.522012041218817</v>
      </c>
      <c r="Z402" s="67">
        <f t="shared" si="52"/>
        <v>0.35833333333333334</v>
      </c>
      <c r="AA402" s="89">
        <f t="shared" si="53"/>
        <v>0.10084730584179735</v>
      </c>
      <c r="AB402" s="68">
        <f t="shared" si="54"/>
        <v>2.372093023255814E-3</v>
      </c>
      <c r="AC402" s="68">
        <v>8.4999999999999995E-4</v>
      </c>
      <c r="AD402" s="43"/>
      <c r="AE402" s="43"/>
      <c r="AF402" s="43"/>
      <c r="AG402" s="43"/>
      <c r="AH402" s="43"/>
      <c r="AI402" s="43"/>
      <c r="AJ402" s="43"/>
      <c r="AK402" s="43"/>
      <c r="AL402" s="43"/>
      <c r="AM402" s="43"/>
      <c r="AN402" s="43"/>
      <c r="AO402" s="43"/>
      <c r="AP402" s="43"/>
      <c r="AQ402" s="43"/>
      <c r="AR402" s="43"/>
      <c r="AY402" s="55" t="s">
        <v>178</v>
      </c>
      <c r="AZ402" s="41" t="s">
        <v>179</v>
      </c>
      <c r="BA402" s="41" t="s">
        <v>180</v>
      </c>
      <c r="BI402" s="36" t="s">
        <v>181</v>
      </c>
    </row>
    <row r="403" spans="1:69" s="36" customFormat="1" x14ac:dyDescent="0.25">
      <c r="A403" s="25" t="s">
        <v>159</v>
      </c>
      <c r="B403" s="25" t="s">
        <v>160</v>
      </c>
      <c r="C403" s="25" t="s">
        <v>177</v>
      </c>
      <c r="D403" s="25" t="s">
        <v>27</v>
      </c>
      <c r="E403" s="25">
        <v>2</v>
      </c>
      <c r="F403" s="47" t="s">
        <v>266</v>
      </c>
      <c r="G403" s="69">
        <v>6</v>
      </c>
      <c r="H403" s="69"/>
      <c r="I403" s="69">
        <v>6.9</v>
      </c>
      <c r="J403" s="25"/>
      <c r="K403" s="25"/>
      <c r="L403" s="25"/>
      <c r="M403" s="69"/>
      <c r="N403" s="69"/>
      <c r="O403" s="73">
        <v>0.25</v>
      </c>
      <c r="P403" s="69">
        <v>350</v>
      </c>
      <c r="Q403" s="24"/>
      <c r="R403" s="24"/>
      <c r="S403" s="24"/>
      <c r="T403" s="24"/>
      <c r="U403" s="25"/>
      <c r="V403" s="25"/>
      <c r="W403" s="25"/>
      <c r="X403" s="73">
        <f t="shared" si="50"/>
        <v>6.4</v>
      </c>
      <c r="Y403" s="26">
        <f t="shared" si="51"/>
        <v>32.169908772759484</v>
      </c>
      <c r="Z403" s="63">
        <f t="shared" si="52"/>
        <v>0.53333333333333333</v>
      </c>
      <c r="AA403" s="87">
        <f t="shared" si="53"/>
        <v>0.22340214425527419</v>
      </c>
      <c r="AB403" s="64">
        <f t="shared" si="54"/>
        <v>1.5937499999999999E-3</v>
      </c>
      <c r="AC403" s="64">
        <v>8.4999999999999995E-4</v>
      </c>
      <c r="AD403" s="27"/>
      <c r="AE403" s="27"/>
      <c r="AF403" s="27"/>
      <c r="AG403" s="27"/>
      <c r="AH403" s="27"/>
      <c r="AI403" s="27"/>
      <c r="AJ403" s="27"/>
      <c r="AK403" s="27"/>
      <c r="AL403" s="27"/>
      <c r="AM403" s="27"/>
      <c r="AN403" s="27"/>
      <c r="AO403" s="27"/>
      <c r="AP403" s="27"/>
      <c r="AQ403" s="27"/>
      <c r="AR403" s="27"/>
      <c r="AS403" s="25"/>
      <c r="AT403" s="25"/>
      <c r="AU403" s="25"/>
      <c r="AV403" s="25"/>
      <c r="AW403" s="25"/>
      <c r="AX403" s="25"/>
      <c r="AY403" s="56" t="s">
        <v>178</v>
      </c>
      <c r="AZ403" s="25" t="s">
        <v>179</v>
      </c>
      <c r="BA403" s="25" t="s">
        <v>180</v>
      </c>
      <c r="BB403" s="25"/>
      <c r="BC403" s="25"/>
      <c r="BD403" s="25"/>
      <c r="BE403" s="25"/>
      <c r="BF403" s="25"/>
      <c r="BG403" s="25"/>
      <c r="BH403" s="25"/>
      <c r="BI403" s="25" t="s">
        <v>181</v>
      </c>
      <c r="BJ403" s="25"/>
      <c r="BK403" s="25"/>
      <c r="BL403" s="25"/>
      <c r="BM403" s="25"/>
      <c r="BN403" s="25"/>
      <c r="BO403" s="25"/>
      <c r="BP403" s="25"/>
      <c r="BQ403" s="25"/>
    </row>
    <row r="404" spans="1:69" s="36" customFormat="1" x14ac:dyDescent="0.25">
      <c r="A404" s="36" t="s">
        <v>159</v>
      </c>
      <c r="B404" s="36" t="s">
        <v>160</v>
      </c>
      <c r="C404" s="36" t="s">
        <v>177</v>
      </c>
      <c r="D404" s="36" t="s">
        <v>27</v>
      </c>
      <c r="E404" s="36">
        <v>2</v>
      </c>
      <c r="F404" s="47" t="s">
        <v>266</v>
      </c>
      <c r="G404" s="70">
        <v>8</v>
      </c>
      <c r="H404" s="77"/>
      <c r="I404" s="70">
        <v>9.0500000000000007</v>
      </c>
      <c r="M404" s="70"/>
      <c r="N404" s="70"/>
      <c r="O404" s="80">
        <v>0.25</v>
      </c>
      <c r="P404" s="70">
        <v>350</v>
      </c>
      <c r="Q404" s="35"/>
      <c r="R404" s="35"/>
      <c r="S404" s="35"/>
      <c r="T404" s="35"/>
      <c r="X404" s="80">
        <f t="shared" si="50"/>
        <v>8.5500000000000007</v>
      </c>
      <c r="Y404" s="42">
        <f t="shared" si="51"/>
        <v>57.414569239761967</v>
      </c>
      <c r="Z404" s="67">
        <f t="shared" si="52"/>
        <v>0.71250000000000002</v>
      </c>
      <c r="AA404" s="89">
        <f t="shared" si="53"/>
        <v>0.39871228638723588</v>
      </c>
      <c r="AB404" s="68">
        <f t="shared" si="54"/>
        <v>1.1929824561403507E-3</v>
      </c>
      <c r="AC404" s="68">
        <v>8.4999999999999995E-4</v>
      </c>
      <c r="AD404" s="43"/>
      <c r="AE404" s="43"/>
      <c r="AF404" s="43"/>
      <c r="AG404" s="43"/>
      <c r="AH404" s="43"/>
      <c r="AI404" s="43"/>
      <c r="AJ404" s="43"/>
      <c r="AK404" s="43"/>
      <c r="AL404" s="43"/>
      <c r="AM404" s="43"/>
      <c r="AN404" s="43"/>
      <c r="AO404" s="43"/>
      <c r="AP404" s="43"/>
      <c r="AQ404" s="43"/>
      <c r="AR404" s="43"/>
      <c r="AY404" s="55" t="s">
        <v>178</v>
      </c>
      <c r="AZ404" s="41" t="s">
        <v>179</v>
      </c>
      <c r="BA404" s="41" t="s">
        <v>180</v>
      </c>
      <c r="BI404" s="36" t="s">
        <v>181</v>
      </c>
    </row>
    <row r="405" spans="1:69" s="36" customFormat="1" x14ac:dyDescent="0.25">
      <c r="A405" s="25" t="s">
        <v>159</v>
      </c>
      <c r="B405" s="25" t="s">
        <v>160</v>
      </c>
      <c r="C405" s="25" t="s">
        <v>177</v>
      </c>
      <c r="D405" s="25" t="s">
        <v>27</v>
      </c>
      <c r="E405" s="25">
        <v>2</v>
      </c>
      <c r="F405" s="47" t="s">
        <v>266</v>
      </c>
      <c r="G405" s="69">
        <v>10</v>
      </c>
      <c r="H405" s="69"/>
      <c r="I405" s="69">
        <v>11.1</v>
      </c>
      <c r="J405" s="25"/>
      <c r="K405" s="25"/>
      <c r="L405" s="25"/>
      <c r="M405" s="69"/>
      <c r="N405" s="69"/>
      <c r="O405" s="73">
        <v>0.26</v>
      </c>
      <c r="P405" s="69">
        <v>350</v>
      </c>
      <c r="Q405" s="24"/>
      <c r="R405" s="24"/>
      <c r="S405" s="24"/>
      <c r="T405" s="24"/>
      <c r="U405" s="25"/>
      <c r="V405" s="25"/>
      <c r="W405" s="25"/>
      <c r="X405" s="73">
        <f t="shared" si="50"/>
        <v>10.58</v>
      </c>
      <c r="Y405" s="26">
        <f t="shared" si="51"/>
        <v>87.914642977322131</v>
      </c>
      <c r="Z405" s="63">
        <f t="shared" si="52"/>
        <v>0.88166666666666671</v>
      </c>
      <c r="AA405" s="87">
        <f t="shared" si="53"/>
        <v>0.61051835400918153</v>
      </c>
      <c r="AB405" s="64">
        <f t="shared" si="54"/>
        <v>9.6408317580340256E-4</v>
      </c>
      <c r="AC405" s="64">
        <v>8.4999999999999995E-4</v>
      </c>
      <c r="AD405" s="27"/>
      <c r="AE405" s="27"/>
      <c r="AF405" s="27"/>
      <c r="AG405" s="27"/>
      <c r="AH405" s="27"/>
      <c r="AI405" s="27"/>
      <c r="AJ405" s="27"/>
      <c r="AK405" s="27"/>
      <c r="AL405" s="27"/>
      <c r="AM405" s="27"/>
      <c r="AN405" s="27"/>
      <c r="AO405" s="27"/>
      <c r="AP405" s="27"/>
      <c r="AQ405" s="27"/>
      <c r="AR405" s="27"/>
      <c r="AS405" s="25"/>
      <c r="AT405" s="25"/>
      <c r="AU405" s="25"/>
      <c r="AV405" s="25"/>
      <c r="AW405" s="25"/>
      <c r="AX405" s="25"/>
      <c r="AY405" s="56" t="s">
        <v>178</v>
      </c>
      <c r="AZ405" s="25" t="s">
        <v>179</v>
      </c>
      <c r="BA405" s="25" t="s">
        <v>180</v>
      </c>
      <c r="BB405" s="25"/>
      <c r="BC405" s="25"/>
      <c r="BD405" s="25"/>
      <c r="BE405" s="25"/>
      <c r="BF405" s="25"/>
      <c r="BG405" s="25"/>
      <c r="BH405" s="25"/>
      <c r="BI405" s="25" t="s">
        <v>181</v>
      </c>
      <c r="BJ405" s="25"/>
      <c r="BK405" s="25"/>
      <c r="BL405" s="25"/>
      <c r="BM405" s="25"/>
      <c r="BN405" s="25"/>
      <c r="BO405" s="25"/>
      <c r="BP405" s="25"/>
      <c r="BQ405" s="25"/>
    </row>
    <row r="406" spans="1:69" s="36" customFormat="1" x14ac:dyDescent="0.25">
      <c r="A406" s="36" t="s">
        <v>159</v>
      </c>
      <c r="B406" s="36" t="s">
        <v>160</v>
      </c>
      <c r="C406" s="36" t="s">
        <v>177</v>
      </c>
      <c r="D406" s="36" t="s">
        <v>27</v>
      </c>
      <c r="E406" s="36">
        <v>2</v>
      </c>
      <c r="F406" s="47" t="s">
        <v>266</v>
      </c>
      <c r="G406" s="70">
        <v>12</v>
      </c>
      <c r="H406" s="77"/>
      <c r="I406" s="70">
        <v>13.2</v>
      </c>
      <c r="M406" s="70"/>
      <c r="N406" s="70"/>
      <c r="O406" s="80">
        <v>0.28000000000000003</v>
      </c>
      <c r="P406" s="70">
        <v>350</v>
      </c>
      <c r="Q406" s="35"/>
      <c r="R406" s="35"/>
      <c r="S406" s="35"/>
      <c r="T406" s="35"/>
      <c r="X406" s="80">
        <f t="shared" si="50"/>
        <v>12.639999999999999</v>
      </c>
      <c r="Y406" s="42">
        <f t="shared" si="51"/>
        <v>125.48275040674493</v>
      </c>
      <c r="Z406" s="67">
        <f t="shared" si="52"/>
        <v>1.0533333333333332</v>
      </c>
      <c r="AA406" s="89">
        <f t="shared" si="53"/>
        <v>0.87140798893572868</v>
      </c>
      <c r="AB406" s="68">
        <f t="shared" si="54"/>
        <v>8.0696202531645568E-4</v>
      </c>
      <c r="AC406" s="68">
        <v>8.4999999999999995E-4</v>
      </c>
      <c r="AD406" s="43"/>
      <c r="AE406" s="43"/>
      <c r="AF406" s="43"/>
      <c r="AG406" s="43"/>
      <c r="AH406" s="43"/>
      <c r="AI406" s="43"/>
      <c r="AJ406" s="43"/>
      <c r="AK406" s="43"/>
      <c r="AL406" s="43"/>
      <c r="AM406" s="43"/>
      <c r="AN406" s="43"/>
      <c r="AO406" s="43"/>
      <c r="AP406" s="43"/>
      <c r="AQ406" s="43"/>
      <c r="AR406" s="43"/>
      <c r="AY406" s="55" t="s">
        <v>178</v>
      </c>
      <c r="AZ406" s="41" t="s">
        <v>179</v>
      </c>
      <c r="BA406" s="41" t="s">
        <v>180</v>
      </c>
      <c r="BI406" s="36" t="s">
        <v>181</v>
      </c>
    </row>
    <row r="407" spans="1:69" s="36" customFormat="1" x14ac:dyDescent="0.25">
      <c r="A407" s="25" t="s">
        <v>159</v>
      </c>
      <c r="B407" s="25" t="s">
        <v>160</v>
      </c>
      <c r="C407" s="25" t="s">
        <v>177</v>
      </c>
      <c r="D407" s="25" t="s">
        <v>27</v>
      </c>
      <c r="E407" s="25">
        <v>2</v>
      </c>
      <c r="F407" s="47" t="s">
        <v>266</v>
      </c>
      <c r="G407" s="69">
        <v>14</v>
      </c>
      <c r="H407" s="69"/>
      <c r="I407" s="69">
        <v>15.3</v>
      </c>
      <c r="J407" s="25"/>
      <c r="K407" s="25"/>
      <c r="L407" s="25"/>
      <c r="M407" s="69"/>
      <c r="N407" s="69"/>
      <c r="O407" s="73">
        <v>0.28000000000000003</v>
      </c>
      <c r="P407" s="69">
        <v>250</v>
      </c>
      <c r="Q407" s="24"/>
      <c r="R407" s="24"/>
      <c r="S407" s="24"/>
      <c r="T407" s="24"/>
      <c r="U407" s="25"/>
      <c r="V407" s="25"/>
      <c r="W407" s="25"/>
      <c r="X407" s="73">
        <f t="shared" si="50"/>
        <v>14.74</v>
      </c>
      <c r="Y407" s="26">
        <f t="shared" si="51"/>
        <v>170.64157400577145</v>
      </c>
      <c r="Z407" s="63">
        <f t="shared" si="52"/>
        <v>1.2283333333333333</v>
      </c>
      <c r="AA407" s="87">
        <f t="shared" si="53"/>
        <v>1.1850109305956349</v>
      </c>
      <c r="AB407" s="64">
        <f t="shared" si="54"/>
        <v>6.9199457259158756E-4</v>
      </c>
      <c r="AC407" s="64">
        <v>8.4999999999999995E-4</v>
      </c>
      <c r="AD407" s="27"/>
      <c r="AE407" s="27"/>
      <c r="AF407" s="27"/>
      <c r="AG407" s="27"/>
      <c r="AH407" s="27"/>
      <c r="AI407" s="27"/>
      <c r="AJ407" s="27"/>
      <c r="AK407" s="27"/>
      <c r="AL407" s="27"/>
      <c r="AM407" s="27"/>
      <c r="AN407" s="27"/>
      <c r="AO407" s="27"/>
      <c r="AP407" s="27"/>
      <c r="AQ407" s="27"/>
      <c r="AR407" s="27"/>
      <c r="AS407" s="25"/>
      <c r="AT407" s="25"/>
      <c r="AU407" s="25"/>
      <c r="AV407" s="25"/>
      <c r="AW407" s="25"/>
      <c r="AX407" s="25"/>
      <c r="AY407" s="56" t="s">
        <v>178</v>
      </c>
      <c r="AZ407" s="25" t="s">
        <v>179</v>
      </c>
      <c r="BA407" s="25" t="s">
        <v>180</v>
      </c>
      <c r="BB407" s="25"/>
      <c r="BC407" s="25"/>
      <c r="BD407" s="25"/>
      <c r="BE407" s="25"/>
      <c r="BF407" s="25"/>
      <c r="BG407" s="25"/>
      <c r="BH407" s="25"/>
      <c r="BI407" s="25" t="s">
        <v>181</v>
      </c>
      <c r="BJ407" s="25"/>
      <c r="BK407" s="25"/>
      <c r="BL407" s="25"/>
      <c r="BM407" s="25"/>
      <c r="BN407" s="25"/>
      <c r="BO407" s="25"/>
      <c r="BP407" s="25"/>
      <c r="BQ407" s="25"/>
    </row>
    <row r="408" spans="1:69" s="33" customFormat="1" x14ac:dyDescent="0.25">
      <c r="A408" s="25" t="s">
        <v>159</v>
      </c>
      <c r="B408" s="25" t="s">
        <v>160</v>
      </c>
      <c r="C408" s="25" t="s">
        <v>177</v>
      </c>
      <c r="D408" s="25" t="s">
        <v>27</v>
      </c>
      <c r="E408" s="25">
        <v>2</v>
      </c>
      <c r="F408" s="47" t="s">
        <v>266</v>
      </c>
      <c r="G408" s="69">
        <v>14</v>
      </c>
      <c r="H408" s="69"/>
      <c r="I408" s="69">
        <v>15.3</v>
      </c>
      <c r="J408" s="25"/>
      <c r="K408" s="25"/>
      <c r="L408" s="25"/>
      <c r="M408" s="69"/>
      <c r="N408" s="69"/>
      <c r="O408" s="73">
        <v>0.3</v>
      </c>
      <c r="P408" s="69">
        <v>300</v>
      </c>
      <c r="Q408" s="24"/>
      <c r="R408" s="24"/>
      <c r="S408" s="24"/>
      <c r="T408" s="24"/>
      <c r="U408" s="25"/>
      <c r="V408" s="25"/>
      <c r="W408" s="25"/>
      <c r="X408" s="73">
        <f t="shared" si="50"/>
        <v>14.700000000000001</v>
      </c>
      <c r="Y408" s="26">
        <f t="shared" si="51"/>
        <v>169.71668912855463</v>
      </c>
      <c r="Z408" s="63">
        <f t="shared" si="52"/>
        <v>1.2250000000000001</v>
      </c>
      <c r="AA408" s="87">
        <f t="shared" si="53"/>
        <v>1.1785881189482961</v>
      </c>
      <c r="AB408" s="64">
        <f t="shared" si="54"/>
        <v>6.9387755102040809E-4</v>
      </c>
      <c r="AC408" s="64">
        <v>8.4999999999999995E-4</v>
      </c>
      <c r="AD408" s="27"/>
      <c r="AE408" s="27"/>
      <c r="AF408" s="27"/>
      <c r="AG408" s="27"/>
      <c r="AH408" s="27"/>
      <c r="AI408" s="27"/>
      <c r="AJ408" s="27"/>
      <c r="AK408" s="27"/>
      <c r="AL408" s="27"/>
      <c r="AM408" s="27"/>
      <c r="AN408" s="27"/>
      <c r="AO408" s="27"/>
      <c r="AP408" s="27"/>
      <c r="AQ408" s="27"/>
      <c r="AR408" s="27"/>
      <c r="AS408" s="25"/>
      <c r="AT408" s="25"/>
      <c r="AU408" s="25"/>
      <c r="AV408" s="25"/>
      <c r="AW408" s="25"/>
      <c r="AX408" s="25"/>
      <c r="AY408" s="56" t="s">
        <v>178</v>
      </c>
      <c r="AZ408" s="25" t="s">
        <v>179</v>
      </c>
      <c r="BA408" s="25" t="s">
        <v>180</v>
      </c>
      <c r="BB408" s="25"/>
      <c r="BC408" s="25"/>
      <c r="BD408" s="25"/>
      <c r="BE408" s="25"/>
      <c r="BF408" s="25"/>
      <c r="BG408" s="25"/>
      <c r="BH408" s="25"/>
      <c r="BI408" s="25" t="s">
        <v>181</v>
      </c>
      <c r="BJ408" s="25"/>
      <c r="BK408" s="25"/>
      <c r="BL408" s="25"/>
      <c r="BM408" s="25"/>
      <c r="BN408" s="25"/>
      <c r="BO408" s="25"/>
      <c r="BP408" s="25"/>
      <c r="BQ408" s="25"/>
    </row>
    <row r="409" spans="1:69" s="36" customFormat="1" x14ac:dyDescent="0.25">
      <c r="A409" s="25" t="s">
        <v>159</v>
      </c>
      <c r="B409" s="25" t="s">
        <v>160</v>
      </c>
      <c r="C409" s="25" t="s">
        <v>177</v>
      </c>
      <c r="D409" s="25" t="s">
        <v>27</v>
      </c>
      <c r="E409" s="25">
        <v>2</v>
      </c>
      <c r="F409" s="47" t="s">
        <v>266</v>
      </c>
      <c r="G409" s="69">
        <v>14</v>
      </c>
      <c r="H409" s="69"/>
      <c r="I409" s="69">
        <v>15.3</v>
      </c>
      <c r="J409" s="25"/>
      <c r="K409" s="25"/>
      <c r="L409" s="25"/>
      <c r="M409" s="69"/>
      <c r="N409" s="69"/>
      <c r="O409" s="73">
        <v>0.31</v>
      </c>
      <c r="P409" s="69">
        <v>350</v>
      </c>
      <c r="Q409" s="24"/>
      <c r="R409" s="24"/>
      <c r="S409" s="24"/>
      <c r="T409" s="24"/>
      <c r="U409" s="25"/>
      <c r="V409" s="25"/>
      <c r="W409" s="25"/>
      <c r="X409" s="73">
        <f t="shared" si="50"/>
        <v>14.680000000000001</v>
      </c>
      <c r="Y409" s="26">
        <f t="shared" si="51"/>
        <v>169.25518916774229</v>
      </c>
      <c r="Z409" s="63">
        <f t="shared" si="52"/>
        <v>1.2233333333333334</v>
      </c>
      <c r="AA409" s="87">
        <f t="shared" si="53"/>
        <v>1.1753832581093213</v>
      </c>
      <c r="AB409" s="64">
        <f t="shared" si="54"/>
        <v>6.9482288828337871E-4</v>
      </c>
      <c r="AC409" s="64">
        <v>8.4999999999999995E-4</v>
      </c>
      <c r="AD409" s="27"/>
      <c r="AE409" s="27"/>
      <c r="AF409" s="27"/>
      <c r="AG409" s="27"/>
      <c r="AH409" s="27"/>
      <c r="AI409" s="27"/>
      <c r="AJ409" s="27"/>
      <c r="AK409" s="27"/>
      <c r="AL409" s="27"/>
      <c r="AM409" s="27"/>
      <c r="AN409" s="27"/>
      <c r="AO409" s="27"/>
      <c r="AP409" s="27"/>
      <c r="AQ409" s="27"/>
      <c r="AR409" s="27"/>
      <c r="AS409" s="25"/>
      <c r="AT409" s="25"/>
      <c r="AU409" s="25"/>
      <c r="AV409" s="25"/>
      <c r="AW409" s="25"/>
      <c r="AX409" s="25"/>
      <c r="AY409" s="56" t="s">
        <v>178</v>
      </c>
      <c r="AZ409" s="25" t="s">
        <v>179</v>
      </c>
      <c r="BA409" s="25" t="s">
        <v>180</v>
      </c>
      <c r="BB409" s="25"/>
      <c r="BC409" s="25"/>
      <c r="BD409" s="25"/>
      <c r="BE409" s="25"/>
      <c r="BF409" s="25"/>
      <c r="BG409" s="25"/>
      <c r="BH409" s="25"/>
      <c r="BI409" s="25" t="s">
        <v>181</v>
      </c>
      <c r="BJ409" s="25"/>
      <c r="BK409" s="25"/>
      <c r="BL409" s="25"/>
      <c r="BM409" s="25"/>
      <c r="BN409" s="25"/>
      <c r="BO409" s="25"/>
      <c r="BP409" s="25"/>
      <c r="BQ409" s="25"/>
    </row>
    <row r="410" spans="1:69" s="33" customFormat="1" x14ac:dyDescent="0.25">
      <c r="A410" s="36" t="s">
        <v>159</v>
      </c>
      <c r="B410" s="36" t="s">
        <v>160</v>
      </c>
      <c r="C410" s="36" t="s">
        <v>177</v>
      </c>
      <c r="D410" s="36" t="s">
        <v>27</v>
      </c>
      <c r="E410" s="36">
        <v>2</v>
      </c>
      <c r="F410" s="47" t="s">
        <v>266</v>
      </c>
      <c r="G410" s="70">
        <v>16</v>
      </c>
      <c r="H410" s="77"/>
      <c r="I410" s="70">
        <v>17.399999999999999</v>
      </c>
      <c r="J410" s="36"/>
      <c r="K410" s="36"/>
      <c r="L410" s="36"/>
      <c r="M410" s="70"/>
      <c r="N410" s="70"/>
      <c r="O410" s="80">
        <v>0.3</v>
      </c>
      <c r="P410" s="70">
        <v>250</v>
      </c>
      <c r="Q410" s="35"/>
      <c r="R410" s="35"/>
      <c r="S410" s="35"/>
      <c r="T410" s="35"/>
      <c r="U410" s="36"/>
      <c r="V410" s="36"/>
      <c r="W410" s="36"/>
      <c r="X410" s="80">
        <f t="shared" si="50"/>
        <v>16.799999999999997</v>
      </c>
      <c r="Y410" s="42">
        <f t="shared" si="51"/>
        <v>221.67077763729571</v>
      </c>
      <c r="Z410" s="67">
        <f t="shared" si="52"/>
        <v>1.3999999999999997</v>
      </c>
      <c r="AA410" s="89">
        <f t="shared" si="53"/>
        <v>1.5393804002589979</v>
      </c>
      <c r="AB410" s="68">
        <f t="shared" si="54"/>
        <v>6.071428571428572E-4</v>
      </c>
      <c r="AC410" s="68">
        <v>8.4999999999999995E-4</v>
      </c>
      <c r="AD410" s="43"/>
      <c r="AE410" s="43"/>
      <c r="AF410" s="43"/>
      <c r="AG410" s="43"/>
      <c r="AH410" s="43"/>
      <c r="AI410" s="43"/>
      <c r="AJ410" s="43"/>
      <c r="AK410" s="43"/>
      <c r="AL410" s="43"/>
      <c r="AM410" s="43"/>
      <c r="AN410" s="43"/>
      <c r="AO410" s="43"/>
      <c r="AP410" s="43"/>
      <c r="AQ410" s="43"/>
      <c r="AR410" s="43"/>
      <c r="AS410" s="36"/>
      <c r="AT410" s="36"/>
      <c r="AU410" s="36"/>
      <c r="AV410" s="36"/>
      <c r="AW410" s="36"/>
      <c r="AX410" s="36"/>
      <c r="AY410" s="55" t="s">
        <v>178</v>
      </c>
      <c r="AZ410" s="41" t="s">
        <v>179</v>
      </c>
      <c r="BA410" s="41" t="s">
        <v>180</v>
      </c>
      <c r="BB410" s="36"/>
      <c r="BC410" s="36"/>
      <c r="BD410" s="36"/>
      <c r="BE410" s="36"/>
      <c r="BF410" s="36"/>
      <c r="BG410" s="36"/>
      <c r="BH410" s="36"/>
      <c r="BI410" s="36" t="s">
        <v>181</v>
      </c>
      <c r="BJ410" s="36"/>
      <c r="BK410" s="36"/>
      <c r="BL410" s="36"/>
      <c r="BM410" s="36"/>
      <c r="BN410" s="36"/>
      <c r="BO410" s="36"/>
      <c r="BP410" s="36"/>
      <c r="BQ410" s="36"/>
    </row>
    <row r="411" spans="1:69" s="33" customFormat="1" x14ac:dyDescent="0.25">
      <c r="A411" s="36" t="s">
        <v>159</v>
      </c>
      <c r="B411" s="36" t="s">
        <v>160</v>
      </c>
      <c r="C411" s="36" t="s">
        <v>177</v>
      </c>
      <c r="D411" s="36" t="s">
        <v>27</v>
      </c>
      <c r="E411" s="36">
        <v>2</v>
      </c>
      <c r="F411" s="47" t="s">
        <v>266</v>
      </c>
      <c r="G411" s="70">
        <v>16</v>
      </c>
      <c r="H411" s="77"/>
      <c r="I411" s="70">
        <v>17.399999999999999</v>
      </c>
      <c r="J411" s="36"/>
      <c r="K411" s="36"/>
      <c r="L411" s="36"/>
      <c r="M411" s="70"/>
      <c r="N411" s="70"/>
      <c r="O411" s="80">
        <v>0.32</v>
      </c>
      <c r="P411" s="70">
        <v>300</v>
      </c>
      <c r="Q411" s="35"/>
      <c r="R411" s="35"/>
      <c r="S411" s="35"/>
      <c r="T411" s="35"/>
      <c r="U411" s="36"/>
      <c r="V411" s="36"/>
      <c r="W411" s="36"/>
      <c r="X411" s="80">
        <f t="shared" si="50"/>
        <v>16.759999999999998</v>
      </c>
      <c r="Y411" s="42">
        <f t="shared" si="51"/>
        <v>220.61645914275104</v>
      </c>
      <c r="Z411" s="67">
        <f t="shared" si="52"/>
        <v>1.3966666666666665</v>
      </c>
      <c r="AA411" s="89">
        <f t="shared" si="53"/>
        <v>1.532058744046882</v>
      </c>
      <c r="AB411" s="68">
        <f t="shared" si="54"/>
        <v>6.0859188544152751E-4</v>
      </c>
      <c r="AC411" s="68">
        <v>8.4999999999999995E-4</v>
      </c>
      <c r="AD411" s="43"/>
      <c r="AE411" s="43"/>
      <c r="AF411" s="43"/>
      <c r="AG411" s="43"/>
      <c r="AH411" s="43"/>
      <c r="AI411" s="43"/>
      <c r="AJ411" s="43"/>
      <c r="AK411" s="43"/>
      <c r="AL411" s="43"/>
      <c r="AM411" s="43"/>
      <c r="AN411" s="43"/>
      <c r="AO411" s="43"/>
      <c r="AP411" s="43"/>
      <c r="AQ411" s="43"/>
      <c r="AR411" s="43"/>
      <c r="AS411" s="36"/>
      <c r="AT411" s="36"/>
      <c r="AU411" s="36"/>
      <c r="AV411" s="36"/>
      <c r="AW411" s="36"/>
      <c r="AX411" s="36"/>
      <c r="AY411" s="55" t="s">
        <v>178</v>
      </c>
      <c r="AZ411" s="41" t="s">
        <v>179</v>
      </c>
      <c r="BA411" s="41" t="s">
        <v>180</v>
      </c>
      <c r="BB411" s="36"/>
      <c r="BC411" s="36"/>
      <c r="BD411" s="36"/>
      <c r="BE411" s="36"/>
      <c r="BF411" s="36"/>
      <c r="BG411" s="36"/>
      <c r="BH411" s="36"/>
      <c r="BI411" s="36" t="s">
        <v>181</v>
      </c>
      <c r="BJ411" s="36"/>
      <c r="BK411" s="36"/>
      <c r="BL411" s="36"/>
      <c r="BM411" s="36"/>
      <c r="BN411" s="36"/>
      <c r="BO411" s="36"/>
      <c r="BP411" s="36"/>
      <c r="BQ411" s="36"/>
    </row>
    <row r="412" spans="1:69" s="33" customFormat="1" x14ac:dyDescent="0.25">
      <c r="A412" s="36" t="s">
        <v>159</v>
      </c>
      <c r="B412" s="36" t="s">
        <v>160</v>
      </c>
      <c r="C412" s="36" t="s">
        <v>177</v>
      </c>
      <c r="D412" s="36" t="s">
        <v>27</v>
      </c>
      <c r="E412" s="36">
        <v>2</v>
      </c>
      <c r="F412" s="47" t="s">
        <v>266</v>
      </c>
      <c r="G412" s="70">
        <v>16</v>
      </c>
      <c r="H412" s="77"/>
      <c r="I412" s="70">
        <v>17.399999999999999</v>
      </c>
      <c r="J412" s="36"/>
      <c r="K412" s="36"/>
      <c r="L412" s="36"/>
      <c r="M412" s="70"/>
      <c r="N412" s="70"/>
      <c r="O412" s="80">
        <v>0.34</v>
      </c>
      <c r="P412" s="70">
        <v>350</v>
      </c>
      <c r="Q412" s="35"/>
      <c r="R412" s="35"/>
      <c r="S412" s="35"/>
      <c r="T412" s="35"/>
      <c r="U412" s="36"/>
      <c r="V412" s="36"/>
      <c r="W412" s="36"/>
      <c r="X412" s="80">
        <f t="shared" si="50"/>
        <v>16.72</v>
      </c>
      <c r="Y412" s="42">
        <f t="shared" si="51"/>
        <v>219.56465392232917</v>
      </c>
      <c r="Z412" s="67">
        <f t="shared" si="52"/>
        <v>1.3933333333333333</v>
      </c>
      <c r="AA412" s="89">
        <f t="shared" si="53"/>
        <v>1.524754541127286</v>
      </c>
      <c r="AB412" s="68">
        <f t="shared" si="54"/>
        <v>6.1004784688995211E-4</v>
      </c>
      <c r="AC412" s="68">
        <v>8.4999999999999995E-4</v>
      </c>
      <c r="AD412" s="43"/>
      <c r="AE412" s="43"/>
      <c r="AF412" s="43"/>
      <c r="AG412" s="43"/>
      <c r="AH412" s="43"/>
      <c r="AI412" s="43"/>
      <c r="AJ412" s="43"/>
      <c r="AK412" s="43"/>
      <c r="AL412" s="43"/>
      <c r="AM412" s="43"/>
      <c r="AN412" s="43"/>
      <c r="AO412" s="43"/>
      <c r="AP412" s="43"/>
      <c r="AQ412" s="43"/>
      <c r="AR412" s="43"/>
      <c r="AS412" s="36"/>
      <c r="AT412" s="36"/>
      <c r="AU412" s="36"/>
      <c r="AV412" s="36"/>
      <c r="AW412" s="36"/>
      <c r="AX412" s="36"/>
      <c r="AY412" s="55" t="s">
        <v>178</v>
      </c>
      <c r="AZ412" s="41" t="s">
        <v>179</v>
      </c>
      <c r="BA412" s="41" t="s">
        <v>180</v>
      </c>
      <c r="BB412" s="36"/>
      <c r="BC412" s="36"/>
      <c r="BD412" s="36"/>
      <c r="BE412" s="36"/>
      <c r="BF412" s="36"/>
      <c r="BG412" s="36"/>
      <c r="BH412" s="36"/>
      <c r="BI412" s="36" t="s">
        <v>181</v>
      </c>
      <c r="BJ412" s="36"/>
      <c r="BK412" s="36"/>
      <c r="BL412" s="36"/>
      <c r="BM412" s="36"/>
      <c r="BN412" s="36"/>
      <c r="BO412" s="36"/>
      <c r="BP412" s="36"/>
      <c r="BQ412" s="36"/>
    </row>
    <row r="413" spans="1:69" s="33" customFormat="1" x14ac:dyDescent="0.25">
      <c r="A413" s="25" t="s">
        <v>159</v>
      </c>
      <c r="B413" s="25" t="s">
        <v>160</v>
      </c>
      <c r="C413" s="25" t="s">
        <v>177</v>
      </c>
      <c r="D413" s="25" t="s">
        <v>27</v>
      </c>
      <c r="E413" s="25">
        <v>2</v>
      </c>
      <c r="F413" s="47" t="s">
        <v>266</v>
      </c>
      <c r="G413" s="69">
        <v>18</v>
      </c>
      <c r="H413" s="69"/>
      <c r="I413" s="69">
        <v>19.5</v>
      </c>
      <c r="J413" s="25"/>
      <c r="K413" s="25"/>
      <c r="L413" s="25"/>
      <c r="M413" s="69"/>
      <c r="N413" s="69"/>
      <c r="O413" s="73">
        <v>0.31</v>
      </c>
      <c r="P413" s="69">
        <v>250</v>
      </c>
      <c r="Q413" s="24"/>
      <c r="R413" s="24"/>
      <c r="S413" s="24"/>
      <c r="T413" s="24"/>
      <c r="U413" s="25"/>
      <c r="V413" s="25"/>
      <c r="W413" s="25"/>
      <c r="X413" s="73">
        <f t="shared" si="50"/>
        <v>18.88</v>
      </c>
      <c r="Y413" s="26">
        <f t="shared" si="51"/>
        <v>279.95863109493934</v>
      </c>
      <c r="Z413" s="63">
        <f t="shared" si="52"/>
        <v>1.5733333333333333</v>
      </c>
      <c r="AA413" s="87">
        <f t="shared" si="53"/>
        <v>1.9441571603815235</v>
      </c>
      <c r="AB413" s="64">
        <f t="shared" si="54"/>
        <v>5.4025423728813564E-4</v>
      </c>
      <c r="AC413" s="64">
        <v>8.4999999999999995E-4</v>
      </c>
      <c r="AD413" s="27"/>
      <c r="AE413" s="27"/>
      <c r="AF413" s="27"/>
      <c r="AG413" s="27"/>
      <c r="AH413" s="27"/>
      <c r="AI413" s="27"/>
      <c r="AJ413" s="27"/>
      <c r="AK413" s="27"/>
      <c r="AL413" s="27"/>
      <c r="AM413" s="27"/>
      <c r="AN413" s="27"/>
      <c r="AO413" s="27"/>
      <c r="AP413" s="27"/>
      <c r="AQ413" s="27"/>
      <c r="AR413" s="27"/>
      <c r="AS413" s="25"/>
      <c r="AT413" s="25"/>
      <c r="AU413" s="25"/>
      <c r="AV413" s="25"/>
      <c r="AW413" s="25"/>
      <c r="AX413" s="25"/>
      <c r="AY413" s="56" t="s">
        <v>178</v>
      </c>
      <c r="AZ413" s="25" t="s">
        <v>179</v>
      </c>
      <c r="BA413" s="25" t="s">
        <v>180</v>
      </c>
      <c r="BB413" s="25"/>
      <c r="BC413" s="25"/>
      <c r="BD413" s="25"/>
      <c r="BE413" s="25"/>
      <c r="BF413" s="25"/>
      <c r="BG413" s="25"/>
      <c r="BH413" s="25"/>
      <c r="BI413" s="25" t="s">
        <v>181</v>
      </c>
      <c r="BJ413" s="25"/>
      <c r="BK413" s="25"/>
      <c r="BL413" s="25"/>
      <c r="BM413" s="25"/>
      <c r="BN413" s="25"/>
      <c r="BO413" s="25"/>
      <c r="BP413" s="25"/>
      <c r="BQ413" s="25"/>
    </row>
    <row r="414" spans="1:69" s="36" customFormat="1" x14ac:dyDescent="0.25">
      <c r="A414" s="25" t="s">
        <v>159</v>
      </c>
      <c r="B414" s="25" t="s">
        <v>160</v>
      </c>
      <c r="C414" s="25" t="s">
        <v>177</v>
      </c>
      <c r="D414" s="25" t="s">
        <v>27</v>
      </c>
      <c r="E414" s="25">
        <v>2</v>
      </c>
      <c r="F414" s="47" t="s">
        <v>266</v>
      </c>
      <c r="G414" s="69">
        <v>18</v>
      </c>
      <c r="H414" s="69"/>
      <c r="I414" s="69">
        <v>19.5</v>
      </c>
      <c r="J414" s="25"/>
      <c r="K414" s="25"/>
      <c r="L414" s="25"/>
      <c r="M414" s="69"/>
      <c r="N414" s="69"/>
      <c r="O414" s="73">
        <v>0.34</v>
      </c>
      <c r="P414" s="69">
        <v>300</v>
      </c>
      <c r="Q414" s="24"/>
      <c r="R414" s="24"/>
      <c r="S414" s="24"/>
      <c r="T414" s="24"/>
      <c r="U414" s="25"/>
      <c r="V414" s="25"/>
      <c r="W414" s="25"/>
      <c r="X414" s="73">
        <f t="shared" si="50"/>
        <v>18.82</v>
      </c>
      <c r="Y414" s="26">
        <f t="shared" si="51"/>
        <v>278.18206044933436</v>
      </c>
      <c r="Z414" s="63">
        <f t="shared" si="52"/>
        <v>1.5683333333333334</v>
      </c>
      <c r="AA414" s="87">
        <f t="shared" si="53"/>
        <v>1.9318198642314888</v>
      </c>
      <c r="AB414" s="64">
        <f t="shared" si="54"/>
        <v>5.4197662061636548E-4</v>
      </c>
      <c r="AC414" s="64">
        <v>8.4999999999999995E-4</v>
      </c>
      <c r="AD414" s="27"/>
      <c r="AE414" s="27"/>
      <c r="AF414" s="27"/>
      <c r="AG414" s="27"/>
      <c r="AH414" s="27"/>
      <c r="AI414" s="27"/>
      <c r="AJ414" s="27"/>
      <c r="AK414" s="27"/>
      <c r="AL414" s="27"/>
      <c r="AM414" s="27"/>
      <c r="AN414" s="27"/>
      <c r="AO414" s="27"/>
      <c r="AP414" s="27"/>
      <c r="AQ414" s="27"/>
      <c r="AR414" s="27"/>
      <c r="AS414" s="25"/>
      <c r="AT414" s="25"/>
      <c r="AU414" s="25"/>
      <c r="AV414" s="25"/>
      <c r="AW414" s="25"/>
      <c r="AX414" s="25"/>
      <c r="AY414" s="56" t="s">
        <v>178</v>
      </c>
      <c r="AZ414" s="25" t="s">
        <v>179</v>
      </c>
      <c r="BA414" s="25" t="s">
        <v>180</v>
      </c>
      <c r="BB414" s="25"/>
      <c r="BC414" s="25"/>
      <c r="BD414" s="25"/>
      <c r="BE414" s="25"/>
      <c r="BF414" s="25"/>
      <c r="BG414" s="25"/>
      <c r="BH414" s="25"/>
      <c r="BI414" s="25" t="s">
        <v>181</v>
      </c>
      <c r="BJ414" s="25"/>
      <c r="BK414" s="25"/>
      <c r="BL414" s="25"/>
      <c r="BM414" s="25"/>
      <c r="BN414" s="25"/>
      <c r="BO414" s="25"/>
      <c r="BP414" s="25"/>
      <c r="BQ414" s="25"/>
    </row>
    <row r="415" spans="1:69" s="33" customFormat="1" x14ac:dyDescent="0.25">
      <c r="A415" s="25" t="s">
        <v>159</v>
      </c>
      <c r="B415" s="25" t="s">
        <v>160</v>
      </c>
      <c r="C415" s="25" t="s">
        <v>177</v>
      </c>
      <c r="D415" s="25" t="s">
        <v>27</v>
      </c>
      <c r="E415" s="25">
        <v>2</v>
      </c>
      <c r="F415" s="47" t="s">
        <v>266</v>
      </c>
      <c r="G415" s="69">
        <v>18</v>
      </c>
      <c r="H415" s="69"/>
      <c r="I415" s="69">
        <v>19.5</v>
      </c>
      <c r="J415" s="25"/>
      <c r="K415" s="25"/>
      <c r="L415" s="25"/>
      <c r="M415" s="69"/>
      <c r="N415" s="69"/>
      <c r="O415" s="73">
        <v>0.36</v>
      </c>
      <c r="P415" s="69">
        <v>350</v>
      </c>
      <c r="Q415" s="24"/>
      <c r="R415" s="24"/>
      <c r="S415" s="24"/>
      <c r="T415" s="24"/>
      <c r="U415" s="25"/>
      <c r="V415" s="25"/>
      <c r="W415" s="25"/>
      <c r="X415" s="73">
        <f t="shared" si="50"/>
        <v>18.78</v>
      </c>
      <c r="Y415" s="26">
        <f t="shared" si="51"/>
        <v>277.00082161158463</v>
      </c>
      <c r="Z415" s="63">
        <f t="shared" si="52"/>
        <v>1.5650000000000002</v>
      </c>
      <c r="AA415" s="87">
        <f t="shared" si="53"/>
        <v>1.9236168167471157</v>
      </c>
      <c r="AB415" s="64">
        <f t="shared" si="54"/>
        <v>5.4313099041533542E-4</v>
      </c>
      <c r="AC415" s="64">
        <v>8.4999999999999995E-4</v>
      </c>
      <c r="AD415" s="27"/>
      <c r="AE415" s="27"/>
      <c r="AF415" s="27"/>
      <c r="AG415" s="27"/>
      <c r="AH415" s="27"/>
      <c r="AI415" s="27"/>
      <c r="AJ415" s="27"/>
      <c r="AK415" s="27"/>
      <c r="AL415" s="27"/>
      <c r="AM415" s="27"/>
      <c r="AN415" s="27"/>
      <c r="AO415" s="27"/>
      <c r="AP415" s="27"/>
      <c r="AQ415" s="27"/>
      <c r="AR415" s="27"/>
      <c r="AS415" s="25"/>
      <c r="AT415" s="25"/>
      <c r="AU415" s="25"/>
      <c r="AV415" s="25"/>
      <c r="AW415" s="25"/>
      <c r="AX415" s="25"/>
      <c r="AY415" s="56" t="s">
        <v>178</v>
      </c>
      <c r="AZ415" s="25" t="s">
        <v>179</v>
      </c>
      <c r="BA415" s="25" t="s">
        <v>180</v>
      </c>
      <c r="BB415" s="25"/>
      <c r="BC415" s="25"/>
      <c r="BD415" s="25"/>
      <c r="BE415" s="25"/>
      <c r="BF415" s="25"/>
      <c r="BG415" s="25"/>
      <c r="BH415" s="25"/>
      <c r="BI415" s="25" t="s">
        <v>181</v>
      </c>
      <c r="BJ415" s="25"/>
      <c r="BK415" s="25"/>
      <c r="BL415" s="25"/>
      <c r="BM415" s="25"/>
      <c r="BN415" s="25"/>
      <c r="BO415" s="25"/>
      <c r="BP415" s="25"/>
      <c r="BQ415" s="25"/>
    </row>
    <row r="416" spans="1:69" s="33" customFormat="1" x14ac:dyDescent="0.25">
      <c r="A416" s="36" t="s">
        <v>159</v>
      </c>
      <c r="B416" s="36" t="s">
        <v>160</v>
      </c>
      <c r="C416" s="36" t="s">
        <v>177</v>
      </c>
      <c r="D416" s="36" t="s">
        <v>27</v>
      </c>
      <c r="E416" s="36">
        <v>2</v>
      </c>
      <c r="F416" s="47" t="s">
        <v>266</v>
      </c>
      <c r="G416" s="70">
        <v>20</v>
      </c>
      <c r="H416" s="77"/>
      <c r="I416" s="70">
        <v>21.6</v>
      </c>
      <c r="J416" s="36"/>
      <c r="K416" s="36"/>
      <c r="L416" s="36"/>
      <c r="M416" s="70"/>
      <c r="N416" s="70"/>
      <c r="O416" s="80">
        <v>0.33</v>
      </c>
      <c r="P416" s="70">
        <v>250</v>
      </c>
      <c r="Q416" s="35"/>
      <c r="R416" s="35"/>
      <c r="S416" s="35"/>
      <c r="T416" s="35"/>
      <c r="U416" s="36"/>
      <c r="V416" s="36"/>
      <c r="W416" s="36"/>
      <c r="X416" s="80">
        <f t="shared" si="50"/>
        <v>20.94</v>
      </c>
      <c r="Y416" s="42">
        <f t="shared" si="51"/>
        <v>344.3842141199014</v>
      </c>
      <c r="Z416" s="67">
        <f t="shared" si="52"/>
        <v>1.7450000000000001</v>
      </c>
      <c r="AA416" s="89">
        <f t="shared" si="53"/>
        <v>2.3915570424993153</v>
      </c>
      <c r="AB416" s="68">
        <f t="shared" si="54"/>
        <v>4.8710601719197702E-4</v>
      </c>
      <c r="AC416" s="68">
        <v>8.4999999999999995E-4</v>
      </c>
      <c r="AD416" s="43"/>
      <c r="AE416" s="43"/>
      <c r="AF416" s="43"/>
      <c r="AG416" s="43"/>
      <c r="AH416" s="43"/>
      <c r="AI416" s="43"/>
      <c r="AJ416" s="43"/>
      <c r="AK416" s="43"/>
      <c r="AL416" s="43"/>
      <c r="AM416" s="43"/>
      <c r="AN416" s="43"/>
      <c r="AO416" s="43"/>
      <c r="AP416" s="43"/>
      <c r="AQ416" s="43"/>
      <c r="AR416" s="43"/>
      <c r="AS416" s="36"/>
      <c r="AT416" s="36"/>
      <c r="AU416" s="36"/>
      <c r="AV416" s="36"/>
      <c r="AW416" s="36"/>
      <c r="AX416" s="36"/>
      <c r="AY416" s="55" t="s">
        <v>178</v>
      </c>
      <c r="AZ416" s="41" t="s">
        <v>179</v>
      </c>
      <c r="BA416" s="41" t="s">
        <v>180</v>
      </c>
      <c r="BB416" s="36"/>
      <c r="BC416" s="36"/>
      <c r="BD416" s="36"/>
      <c r="BE416" s="36"/>
      <c r="BF416" s="36"/>
      <c r="BG416" s="36"/>
      <c r="BH416" s="36"/>
      <c r="BI416" s="36" t="s">
        <v>181</v>
      </c>
      <c r="BJ416" s="36"/>
      <c r="BK416" s="36"/>
      <c r="BL416" s="36"/>
      <c r="BM416" s="36"/>
      <c r="BN416" s="36"/>
      <c r="BO416" s="36"/>
      <c r="BP416" s="36"/>
      <c r="BQ416" s="36"/>
    </row>
    <row r="417" spans="1:69" s="33" customFormat="1" x14ac:dyDescent="0.25">
      <c r="A417" s="36" t="s">
        <v>159</v>
      </c>
      <c r="B417" s="36" t="s">
        <v>160</v>
      </c>
      <c r="C417" s="36" t="s">
        <v>177</v>
      </c>
      <c r="D417" s="36" t="s">
        <v>27</v>
      </c>
      <c r="E417" s="36">
        <v>2</v>
      </c>
      <c r="F417" s="47" t="s">
        <v>266</v>
      </c>
      <c r="G417" s="70">
        <v>20</v>
      </c>
      <c r="H417" s="77"/>
      <c r="I417" s="70">
        <v>21.6</v>
      </c>
      <c r="J417" s="36"/>
      <c r="K417" s="36"/>
      <c r="L417" s="36"/>
      <c r="M417" s="70"/>
      <c r="N417" s="70"/>
      <c r="O417" s="80">
        <v>0.36</v>
      </c>
      <c r="P417" s="70">
        <v>300</v>
      </c>
      <c r="Q417" s="35"/>
      <c r="R417" s="35"/>
      <c r="S417" s="35"/>
      <c r="T417" s="35"/>
      <c r="U417" s="36"/>
      <c r="V417" s="36"/>
      <c r="W417" s="36"/>
      <c r="X417" s="80">
        <f t="shared" si="50"/>
        <v>20.880000000000003</v>
      </c>
      <c r="Y417" s="42">
        <f t="shared" si="51"/>
        <v>342.41349304830459</v>
      </c>
      <c r="Z417" s="67">
        <f t="shared" si="52"/>
        <v>1.7400000000000002</v>
      </c>
      <c r="AA417" s="89">
        <f t="shared" si="53"/>
        <v>2.3778714795021152</v>
      </c>
      <c r="AB417" s="68">
        <f t="shared" si="54"/>
        <v>4.8850574712643664E-4</v>
      </c>
      <c r="AC417" s="68">
        <v>8.4999999999999995E-4</v>
      </c>
      <c r="AD417" s="43"/>
      <c r="AE417" s="43"/>
      <c r="AF417" s="43"/>
      <c r="AG417" s="43"/>
      <c r="AH417" s="43"/>
      <c r="AI417" s="43"/>
      <c r="AJ417" s="43"/>
      <c r="AK417" s="43"/>
      <c r="AL417" s="43"/>
      <c r="AM417" s="43"/>
      <c r="AN417" s="43"/>
      <c r="AO417" s="43"/>
      <c r="AP417" s="43"/>
      <c r="AQ417" s="43"/>
      <c r="AR417" s="43"/>
      <c r="AS417" s="36"/>
      <c r="AT417" s="36"/>
      <c r="AU417" s="36"/>
      <c r="AV417" s="36"/>
      <c r="AW417" s="36"/>
      <c r="AX417" s="36"/>
      <c r="AY417" s="55" t="s">
        <v>178</v>
      </c>
      <c r="AZ417" s="41" t="s">
        <v>179</v>
      </c>
      <c r="BA417" s="41" t="s">
        <v>180</v>
      </c>
      <c r="BB417" s="36"/>
      <c r="BC417" s="36"/>
      <c r="BD417" s="36"/>
      <c r="BE417" s="36"/>
      <c r="BF417" s="36"/>
      <c r="BG417" s="36"/>
      <c r="BH417" s="36"/>
      <c r="BI417" s="36" t="s">
        <v>181</v>
      </c>
      <c r="BJ417" s="36"/>
      <c r="BK417" s="36"/>
      <c r="BL417" s="36"/>
      <c r="BM417" s="36"/>
      <c r="BN417" s="36"/>
      <c r="BO417" s="36"/>
      <c r="BP417" s="36"/>
      <c r="BQ417" s="36"/>
    </row>
    <row r="418" spans="1:69" s="33" customFormat="1" x14ac:dyDescent="0.25">
      <c r="A418" s="36" t="s">
        <v>159</v>
      </c>
      <c r="B418" s="36" t="s">
        <v>160</v>
      </c>
      <c r="C418" s="36" t="s">
        <v>177</v>
      </c>
      <c r="D418" s="36" t="s">
        <v>27</v>
      </c>
      <c r="E418" s="36">
        <v>2</v>
      </c>
      <c r="F418" s="47" t="s">
        <v>266</v>
      </c>
      <c r="G418" s="70">
        <v>20</v>
      </c>
      <c r="H418" s="77"/>
      <c r="I418" s="70">
        <v>21.6</v>
      </c>
      <c r="J418" s="36"/>
      <c r="K418" s="36"/>
      <c r="L418" s="36"/>
      <c r="M418" s="70"/>
      <c r="N418" s="70"/>
      <c r="O418" s="80">
        <v>0.38</v>
      </c>
      <c r="P418" s="70">
        <v>350</v>
      </c>
      <c r="Q418" s="35"/>
      <c r="R418" s="35"/>
      <c r="S418" s="35"/>
      <c r="T418" s="35"/>
      <c r="U418" s="36"/>
      <c r="V418" s="36"/>
      <c r="W418" s="36"/>
      <c r="X418" s="80">
        <f t="shared" si="50"/>
        <v>20.84</v>
      </c>
      <c r="Y418" s="42">
        <f t="shared" si="51"/>
        <v>341.1028205932268</v>
      </c>
      <c r="Z418" s="67">
        <f t="shared" si="52"/>
        <v>1.7366666666666666</v>
      </c>
      <c r="AA418" s="89">
        <f t="shared" si="53"/>
        <v>2.3687695874529635</v>
      </c>
      <c r="AB418" s="68">
        <f t="shared" si="54"/>
        <v>4.8944337811900193E-4</v>
      </c>
      <c r="AC418" s="68">
        <v>8.4999999999999995E-4</v>
      </c>
      <c r="AD418" s="43"/>
      <c r="AE418" s="43"/>
      <c r="AF418" s="43"/>
      <c r="AG418" s="43"/>
      <c r="AH418" s="43"/>
      <c r="AI418" s="43"/>
      <c r="AJ418" s="43"/>
      <c r="AK418" s="43"/>
      <c r="AL418" s="43"/>
      <c r="AM418" s="43"/>
      <c r="AN418" s="43"/>
      <c r="AO418" s="43"/>
      <c r="AP418" s="43"/>
      <c r="AQ418" s="43"/>
      <c r="AR418" s="43"/>
      <c r="AS418" s="36"/>
      <c r="AT418" s="36"/>
      <c r="AU418" s="36"/>
      <c r="AV418" s="36"/>
      <c r="AW418" s="36"/>
      <c r="AX418" s="36"/>
      <c r="AY418" s="55" t="s">
        <v>178</v>
      </c>
      <c r="AZ418" s="41" t="s">
        <v>179</v>
      </c>
      <c r="BA418" s="41" t="s">
        <v>180</v>
      </c>
      <c r="BB418" s="36"/>
      <c r="BC418" s="36"/>
      <c r="BD418" s="36"/>
      <c r="BE418" s="36"/>
      <c r="BF418" s="36"/>
      <c r="BG418" s="36"/>
      <c r="BH418" s="36"/>
      <c r="BI418" s="36" t="s">
        <v>181</v>
      </c>
      <c r="BJ418" s="36"/>
      <c r="BK418" s="36"/>
      <c r="BL418" s="36"/>
      <c r="BM418" s="36"/>
      <c r="BN418" s="36"/>
      <c r="BO418" s="36"/>
      <c r="BP418" s="36"/>
      <c r="BQ418" s="36"/>
    </row>
    <row r="419" spans="1:69" s="36" customFormat="1" x14ac:dyDescent="0.25">
      <c r="A419" s="25" t="s">
        <v>159</v>
      </c>
      <c r="B419" s="25" t="s">
        <v>160</v>
      </c>
      <c r="C419" s="25" t="s">
        <v>177</v>
      </c>
      <c r="D419" s="25" t="s">
        <v>27</v>
      </c>
      <c r="E419" s="25">
        <v>2</v>
      </c>
      <c r="F419" s="47" t="s">
        <v>266</v>
      </c>
      <c r="G419" s="69">
        <v>24</v>
      </c>
      <c r="H419" s="69"/>
      <c r="I419" s="69">
        <v>25.8</v>
      </c>
      <c r="J419" s="25"/>
      <c r="K419" s="25"/>
      <c r="L419" s="25"/>
      <c r="M419" s="69"/>
      <c r="N419" s="69"/>
      <c r="O419" s="73">
        <v>0.33</v>
      </c>
      <c r="P419" s="69">
        <v>200</v>
      </c>
      <c r="Q419" s="24"/>
      <c r="R419" s="24"/>
      <c r="S419" s="24"/>
      <c r="T419" s="24"/>
      <c r="U419" s="25"/>
      <c r="V419" s="25"/>
      <c r="W419" s="25"/>
      <c r="X419" s="73">
        <f t="shared" si="50"/>
        <v>25.14</v>
      </c>
      <c r="Y419" s="26">
        <f t="shared" si="51"/>
        <v>496.38703307118999</v>
      </c>
      <c r="Z419" s="63">
        <f t="shared" si="52"/>
        <v>2.0950000000000002</v>
      </c>
      <c r="AA419" s="87">
        <f t="shared" si="53"/>
        <v>3.4471321741054863</v>
      </c>
      <c r="AB419" s="64">
        <f t="shared" si="54"/>
        <v>4.057279236276849E-4</v>
      </c>
      <c r="AC419" s="64">
        <v>8.4999999999999995E-4</v>
      </c>
      <c r="AD419" s="27"/>
      <c r="AE419" s="27"/>
      <c r="AF419" s="27"/>
      <c r="AG419" s="27"/>
      <c r="AH419" s="27"/>
      <c r="AI419" s="27"/>
      <c r="AJ419" s="27"/>
      <c r="AK419" s="27"/>
      <c r="AL419" s="27"/>
      <c r="AM419" s="27"/>
      <c r="AN419" s="27"/>
      <c r="AO419" s="27"/>
      <c r="AP419" s="27"/>
      <c r="AQ419" s="27"/>
      <c r="AR419" s="27"/>
      <c r="AS419" s="25"/>
      <c r="AT419" s="25"/>
      <c r="AU419" s="25"/>
      <c r="AV419" s="25"/>
      <c r="AW419" s="25"/>
      <c r="AX419" s="25"/>
      <c r="AY419" s="56" t="s">
        <v>178</v>
      </c>
      <c r="AZ419" s="25" t="s">
        <v>179</v>
      </c>
      <c r="BA419" s="25" t="s">
        <v>180</v>
      </c>
      <c r="BB419" s="25"/>
      <c r="BC419" s="25"/>
      <c r="BD419" s="25"/>
      <c r="BE419" s="25"/>
      <c r="BF419" s="25"/>
      <c r="BG419" s="25"/>
      <c r="BH419" s="25"/>
      <c r="BI419" s="25" t="s">
        <v>181</v>
      </c>
      <c r="BJ419" s="25"/>
      <c r="BK419" s="25"/>
      <c r="BL419" s="25"/>
      <c r="BM419" s="25"/>
      <c r="BN419" s="25"/>
      <c r="BO419" s="25"/>
      <c r="BP419" s="25"/>
      <c r="BQ419" s="25"/>
    </row>
    <row r="420" spans="1:69" s="33" customFormat="1" x14ac:dyDescent="0.25">
      <c r="A420" s="25" t="s">
        <v>159</v>
      </c>
      <c r="B420" s="25" t="s">
        <v>160</v>
      </c>
      <c r="C420" s="25" t="s">
        <v>177</v>
      </c>
      <c r="D420" s="25" t="s">
        <v>27</v>
      </c>
      <c r="E420" s="25">
        <v>2</v>
      </c>
      <c r="F420" s="47" t="s">
        <v>266</v>
      </c>
      <c r="G420" s="69">
        <v>24</v>
      </c>
      <c r="H420" s="69"/>
      <c r="I420" s="69">
        <v>25.8</v>
      </c>
      <c r="J420" s="25"/>
      <c r="K420" s="25"/>
      <c r="L420" s="25"/>
      <c r="M420" s="69"/>
      <c r="N420" s="69"/>
      <c r="O420" s="73">
        <v>0.37</v>
      </c>
      <c r="P420" s="69">
        <v>250</v>
      </c>
      <c r="Q420" s="24"/>
      <c r="R420" s="24"/>
      <c r="S420" s="24"/>
      <c r="T420" s="24"/>
      <c r="U420" s="25"/>
      <c r="V420" s="25"/>
      <c r="W420" s="25"/>
      <c r="X420" s="73">
        <f t="shared" si="50"/>
        <v>25.060000000000002</v>
      </c>
      <c r="Y420" s="26">
        <f t="shared" si="51"/>
        <v>493.23287404698584</v>
      </c>
      <c r="Z420" s="63">
        <f t="shared" si="52"/>
        <v>2.0883333333333334</v>
      </c>
      <c r="AA420" s="87">
        <f t="shared" si="53"/>
        <v>3.4252282919929571</v>
      </c>
      <c r="AB420" s="64">
        <f t="shared" si="54"/>
        <v>4.0702314445331201E-4</v>
      </c>
      <c r="AC420" s="64">
        <v>8.4999999999999995E-4</v>
      </c>
      <c r="AD420" s="27"/>
      <c r="AE420" s="27"/>
      <c r="AF420" s="27"/>
      <c r="AG420" s="27"/>
      <c r="AH420" s="27"/>
      <c r="AI420" s="27"/>
      <c r="AJ420" s="27"/>
      <c r="AK420" s="27"/>
      <c r="AL420" s="27"/>
      <c r="AM420" s="27"/>
      <c r="AN420" s="27"/>
      <c r="AO420" s="27"/>
      <c r="AP420" s="27"/>
      <c r="AQ420" s="27"/>
      <c r="AR420" s="27"/>
      <c r="AS420" s="25"/>
      <c r="AT420" s="25"/>
      <c r="AU420" s="25"/>
      <c r="AV420" s="25"/>
      <c r="AW420" s="25"/>
      <c r="AX420" s="25"/>
      <c r="AY420" s="56" t="s">
        <v>178</v>
      </c>
      <c r="AZ420" s="25" t="s">
        <v>179</v>
      </c>
      <c r="BA420" s="25" t="s">
        <v>180</v>
      </c>
      <c r="BB420" s="25"/>
      <c r="BC420" s="25"/>
      <c r="BD420" s="25"/>
      <c r="BE420" s="25"/>
      <c r="BF420" s="25"/>
      <c r="BG420" s="25"/>
      <c r="BH420" s="25"/>
      <c r="BI420" s="25" t="s">
        <v>181</v>
      </c>
      <c r="BJ420" s="25"/>
      <c r="BK420" s="25"/>
      <c r="BL420" s="25"/>
      <c r="BM420" s="25"/>
      <c r="BN420" s="25"/>
      <c r="BO420" s="25"/>
      <c r="BP420" s="25"/>
      <c r="BQ420" s="25"/>
    </row>
    <row r="421" spans="1:69" s="33" customFormat="1" x14ac:dyDescent="0.25">
      <c r="A421" s="25" t="s">
        <v>159</v>
      </c>
      <c r="B421" s="25" t="s">
        <v>160</v>
      </c>
      <c r="C421" s="25" t="s">
        <v>177</v>
      </c>
      <c r="D421" s="25" t="s">
        <v>27</v>
      </c>
      <c r="E421" s="25">
        <v>2</v>
      </c>
      <c r="F421" s="47" t="s">
        <v>266</v>
      </c>
      <c r="G421" s="69">
        <v>24</v>
      </c>
      <c r="H421" s="69"/>
      <c r="I421" s="69">
        <v>25.8</v>
      </c>
      <c r="J421" s="25"/>
      <c r="K421" s="25"/>
      <c r="L421" s="25"/>
      <c r="M421" s="69"/>
      <c r="N421" s="69"/>
      <c r="O421" s="73">
        <v>0.4</v>
      </c>
      <c r="P421" s="69">
        <v>300</v>
      </c>
      <c r="Q421" s="24"/>
      <c r="R421" s="24"/>
      <c r="S421" s="24"/>
      <c r="T421" s="24"/>
      <c r="U421" s="25"/>
      <c r="V421" s="25"/>
      <c r="W421" s="25"/>
      <c r="X421" s="73">
        <f t="shared" si="50"/>
        <v>25</v>
      </c>
      <c r="Y421" s="26">
        <f t="shared" si="51"/>
        <v>490.87385212340519</v>
      </c>
      <c r="Z421" s="63">
        <f t="shared" si="52"/>
        <v>2.0833333333333335</v>
      </c>
      <c r="AA421" s="87">
        <f t="shared" si="53"/>
        <v>3.4088461953014253</v>
      </c>
      <c r="AB421" s="64">
        <f t="shared" si="54"/>
        <v>4.0799999999999994E-4</v>
      </c>
      <c r="AC421" s="64">
        <v>8.4999999999999995E-4</v>
      </c>
      <c r="AD421" s="27"/>
      <c r="AE421" s="27"/>
      <c r="AF421" s="27"/>
      <c r="AG421" s="27"/>
      <c r="AH421" s="27"/>
      <c r="AI421" s="27"/>
      <c r="AJ421" s="27"/>
      <c r="AK421" s="27"/>
      <c r="AL421" s="27"/>
      <c r="AM421" s="27"/>
      <c r="AN421" s="27"/>
      <c r="AO421" s="27"/>
      <c r="AP421" s="27"/>
      <c r="AQ421" s="27"/>
      <c r="AR421" s="27"/>
      <c r="AS421" s="25"/>
      <c r="AT421" s="25"/>
      <c r="AU421" s="25"/>
      <c r="AV421" s="25"/>
      <c r="AW421" s="25"/>
      <c r="AX421" s="25"/>
      <c r="AY421" s="56" t="s">
        <v>178</v>
      </c>
      <c r="AZ421" s="25" t="s">
        <v>179</v>
      </c>
      <c r="BA421" s="25" t="s">
        <v>180</v>
      </c>
      <c r="BB421" s="25"/>
      <c r="BC421" s="25"/>
      <c r="BD421" s="25"/>
      <c r="BE421" s="25"/>
      <c r="BF421" s="25"/>
      <c r="BG421" s="25"/>
      <c r="BH421" s="25"/>
      <c r="BI421" s="25" t="s">
        <v>181</v>
      </c>
      <c r="BJ421" s="25"/>
      <c r="BK421" s="25"/>
      <c r="BL421" s="25"/>
      <c r="BM421" s="25"/>
      <c r="BN421" s="25"/>
      <c r="BO421" s="25"/>
      <c r="BP421" s="25"/>
      <c r="BQ421" s="25"/>
    </row>
    <row r="422" spans="1:69" s="33" customFormat="1" x14ac:dyDescent="0.25">
      <c r="A422" s="25" t="s">
        <v>159</v>
      </c>
      <c r="B422" s="25" t="s">
        <v>160</v>
      </c>
      <c r="C422" s="25" t="s">
        <v>177</v>
      </c>
      <c r="D422" s="25" t="s">
        <v>27</v>
      </c>
      <c r="E422" s="25">
        <v>2</v>
      </c>
      <c r="F422" s="47" t="s">
        <v>266</v>
      </c>
      <c r="G422" s="69">
        <v>24</v>
      </c>
      <c r="H422" s="69"/>
      <c r="I422" s="69">
        <v>25.8</v>
      </c>
      <c r="J422" s="25"/>
      <c r="K422" s="25"/>
      <c r="L422" s="25"/>
      <c r="M422" s="69"/>
      <c r="N422" s="69"/>
      <c r="O422" s="73">
        <v>0.43</v>
      </c>
      <c r="P422" s="69">
        <v>350</v>
      </c>
      <c r="Q422" s="24"/>
      <c r="R422" s="24"/>
      <c r="S422" s="24"/>
      <c r="T422" s="24"/>
      <c r="U422" s="25"/>
      <c r="V422" s="25"/>
      <c r="W422" s="25"/>
      <c r="X422" s="73">
        <f t="shared" si="50"/>
        <v>24.94</v>
      </c>
      <c r="Y422" s="26">
        <f t="shared" si="51"/>
        <v>488.52048506660117</v>
      </c>
      <c r="Z422" s="63">
        <f t="shared" si="52"/>
        <v>2.0783333333333336</v>
      </c>
      <c r="AA422" s="87">
        <f t="shared" si="53"/>
        <v>3.3925033685180637</v>
      </c>
      <c r="AB422" s="64">
        <f t="shared" si="54"/>
        <v>4.0898155573376098E-4</v>
      </c>
      <c r="AC422" s="64">
        <v>8.4999999999999995E-4</v>
      </c>
      <c r="AD422" s="27"/>
      <c r="AE422" s="27"/>
      <c r="AF422" s="27"/>
      <c r="AG422" s="27"/>
      <c r="AH422" s="27"/>
      <c r="AI422" s="27"/>
      <c r="AJ422" s="27"/>
      <c r="AK422" s="27"/>
      <c r="AL422" s="27"/>
      <c r="AM422" s="27"/>
      <c r="AN422" s="27"/>
      <c r="AO422" s="27"/>
      <c r="AP422" s="27"/>
      <c r="AQ422" s="27"/>
      <c r="AR422" s="27"/>
      <c r="AS422" s="25"/>
      <c r="AT422" s="25"/>
      <c r="AU422" s="25"/>
      <c r="AV422" s="25"/>
      <c r="AW422" s="25"/>
      <c r="AX422" s="25"/>
      <c r="AY422" s="56" t="s">
        <v>178</v>
      </c>
      <c r="AZ422" s="25" t="s">
        <v>179</v>
      </c>
      <c r="BA422" s="25" t="s">
        <v>180</v>
      </c>
      <c r="BB422" s="25"/>
      <c r="BC422" s="25"/>
      <c r="BD422" s="25"/>
      <c r="BE422" s="25"/>
      <c r="BF422" s="25"/>
      <c r="BG422" s="25"/>
      <c r="BH422" s="25"/>
      <c r="BI422" s="25" t="s">
        <v>181</v>
      </c>
      <c r="BJ422" s="25"/>
      <c r="BK422" s="25"/>
      <c r="BL422" s="25"/>
      <c r="BM422" s="25"/>
      <c r="BN422" s="25"/>
      <c r="BO422" s="25"/>
      <c r="BP422" s="25"/>
      <c r="BQ422" s="25"/>
    </row>
    <row r="423" spans="1:69" s="33" customFormat="1" x14ac:dyDescent="0.25">
      <c r="A423" s="36" t="s">
        <v>159</v>
      </c>
      <c r="B423" s="36" t="s">
        <v>160</v>
      </c>
      <c r="C423" s="36" t="s">
        <v>177</v>
      </c>
      <c r="D423" s="36" t="s">
        <v>27</v>
      </c>
      <c r="E423" s="36">
        <v>2</v>
      </c>
      <c r="F423" s="47" t="s">
        <v>266</v>
      </c>
      <c r="G423" s="70">
        <v>30</v>
      </c>
      <c r="H423" s="77"/>
      <c r="I423" s="70">
        <v>32</v>
      </c>
      <c r="J423" s="36"/>
      <c r="K423" s="36"/>
      <c r="L423" s="36"/>
      <c r="M423" s="70"/>
      <c r="N423" s="70"/>
      <c r="O423" s="80">
        <v>0.34</v>
      </c>
      <c r="P423" s="70">
        <v>150</v>
      </c>
      <c r="Q423" s="35"/>
      <c r="R423" s="35"/>
      <c r="S423" s="35"/>
      <c r="T423" s="35"/>
      <c r="U423" s="36"/>
      <c r="V423" s="36"/>
      <c r="W423" s="36"/>
      <c r="X423" s="80">
        <f t="shared" si="50"/>
        <v>31.32</v>
      </c>
      <c r="Y423" s="42">
        <f t="shared" si="51"/>
        <v>770.43035935868511</v>
      </c>
      <c r="Z423" s="67">
        <f t="shared" si="52"/>
        <v>2.61</v>
      </c>
      <c r="AA423" s="89">
        <f t="shared" si="53"/>
        <v>5.3502108288797565</v>
      </c>
      <c r="AB423" s="68">
        <f t="shared" si="54"/>
        <v>3.2567049808429117E-4</v>
      </c>
      <c r="AC423" s="68">
        <v>8.4999999999999995E-4</v>
      </c>
      <c r="AD423" s="43"/>
      <c r="AE423" s="43"/>
      <c r="AF423" s="43"/>
      <c r="AG423" s="43"/>
      <c r="AH423" s="43"/>
      <c r="AI423" s="43"/>
      <c r="AJ423" s="43"/>
      <c r="AK423" s="43"/>
      <c r="AL423" s="43"/>
      <c r="AM423" s="43"/>
      <c r="AN423" s="43"/>
      <c r="AO423" s="43"/>
      <c r="AP423" s="43"/>
      <c r="AQ423" s="43"/>
      <c r="AR423" s="43"/>
      <c r="AS423" s="36"/>
      <c r="AT423" s="36"/>
      <c r="AU423" s="36"/>
      <c r="AV423" s="36"/>
      <c r="AW423" s="36"/>
      <c r="AX423" s="36"/>
      <c r="AY423" s="55" t="s">
        <v>178</v>
      </c>
      <c r="AZ423" s="41" t="s">
        <v>179</v>
      </c>
      <c r="BA423" s="41" t="s">
        <v>180</v>
      </c>
      <c r="BB423" s="36"/>
      <c r="BC423" s="36"/>
      <c r="BD423" s="36"/>
      <c r="BE423" s="36"/>
      <c r="BF423" s="36"/>
      <c r="BG423" s="36"/>
      <c r="BH423" s="36"/>
      <c r="BI423" s="36" t="s">
        <v>181</v>
      </c>
      <c r="BJ423" s="36"/>
      <c r="BK423" s="36"/>
      <c r="BL423" s="36"/>
      <c r="BM423" s="36"/>
      <c r="BN423" s="36"/>
      <c r="BO423" s="36"/>
      <c r="BP423" s="36"/>
      <c r="BQ423" s="36"/>
    </row>
    <row r="424" spans="1:69" s="33" customFormat="1" x14ac:dyDescent="0.25">
      <c r="A424" s="36" t="s">
        <v>159</v>
      </c>
      <c r="B424" s="36" t="s">
        <v>160</v>
      </c>
      <c r="C424" s="36" t="s">
        <v>177</v>
      </c>
      <c r="D424" s="36" t="s">
        <v>27</v>
      </c>
      <c r="E424" s="36">
        <v>2</v>
      </c>
      <c r="F424" s="47" t="s">
        <v>266</v>
      </c>
      <c r="G424" s="70">
        <v>30</v>
      </c>
      <c r="H424" s="77"/>
      <c r="I424" s="70">
        <v>32</v>
      </c>
      <c r="J424" s="36"/>
      <c r="K424" s="36"/>
      <c r="L424" s="36"/>
      <c r="M424" s="70"/>
      <c r="N424" s="70"/>
      <c r="O424" s="80">
        <v>0.38</v>
      </c>
      <c r="P424" s="70">
        <v>200</v>
      </c>
      <c r="Q424" s="35"/>
      <c r="R424" s="35"/>
      <c r="S424" s="35"/>
      <c r="T424" s="35"/>
      <c r="U424" s="36"/>
      <c r="V424" s="36"/>
      <c r="W424" s="36"/>
      <c r="X424" s="80">
        <f t="shared" si="50"/>
        <v>31.24</v>
      </c>
      <c r="Y424" s="42">
        <f t="shared" si="51"/>
        <v>766.49959863051345</v>
      </c>
      <c r="Z424" s="67">
        <f t="shared" si="52"/>
        <v>2.6033333333333331</v>
      </c>
      <c r="AA424" s="89">
        <f t="shared" si="53"/>
        <v>5.3229138793785653</v>
      </c>
      <c r="AB424" s="68">
        <f t="shared" si="54"/>
        <v>3.2650448143405894E-4</v>
      </c>
      <c r="AC424" s="68">
        <v>8.4999999999999995E-4</v>
      </c>
      <c r="AD424" s="43"/>
      <c r="AE424" s="43"/>
      <c r="AF424" s="43"/>
      <c r="AG424" s="43"/>
      <c r="AH424" s="43"/>
      <c r="AI424" s="43"/>
      <c r="AJ424" s="43"/>
      <c r="AK424" s="43"/>
      <c r="AL424" s="43"/>
      <c r="AM424" s="43"/>
      <c r="AN424" s="43"/>
      <c r="AO424" s="43"/>
      <c r="AP424" s="43"/>
      <c r="AQ424" s="43"/>
      <c r="AR424" s="43"/>
      <c r="AS424" s="36"/>
      <c r="AT424" s="36"/>
      <c r="AU424" s="36"/>
      <c r="AV424" s="36"/>
      <c r="AW424" s="36"/>
      <c r="AX424" s="36"/>
      <c r="AY424" s="55" t="s">
        <v>178</v>
      </c>
      <c r="AZ424" s="41" t="s">
        <v>179</v>
      </c>
      <c r="BA424" s="41" t="s">
        <v>180</v>
      </c>
      <c r="BB424" s="36"/>
      <c r="BC424" s="36"/>
      <c r="BD424" s="36"/>
      <c r="BE424" s="36"/>
      <c r="BF424" s="36"/>
      <c r="BG424" s="36"/>
      <c r="BH424" s="36"/>
      <c r="BI424" s="36" t="s">
        <v>181</v>
      </c>
      <c r="BJ424" s="36"/>
      <c r="BK424" s="36"/>
      <c r="BL424" s="36"/>
      <c r="BM424" s="36"/>
      <c r="BN424" s="36"/>
      <c r="BO424" s="36"/>
      <c r="BP424" s="36"/>
      <c r="BQ424" s="36"/>
    </row>
    <row r="425" spans="1:69" s="36" customFormat="1" x14ac:dyDescent="0.25">
      <c r="A425" s="36" t="s">
        <v>159</v>
      </c>
      <c r="B425" s="36" t="s">
        <v>160</v>
      </c>
      <c r="C425" s="36" t="s">
        <v>177</v>
      </c>
      <c r="D425" s="36" t="s">
        <v>27</v>
      </c>
      <c r="E425" s="36">
        <v>2</v>
      </c>
      <c r="F425" s="47" t="s">
        <v>266</v>
      </c>
      <c r="G425" s="70">
        <v>30</v>
      </c>
      <c r="H425" s="77"/>
      <c r="I425" s="70">
        <v>32</v>
      </c>
      <c r="M425" s="70"/>
      <c r="N425" s="70"/>
      <c r="O425" s="80">
        <v>0.42</v>
      </c>
      <c r="P425" s="70">
        <v>250</v>
      </c>
      <c r="Q425" s="35"/>
      <c r="R425" s="35"/>
      <c r="S425" s="35"/>
      <c r="T425" s="35"/>
      <c r="X425" s="80">
        <f t="shared" si="50"/>
        <v>31.16</v>
      </c>
      <c r="Y425" s="42">
        <f t="shared" si="51"/>
        <v>762.57889099883346</v>
      </c>
      <c r="Z425" s="67">
        <f t="shared" si="52"/>
        <v>2.5966666666666667</v>
      </c>
      <c r="AA425" s="89">
        <f t="shared" si="53"/>
        <v>5.2956867430474546</v>
      </c>
      <c r="AB425" s="68">
        <f t="shared" si="54"/>
        <v>3.273427471116816E-4</v>
      </c>
      <c r="AC425" s="68">
        <v>8.4999999999999995E-4</v>
      </c>
      <c r="AD425" s="43"/>
      <c r="AE425" s="43"/>
      <c r="AF425" s="43"/>
      <c r="AG425" s="43"/>
      <c r="AH425" s="43"/>
      <c r="AI425" s="43"/>
      <c r="AJ425" s="43"/>
      <c r="AK425" s="43"/>
      <c r="AL425" s="43"/>
      <c r="AM425" s="43"/>
      <c r="AN425" s="43"/>
      <c r="AO425" s="43"/>
      <c r="AP425" s="43"/>
      <c r="AQ425" s="43"/>
      <c r="AR425" s="43"/>
      <c r="AY425" s="55" t="s">
        <v>178</v>
      </c>
      <c r="AZ425" s="41" t="s">
        <v>179</v>
      </c>
      <c r="BA425" s="41" t="s">
        <v>180</v>
      </c>
      <c r="BI425" s="36" t="s">
        <v>181</v>
      </c>
    </row>
    <row r="426" spans="1:69" s="33" customFormat="1" x14ac:dyDescent="0.25">
      <c r="A426" s="36" t="s">
        <v>159</v>
      </c>
      <c r="B426" s="36" t="s">
        <v>160</v>
      </c>
      <c r="C426" s="36" t="s">
        <v>177</v>
      </c>
      <c r="D426" s="36" t="s">
        <v>27</v>
      </c>
      <c r="E426" s="36">
        <v>2</v>
      </c>
      <c r="F426" s="47" t="s">
        <v>266</v>
      </c>
      <c r="G426" s="70">
        <v>30</v>
      </c>
      <c r="H426" s="77"/>
      <c r="I426" s="70">
        <v>32</v>
      </c>
      <c r="J426" s="36"/>
      <c r="K426" s="36"/>
      <c r="L426" s="36"/>
      <c r="M426" s="70"/>
      <c r="N426" s="70"/>
      <c r="O426" s="80">
        <v>0.45</v>
      </c>
      <c r="P426" s="70">
        <v>300</v>
      </c>
      <c r="Q426" s="35"/>
      <c r="R426" s="35"/>
      <c r="S426" s="35"/>
      <c r="T426" s="35"/>
      <c r="U426" s="36"/>
      <c r="V426" s="36"/>
      <c r="W426" s="36"/>
      <c r="X426" s="80">
        <f t="shared" si="50"/>
        <v>31.1</v>
      </c>
      <c r="Y426" s="42">
        <f t="shared" si="51"/>
        <v>759.64495761964599</v>
      </c>
      <c r="Z426" s="67">
        <f t="shared" si="52"/>
        <v>2.5916666666666668</v>
      </c>
      <c r="AA426" s="89">
        <f t="shared" si="53"/>
        <v>5.2753122056919857</v>
      </c>
      <c r="AB426" s="68">
        <f t="shared" si="54"/>
        <v>3.2797427652733117E-4</v>
      </c>
      <c r="AC426" s="68">
        <v>8.4999999999999995E-4</v>
      </c>
      <c r="AD426" s="43"/>
      <c r="AE426" s="43"/>
      <c r="AF426" s="43"/>
      <c r="AG426" s="43"/>
      <c r="AH426" s="43"/>
      <c r="AI426" s="43"/>
      <c r="AJ426" s="43"/>
      <c r="AK426" s="43"/>
      <c r="AL426" s="43"/>
      <c r="AM426" s="43"/>
      <c r="AN426" s="43"/>
      <c r="AO426" s="43"/>
      <c r="AP426" s="43"/>
      <c r="AQ426" s="43"/>
      <c r="AR426" s="43"/>
      <c r="AS426" s="36"/>
      <c r="AT426" s="36"/>
      <c r="AU426" s="36"/>
      <c r="AV426" s="36"/>
      <c r="AW426" s="36"/>
      <c r="AX426" s="36"/>
      <c r="AY426" s="55" t="s">
        <v>178</v>
      </c>
      <c r="AZ426" s="41" t="s">
        <v>179</v>
      </c>
      <c r="BA426" s="41" t="s">
        <v>180</v>
      </c>
      <c r="BB426" s="36"/>
      <c r="BC426" s="36"/>
      <c r="BD426" s="36"/>
      <c r="BE426" s="36"/>
      <c r="BF426" s="36"/>
      <c r="BG426" s="36"/>
      <c r="BH426" s="36"/>
      <c r="BI426" s="36" t="s">
        <v>181</v>
      </c>
      <c r="BJ426" s="36"/>
      <c r="BK426" s="36"/>
      <c r="BL426" s="36"/>
      <c r="BM426" s="36"/>
      <c r="BN426" s="36"/>
      <c r="BO426" s="36"/>
      <c r="BP426" s="36"/>
      <c r="BQ426" s="36"/>
    </row>
    <row r="427" spans="1:69" s="36" customFormat="1" x14ac:dyDescent="0.25">
      <c r="A427" s="36" t="s">
        <v>159</v>
      </c>
      <c r="B427" s="36" t="s">
        <v>160</v>
      </c>
      <c r="C427" s="36" t="s">
        <v>177</v>
      </c>
      <c r="D427" s="36" t="s">
        <v>27</v>
      </c>
      <c r="E427" s="36">
        <v>2</v>
      </c>
      <c r="F427" s="47" t="s">
        <v>266</v>
      </c>
      <c r="G427" s="70">
        <v>30</v>
      </c>
      <c r="H427" s="77"/>
      <c r="I427" s="70">
        <v>32</v>
      </c>
      <c r="M427" s="70"/>
      <c r="N427" s="70"/>
      <c r="O427" s="80">
        <v>0.49</v>
      </c>
      <c r="P427" s="70">
        <v>350</v>
      </c>
      <c r="Q427" s="35"/>
      <c r="R427" s="35"/>
      <c r="S427" s="35"/>
      <c r="T427" s="35"/>
      <c r="X427" s="80">
        <f t="shared" si="50"/>
        <v>31.02</v>
      </c>
      <c r="Y427" s="42">
        <f t="shared" si="51"/>
        <v>755.74184290682604</v>
      </c>
      <c r="Z427" s="67">
        <f t="shared" si="52"/>
        <v>2.585</v>
      </c>
      <c r="AA427" s="89">
        <f t="shared" si="53"/>
        <v>5.2482072424085136</v>
      </c>
      <c r="AB427" s="68">
        <f t="shared" si="54"/>
        <v>3.2882011605415859E-4</v>
      </c>
      <c r="AC427" s="68">
        <v>8.4999999999999995E-4</v>
      </c>
      <c r="AD427" s="43"/>
      <c r="AE427" s="43"/>
      <c r="AF427" s="43"/>
      <c r="AG427" s="43"/>
      <c r="AH427" s="43"/>
      <c r="AI427" s="43"/>
      <c r="AJ427" s="43"/>
      <c r="AK427" s="43"/>
      <c r="AL427" s="43"/>
      <c r="AM427" s="43"/>
      <c r="AN427" s="43"/>
      <c r="AO427" s="43"/>
      <c r="AP427" s="43"/>
      <c r="AQ427" s="43"/>
      <c r="AR427" s="43"/>
      <c r="AY427" s="55" t="s">
        <v>178</v>
      </c>
      <c r="AZ427" s="41" t="s">
        <v>179</v>
      </c>
      <c r="BA427" s="41" t="s">
        <v>180</v>
      </c>
      <c r="BI427" s="36" t="s">
        <v>181</v>
      </c>
    </row>
    <row r="428" spans="1:69" s="36" customFormat="1" x14ac:dyDescent="0.25">
      <c r="A428" s="25" t="s">
        <v>159</v>
      </c>
      <c r="B428" s="25" t="s">
        <v>160</v>
      </c>
      <c r="C428" s="25" t="s">
        <v>177</v>
      </c>
      <c r="D428" s="25" t="s">
        <v>27</v>
      </c>
      <c r="E428" s="25">
        <v>2</v>
      </c>
      <c r="F428" s="47" t="s">
        <v>266</v>
      </c>
      <c r="G428" s="69">
        <v>36</v>
      </c>
      <c r="H428" s="69"/>
      <c r="I428" s="69">
        <v>38.299999999999997</v>
      </c>
      <c r="J428" s="25"/>
      <c r="K428" s="25"/>
      <c r="L428" s="25"/>
      <c r="M428" s="69"/>
      <c r="N428" s="69"/>
      <c r="O428" s="73">
        <v>0.38</v>
      </c>
      <c r="P428" s="69">
        <v>150</v>
      </c>
      <c r="Q428" s="24"/>
      <c r="R428" s="24"/>
      <c r="S428" s="24"/>
      <c r="T428" s="24"/>
      <c r="U428" s="25"/>
      <c r="V428" s="25"/>
      <c r="W428" s="25"/>
      <c r="X428" s="73">
        <f t="shared" si="50"/>
        <v>37.54</v>
      </c>
      <c r="Y428" s="26">
        <f t="shared" si="51"/>
        <v>1106.8236184049154</v>
      </c>
      <c r="Z428" s="63">
        <f t="shared" si="52"/>
        <v>3.1283333333333334</v>
      </c>
      <c r="AA428" s="87">
        <f t="shared" si="53"/>
        <v>7.6862751278119124</v>
      </c>
      <c r="AB428" s="64">
        <f t="shared" si="54"/>
        <v>2.7171017581246668E-4</v>
      </c>
      <c r="AC428" s="64">
        <v>8.4999999999999995E-4</v>
      </c>
      <c r="AD428" s="27"/>
      <c r="AE428" s="27"/>
      <c r="AF428" s="27"/>
      <c r="AG428" s="27"/>
      <c r="AH428" s="27"/>
      <c r="AI428" s="27"/>
      <c r="AJ428" s="27"/>
      <c r="AK428" s="27"/>
      <c r="AL428" s="27"/>
      <c r="AM428" s="27"/>
      <c r="AN428" s="27"/>
      <c r="AO428" s="27"/>
      <c r="AP428" s="27"/>
      <c r="AQ428" s="27"/>
      <c r="AR428" s="27"/>
      <c r="AS428" s="25"/>
      <c r="AT428" s="25"/>
      <c r="AU428" s="25"/>
      <c r="AV428" s="25"/>
      <c r="AW428" s="25"/>
      <c r="AX428" s="25"/>
      <c r="AY428" s="56" t="s">
        <v>178</v>
      </c>
      <c r="AZ428" s="25" t="s">
        <v>179</v>
      </c>
      <c r="BA428" s="25" t="s">
        <v>180</v>
      </c>
      <c r="BB428" s="25"/>
      <c r="BC428" s="25"/>
      <c r="BD428" s="25"/>
      <c r="BE428" s="25"/>
      <c r="BF428" s="25"/>
      <c r="BG428" s="25"/>
      <c r="BH428" s="25"/>
      <c r="BI428" s="25" t="s">
        <v>181</v>
      </c>
      <c r="BJ428" s="25"/>
      <c r="BK428" s="25"/>
      <c r="BL428" s="25"/>
      <c r="BM428" s="25"/>
      <c r="BN428" s="25"/>
      <c r="BO428" s="25"/>
      <c r="BP428" s="25"/>
      <c r="BQ428" s="25"/>
    </row>
    <row r="429" spans="1:69" s="36" customFormat="1" x14ac:dyDescent="0.25">
      <c r="A429" s="25" t="s">
        <v>159</v>
      </c>
      <c r="B429" s="25" t="s">
        <v>160</v>
      </c>
      <c r="C429" s="25" t="s">
        <v>177</v>
      </c>
      <c r="D429" s="25" t="s">
        <v>27</v>
      </c>
      <c r="E429" s="25">
        <v>2</v>
      </c>
      <c r="F429" s="47" t="s">
        <v>266</v>
      </c>
      <c r="G429" s="69">
        <v>36</v>
      </c>
      <c r="H429" s="69"/>
      <c r="I429" s="69">
        <v>38.299999999999997</v>
      </c>
      <c r="J429" s="25"/>
      <c r="K429" s="25"/>
      <c r="L429" s="25"/>
      <c r="M429" s="69"/>
      <c r="N429" s="69"/>
      <c r="O429" s="73">
        <v>0.42</v>
      </c>
      <c r="P429" s="69">
        <v>200</v>
      </c>
      <c r="Q429" s="24"/>
      <c r="R429" s="24"/>
      <c r="S429" s="24"/>
      <c r="T429" s="24"/>
      <c r="U429" s="25"/>
      <c r="V429" s="25"/>
      <c r="W429" s="25"/>
      <c r="X429" s="73">
        <f t="shared" si="50"/>
        <v>37.459999999999994</v>
      </c>
      <c r="Y429" s="26">
        <f t="shared" si="51"/>
        <v>1102.1112294245304</v>
      </c>
      <c r="Z429" s="63">
        <f t="shared" si="52"/>
        <v>3.1216666666666661</v>
      </c>
      <c r="AA429" s="87">
        <f t="shared" si="53"/>
        <v>7.6535502043370167</v>
      </c>
      <c r="AB429" s="64">
        <f t="shared" si="54"/>
        <v>2.7229044313934869E-4</v>
      </c>
      <c r="AC429" s="64">
        <v>8.4999999999999995E-4</v>
      </c>
      <c r="AD429" s="27"/>
      <c r="AE429" s="27"/>
      <c r="AF429" s="27"/>
      <c r="AG429" s="27"/>
      <c r="AH429" s="27"/>
      <c r="AI429" s="27"/>
      <c r="AJ429" s="27"/>
      <c r="AK429" s="27"/>
      <c r="AL429" s="27"/>
      <c r="AM429" s="27"/>
      <c r="AN429" s="27"/>
      <c r="AO429" s="27"/>
      <c r="AP429" s="27"/>
      <c r="AQ429" s="27"/>
      <c r="AR429" s="27"/>
      <c r="AS429" s="25"/>
      <c r="AT429" s="25"/>
      <c r="AU429" s="25"/>
      <c r="AV429" s="25"/>
      <c r="AW429" s="25"/>
      <c r="AX429" s="25"/>
      <c r="AY429" s="56" t="s">
        <v>178</v>
      </c>
      <c r="AZ429" s="25" t="s">
        <v>179</v>
      </c>
      <c r="BA429" s="25" t="s">
        <v>180</v>
      </c>
      <c r="BB429" s="25"/>
      <c r="BC429" s="25"/>
      <c r="BD429" s="25"/>
      <c r="BE429" s="25"/>
      <c r="BF429" s="25"/>
      <c r="BG429" s="25"/>
      <c r="BH429" s="25"/>
      <c r="BI429" s="25" t="s">
        <v>181</v>
      </c>
      <c r="BJ429" s="25"/>
      <c r="BK429" s="25"/>
      <c r="BL429" s="25"/>
      <c r="BM429" s="25"/>
      <c r="BN429" s="25"/>
      <c r="BO429" s="25"/>
      <c r="BP429" s="25"/>
      <c r="BQ429" s="25"/>
    </row>
    <row r="430" spans="1:69" s="25" customFormat="1" x14ac:dyDescent="0.25">
      <c r="A430" s="25" t="s">
        <v>159</v>
      </c>
      <c r="B430" s="25" t="s">
        <v>160</v>
      </c>
      <c r="C430" s="25" t="s">
        <v>177</v>
      </c>
      <c r="D430" s="25" t="s">
        <v>27</v>
      </c>
      <c r="E430" s="25">
        <v>2</v>
      </c>
      <c r="F430" s="47" t="s">
        <v>266</v>
      </c>
      <c r="G430" s="69">
        <v>36</v>
      </c>
      <c r="H430" s="69"/>
      <c r="I430" s="69">
        <v>38.299999999999997</v>
      </c>
      <c r="M430" s="69"/>
      <c r="N430" s="69"/>
      <c r="O430" s="73">
        <v>0.47</v>
      </c>
      <c r="P430" s="69">
        <v>250</v>
      </c>
      <c r="Q430" s="24"/>
      <c r="R430" s="24"/>
      <c r="S430" s="24"/>
      <c r="T430" s="24"/>
      <c r="X430" s="73">
        <f t="shared" si="50"/>
        <v>37.36</v>
      </c>
      <c r="Y430" s="26">
        <f t="shared" si="51"/>
        <v>1096.2348803659909</v>
      </c>
      <c r="Z430" s="63">
        <f t="shared" si="52"/>
        <v>3.1133333333333333</v>
      </c>
      <c r="AA430" s="87">
        <f t="shared" si="53"/>
        <v>7.612742224763827</v>
      </c>
      <c r="AB430" s="64">
        <f t="shared" si="54"/>
        <v>2.7301927194860811E-4</v>
      </c>
      <c r="AC430" s="64">
        <v>8.4999999999999995E-4</v>
      </c>
      <c r="AD430" s="27"/>
      <c r="AE430" s="27"/>
      <c r="AF430" s="27"/>
      <c r="AG430" s="27"/>
      <c r="AH430" s="27"/>
      <c r="AI430" s="27"/>
      <c r="AJ430" s="27"/>
      <c r="AK430" s="27"/>
      <c r="AL430" s="27"/>
      <c r="AM430" s="27"/>
      <c r="AN430" s="27"/>
      <c r="AO430" s="27"/>
      <c r="AP430" s="27"/>
      <c r="AQ430" s="27"/>
      <c r="AR430" s="27"/>
      <c r="AY430" s="56" t="s">
        <v>178</v>
      </c>
      <c r="AZ430" s="25" t="s">
        <v>179</v>
      </c>
      <c r="BA430" s="25" t="s">
        <v>180</v>
      </c>
      <c r="BI430" s="25" t="s">
        <v>181</v>
      </c>
    </row>
    <row r="431" spans="1:69" s="25" customFormat="1" x14ac:dyDescent="0.25">
      <c r="A431" s="25" t="s">
        <v>159</v>
      </c>
      <c r="B431" s="25" t="s">
        <v>160</v>
      </c>
      <c r="C431" s="25" t="s">
        <v>177</v>
      </c>
      <c r="D431" s="25" t="s">
        <v>27</v>
      </c>
      <c r="E431" s="25">
        <v>2</v>
      </c>
      <c r="F431" s="47" t="s">
        <v>266</v>
      </c>
      <c r="G431" s="69">
        <v>36</v>
      </c>
      <c r="H431" s="69"/>
      <c r="I431" s="69">
        <v>38.299999999999997</v>
      </c>
      <c r="M431" s="69"/>
      <c r="N431" s="69"/>
      <c r="O431" s="73">
        <v>0.51</v>
      </c>
      <c r="P431" s="69">
        <v>300</v>
      </c>
      <c r="Q431" s="24"/>
      <c r="R431" s="24"/>
      <c r="S431" s="24"/>
      <c r="T431" s="24"/>
      <c r="X431" s="73">
        <f t="shared" si="50"/>
        <v>37.279999999999994</v>
      </c>
      <c r="Y431" s="26">
        <f t="shared" si="51"/>
        <v>1091.5451108527118</v>
      </c>
      <c r="Z431" s="63">
        <f t="shared" si="52"/>
        <v>3.106666666666666</v>
      </c>
      <c r="AA431" s="87">
        <f t="shared" si="53"/>
        <v>7.5801743809216084</v>
      </c>
      <c r="AB431" s="64">
        <f t="shared" si="54"/>
        <v>2.7360515021459229E-4</v>
      </c>
      <c r="AC431" s="64">
        <v>8.4999999999999995E-4</v>
      </c>
      <c r="AD431" s="27"/>
      <c r="AE431" s="27"/>
      <c r="AF431" s="27"/>
      <c r="AG431" s="27"/>
      <c r="AH431" s="27"/>
      <c r="AI431" s="27"/>
      <c r="AJ431" s="27"/>
      <c r="AK431" s="27"/>
      <c r="AL431" s="27"/>
      <c r="AM431" s="27"/>
      <c r="AN431" s="27"/>
      <c r="AO431" s="27"/>
      <c r="AP431" s="27"/>
      <c r="AQ431" s="27"/>
      <c r="AR431" s="27"/>
      <c r="AY431" s="56" t="s">
        <v>178</v>
      </c>
      <c r="AZ431" s="25" t="s">
        <v>179</v>
      </c>
      <c r="BA431" s="25" t="s">
        <v>180</v>
      </c>
      <c r="BI431" s="25" t="s">
        <v>181</v>
      </c>
    </row>
    <row r="432" spans="1:69" s="25" customFormat="1" x14ac:dyDescent="0.25">
      <c r="A432" s="25" t="s">
        <v>159</v>
      </c>
      <c r="B432" s="25" t="s">
        <v>160</v>
      </c>
      <c r="C432" s="25" t="s">
        <v>177</v>
      </c>
      <c r="D432" s="25" t="s">
        <v>27</v>
      </c>
      <c r="E432" s="25">
        <v>2</v>
      </c>
      <c r="F432" s="47" t="s">
        <v>266</v>
      </c>
      <c r="G432" s="69">
        <v>36</v>
      </c>
      <c r="H432" s="69"/>
      <c r="I432" s="69">
        <v>38.299999999999997</v>
      </c>
      <c r="M432" s="69"/>
      <c r="N432" s="69"/>
      <c r="O432" s="73">
        <v>0.56000000000000005</v>
      </c>
      <c r="P432" s="69">
        <v>350</v>
      </c>
      <c r="Q432" s="24"/>
      <c r="R432" s="24"/>
      <c r="S432" s="24"/>
      <c r="T432" s="24"/>
      <c r="X432" s="73">
        <f t="shared" si="50"/>
        <v>37.18</v>
      </c>
      <c r="Y432" s="26">
        <f t="shared" si="51"/>
        <v>1085.6970361280548</v>
      </c>
      <c r="Z432" s="63">
        <f t="shared" si="52"/>
        <v>3.0983333333333332</v>
      </c>
      <c r="AA432" s="87">
        <f t="shared" si="53"/>
        <v>7.5395627508892682</v>
      </c>
      <c r="AB432" s="64">
        <f t="shared" si="54"/>
        <v>2.7434104357181282E-4</v>
      </c>
      <c r="AC432" s="64">
        <v>8.4999999999999995E-4</v>
      </c>
      <c r="AD432" s="27"/>
      <c r="AE432" s="27"/>
      <c r="AF432" s="27"/>
      <c r="AG432" s="27"/>
      <c r="AH432" s="27"/>
      <c r="AI432" s="27"/>
      <c r="AJ432" s="27"/>
      <c r="AK432" s="27"/>
      <c r="AL432" s="27"/>
      <c r="AM432" s="27"/>
      <c r="AN432" s="27"/>
      <c r="AO432" s="27"/>
      <c r="AP432" s="27"/>
      <c r="AQ432" s="27"/>
      <c r="AR432" s="27"/>
      <c r="AY432" s="56" t="s">
        <v>178</v>
      </c>
      <c r="AZ432" s="25" t="s">
        <v>179</v>
      </c>
      <c r="BA432" s="25" t="s">
        <v>180</v>
      </c>
      <c r="BI432" s="25" t="s">
        <v>181</v>
      </c>
    </row>
    <row r="433" spans="1:69" s="25" customFormat="1" x14ac:dyDescent="0.25">
      <c r="A433" s="36" t="s">
        <v>159</v>
      </c>
      <c r="B433" s="36" t="s">
        <v>160</v>
      </c>
      <c r="C433" s="36" t="s">
        <v>177</v>
      </c>
      <c r="D433" s="36" t="s">
        <v>27</v>
      </c>
      <c r="E433" s="36">
        <v>2</v>
      </c>
      <c r="F433" s="47" t="s">
        <v>266</v>
      </c>
      <c r="G433" s="70">
        <v>42</v>
      </c>
      <c r="H433" s="77"/>
      <c r="I433" s="70">
        <v>44.5</v>
      </c>
      <c r="J433" s="36"/>
      <c r="K433" s="36"/>
      <c r="L433" s="36"/>
      <c r="M433" s="70"/>
      <c r="N433" s="70"/>
      <c r="O433" s="80">
        <v>0.41</v>
      </c>
      <c r="P433" s="70">
        <v>150</v>
      </c>
      <c r="Q433" s="35"/>
      <c r="R433" s="35"/>
      <c r="S433" s="35"/>
      <c r="T433" s="35"/>
      <c r="U433" s="36"/>
      <c r="V433" s="36"/>
      <c r="W433" s="36"/>
      <c r="X433" s="80">
        <f t="shared" si="50"/>
        <v>43.68</v>
      </c>
      <c r="Y433" s="42">
        <f t="shared" si="51"/>
        <v>1498.4944568281196</v>
      </c>
      <c r="Z433" s="67">
        <f t="shared" si="52"/>
        <v>3.64</v>
      </c>
      <c r="AA433" s="89">
        <f t="shared" si="53"/>
        <v>10.406211505750832</v>
      </c>
      <c r="AB433" s="68">
        <f t="shared" si="54"/>
        <v>2.3351648351648349E-4</v>
      </c>
      <c r="AC433" s="68">
        <v>8.4999999999999995E-4</v>
      </c>
      <c r="AD433" s="43"/>
      <c r="AE433" s="43"/>
      <c r="AF433" s="43"/>
      <c r="AG433" s="43"/>
      <c r="AH433" s="43"/>
      <c r="AI433" s="43"/>
      <c r="AJ433" s="43"/>
      <c r="AK433" s="43"/>
      <c r="AL433" s="43"/>
      <c r="AM433" s="43"/>
      <c r="AN433" s="43"/>
      <c r="AO433" s="43"/>
      <c r="AP433" s="43"/>
      <c r="AQ433" s="43"/>
      <c r="AR433" s="43"/>
      <c r="AS433" s="36"/>
      <c r="AT433" s="36"/>
      <c r="AU433" s="36"/>
      <c r="AV433" s="36"/>
      <c r="AW433" s="36"/>
      <c r="AX433" s="36"/>
      <c r="AY433" s="55" t="s">
        <v>178</v>
      </c>
      <c r="AZ433" s="41" t="s">
        <v>179</v>
      </c>
      <c r="BA433" s="41" t="s">
        <v>180</v>
      </c>
      <c r="BB433" s="36"/>
      <c r="BC433" s="36"/>
      <c r="BD433" s="36"/>
      <c r="BE433" s="36"/>
      <c r="BF433" s="36"/>
      <c r="BG433" s="36"/>
      <c r="BH433" s="36"/>
      <c r="BI433" s="36" t="s">
        <v>181</v>
      </c>
      <c r="BJ433" s="36"/>
      <c r="BK433" s="36"/>
      <c r="BL433" s="36"/>
      <c r="BM433" s="36"/>
      <c r="BN433" s="36"/>
      <c r="BO433" s="36"/>
      <c r="BP433" s="36"/>
      <c r="BQ433" s="36"/>
    </row>
    <row r="434" spans="1:69" s="25" customFormat="1" x14ac:dyDescent="0.25">
      <c r="A434" s="36" t="s">
        <v>159</v>
      </c>
      <c r="B434" s="36" t="s">
        <v>160</v>
      </c>
      <c r="C434" s="36" t="s">
        <v>177</v>
      </c>
      <c r="D434" s="36" t="s">
        <v>27</v>
      </c>
      <c r="E434" s="36">
        <v>2</v>
      </c>
      <c r="F434" s="47" t="s">
        <v>266</v>
      </c>
      <c r="G434" s="70">
        <v>42</v>
      </c>
      <c r="H434" s="77"/>
      <c r="I434" s="70">
        <v>44.5</v>
      </c>
      <c r="J434" s="36"/>
      <c r="K434" s="36"/>
      <c r="L434" s="36"/>
      <c r="M434" s="70"/>
      <c r="N434" s="70"/>
      <c r="O434" s="80">
        <v>0.47</v>
      </c>
      <c r="P434" s="70">
        <v>200</v>
      </c>
      <c r="Q434" s="35"/>
      <c r="R434" s="35"/>
      <c r="S434" s="35"/>
      <c r="T434" s="35"/>
      <c r="U434" s="36"/>
      <c r="V434" s="36"/>
      <c r="W434" s="36"/>
      <c r="X434" s="80">
        <f t="shared" si="50"/>
        <v>43.56</v>
      </c>
      <c r="Y434" s="42">
        <f t="shared" si="51"/>
        <v>1490.2722805351445</v>
      </c>
      <c r="Z434" s="67">
        <f t="shared" si="52"/>
        <v>3.6300000000000003</v>
      </c>
      <c r="AA434" s="89">
        <f t="shared" si="53"/>
        <v>10.349113059271838</v>
      </c>
      <c r="AB434" s="68">
        <f t="shared" si="54"/>
        <v>2.3415977961432503E-4</v>
      </c>
      <c r="AC434" s="68">
        <v>8.4999999999999995E-4</v>
      </c>
      <c r="AD434" s="43"/>
      <c r="AE434" s="43"/>
      <c r="AF434" s="43"/>
      <c r="AG434" s="43"/>
      <c r="AH434" s="43"/>
      <c r="AI434" s="43"/>
      <c r="AJ434" s="43"/>
      <c r="AK434" s="43"/>
      <c r="AL434" s="43"/>
      <c r="AM434" s="43"/>
      <c r="AN434" s="43"/>
      <c r="AO434" s="43"/>
      <c r="AP434" s="43"/>
      <c r="AQ434" s="43"/>
      <c r="AR434" s="43"/>
      <c r="AS434" s="36"/>
      <c r="AT434" s="36"/>
      <c r="AU434" s="36"/>
      <c r="AV434" s="36"/>
      <c r="AW434" s="36"/>
      <c r="AX434" s="36"/>
      <c r="AY434" s="55" t="s">
        <v>178</v>
      </c>
      <c r="AZ434" s="41" t="s">
        <v>179</v>
      </c>
      <c r="BA434" s="41" t="s">
        <v>180</v>
      </c>
      <c r="BB434" s="36"/>
      <c r="BC434" s="36"/>
      <c r="BD434" s="36"/>
      <c r="BE434" s="36"/>
      <c r="BF434" s="36"/>
      <c r="BG434" s="36"/>
      <c r="BH434" s="36"/>
      <c r="BI434" s="36" t="s">
        <v>181</v>
      </c>
      <c r="BJ434" s="36"/>
      <c r="BK434" s="36"/>
      <c r="BL434" s="36"/>
      <c r="BM434" s="36"/>
      <c r="BN434" s="36"/>
      <c r="BO434" s="36"/>
      <c r="BP434" s="36"/>
      <c r="BQ434" s="36"/>
    </row>
    <row r="435" spans="1:69" s="25" customFormat="1" x14ac:dyDescent="0.25">
      <c r="A435" s="36" t="s">
        <v>159</v>
      </c>
      <c r="B435" s="36" t="s">
        <v>160</v>
      </c>
      <c r="C435" s="36" t="s">
        <v>177</v>
      </c>
      <c r="D435" s="36" t="s">
        <v>27</v>
      </c>
      <c r="E435" s="36">
        <v>2</v>
      </c>
      <c r="F435" s="47" t="s">
        <v>266</v>
      </c>
      <c r="G435" s="70">
        <v>42</v>
      </c>
      <c r="H435" s="77"/>
      <c r="I435" s="70">
        <v>44.5</v>
      </c>
      <c r="J435" s="36"/>
      <c r="K435" s="36"/>
      <c r="L435" s="36"/>
      <c r="M435" s="70"/>
      <c r="N435" s="70"/>
      <c r="O435" s="80">
        <v>0.52</v>
      </c>
      <c r="P435" s="70">
        <v>250</v>
      </c>
      <c r="Q435" s="35"/>
      <c r="R435" s="35"/>
      <c r="S435" s="35"/>
      <c r="T435" s="35"/>
      <c r="U435" s="36"/>
      <c r="V435" s="36"/>
      <c r="W435" s="36"/>
      <c r="X435" s="80">
        <f t="shared" si="50"/>
        <v>43.46</v>
      </c>
      <c r="Y435" s="42">
        <f t="shared" si="51"/>
        <v>1483.4377457172598</v>
      </c>
      <c r="Z435" s="67">
        <f t="shared" si="52"/>
        <v>3.6216666666666666</v>
      </c>
      <c r="AA435" s="89">
        <f t="shared" si="53"/>
        <v>10.301651011925415</v>
      </c>
      <c r="AB435" s="68">
        <f t="shared" si="54"/>
        <v>2.3469857340082835E-4</v>
      </c>
      <c r="AC435" s="68">
        <v>8.4999999999999995E-4</v>
      </c>
      <c r="AD435" s="43"/>
      <c r="AE435" s="43"/>
      <c r="AF435" s="43"/>
      <c r="AG435" s="43"/>
      <c r="AH435" s="43"/>
      <c r="AI435" s="43"/>
      <c r="AJ435" s="43"/>
      <c r="AK435" s="43"/>
      <c r="AL435" s="43"/>
      <c r="AM435" s="43"/>
      <c r="AN435" s="43"/>
      <c r="AO435" s="43"/>
      <c r="AP435" s="43"/>
      <c r="AQ435" s="43"/>
      <c r="AR435" s="43"/>
      <c r="AS435" s="36"/>
      <c r="AT435" s="36"/>
      <c r="AU435" s="36"/>
      <c r="AV435" s="36"/>
      <c r="AW435" s="36"/>
      <c r="AX435" s="36"/>
      <c r="AY435" s="55" t="s">
        <v>178</v>
      </c>
      <c r="AZ435" s="41" t="s">
        <v>179</v>
      </c>
      <c r="BA435" s="41" t="s">
        <v>180</v>
      </c>
      <c r="BB435" s="36"/>
      <c r="BC435" s="36"/>
      <c r="BD435" s="36"/>
      <c r="BE435" s="36"/>
      <c r="BF435" s="36"/>
      <c r="BG435" s="36"/>
      <c r="BH435" s="36"/>
      <c r="BI435" s="36" t="s">
        <v>181</v>
      </c>
      <c r="BJ435" s="36"/>
      <c r="BK435" s="36"/>
      <c r="BL435" s="36"/>
      <c r="BM435" s="36"/>
      <c r="BN435" s="36"/>
      <c r="BO435" s="36"/>
      <c r="BP435" s="36"/>
      <c r="BQ435" s="36"/>
    </row>
    <row r="436" spans="1:69" s="25" customFormat="1" x14ac:dyDescent="0.25">
      <c r="A436" s="36" t="s">
        <v>159</v>
      </c>
      <c r="B436" s="36" t="s">
        <v>160</v>
      </c>
      <c r="C436" s="36" t="s">
        <v>177</v>
      </c>
      <c r="D436" s="36" t="s">
        <v>27</v>
      </c>
      <c r="E436" s="36">
        <v>2</v>
      </c>
      <c r="F436" s="47" t="s">
        <v>266</v>
      </c>
      <c r="G436" s="70">
        <v>42</v>
      </c>
      <c r="H436" s="77"/>
      <c r="I436" s="70">
        <v>44.5</v>
      </c>
      <c r="J436" s="36"/>
      <c r="K436" s="36"/>
      <c r="L436" s="36"/>
      <c r="M436" s="70"/>
      <c r="N436" s="70"/>
      <c r="O436" s="80">
        <v>0.56999999999999995</v>
      </c>
      <c r="P436" s="70">
        <v>300</v>
      </c>
      <c r="Q436" s="35"/>
      <c r="R436" s="35"/>
      <c r="S436" s="35"/>
      <c r="T436" s="35"/>
      <c r="U436" s="36"/>
      <c r="V436" s="36"/>
      <c r="W436" s="36"/>
      <c r="X436" s="80">
        <f t="shared" si="50"/>
        <v>43.36</v>
      </c>
      <c r="Y436" s="42">
        <f t="shared" si="51"/>
        <v>1476.6189188626431</v>
      </c>
      <c r="Z436" s="67">
        <f t="shared" si="52"/>
        <v>3.6133333333333333</v>
      </c>
      <c r="AA436" s="89">
        <f t="shared" si="53"/>
        <v>10.254298047657244</v>
      </c>
      <c r="AB436" s="68">
        <f t="shared" si="54"/>
        <v>2.3523985239852399E-4</v>
      </c>
      <c r="AC436" s="68">
        <v>8.4999999999999995E-4</v>
      </c>
      <c r="AD436" s="43"/>
      <c r="AE436" s="43"/>
      <c r="AF436" s="43"/>
      <c r="AG436" s="43"/>
      <c r="AH436" s="43"/>
      <c r="AI436" s="43"/>
      <c r="AJ436" s="43"/>
      <c r="AK436" s="43"/>
      <c r="AL436" s="43"/>
      <c r="AM436" s="43"/>
      <c r="AN436" s="43"/>
      <c r="AO436" s="43"/>
      <c r="AP436" s="43"/>
      <c r="AQ436" s="43"/>
      <c r="AR436" s="43"/>
      <c r="AS436" s="36"/>
      <c r="AT436" s="36"/>
      <c r="AU436" s="36"/>
      <c r="AV436" s="36"/>
      <c r="AW436" s="36"/>
      <c r="AX436" s="36"/>
      <c r="AY436" s="55" t="s">
        <v>178</v>
      </c>
      <c r="AZ436" s="41" t="s">
        <v>179</v>
      </c>
      <c r="BA436" s="41" t="s">
        <v>180</v>
      </c>
      <c r="BB436" s="36"/>
      <c r="BC436" s="36"/>
      <c r="BD436" s="36"/>
      <c r="BE436" s="36"/>
      <c r="BF436" s="36"/>
      <c r="BG436" s="36"/>
      <c r="BH436" s="36"/>
      <c r="BI436" s="36" t="s">
        <v>181</v>
      </c>
      <c r="BJ436" s="36"/>
      <c r="BK436" s="36"/>
      <c r="BL436" s="36"/>
      <c r="BM436" s="36"/>
      <c r="BN436" s="36"/>
      <c r="BO436" s="36"/>
      <c r="BP436" s="36"/>
      <c r="BQ436" s="36"/>
    </row>
    <row r="437" spans="1:69" s="25" customFormat="1" x14ac:dyDescent="0.25">
      <c r="A437" s="36" t="s">
        <v>159</v>
      </c>
      <c r="B437" s="36" t="s">
        <v>160</v>
      </c>
      <c r="C437" s="36" t="s">
        <v>177</v>
      </c>
      <c r="D437" s="36" t="s">
        <v>27</v>
      </c>
      <c r="E437" s="36">
        <v>2</v>
      </c>
      <c r="F437" s="47" t="s">
        <v>266</v>
      </c>
      <c r="G437" s="70">
        <v>42</v>
      </c>
      <c r="H437" s="77"/>
      <c r="I437" s="70">
        <v>44.5</v>
      </c>
      <c r="J437" s="36"/>
      <c r="K437" s="36"/>
      <c r="L437" s="36"/>
      <c r="M437" s="70"/>
      <c r="N437" s="70"/>
      <c r="O437" s="80">
        <v>0.63</v>
      </c>
      <c r="P437" s="70">
        <v>350</v>
      </c>
      <c r="Q437" s="35"/>
      <c r="R437" s="35"/>
      <c r="S437" s="35"/>
      <c r="T437" s="35"/>
      <c r="U437" s="36"/>
      <c r="V437" s="36"/>
      <c r="W437" s="36"/>
      <c r="X437" s="80">
        <f t="shared" si="50"/>
        <v>43.24</v>
      </c>
      <c r="Y437" s="42">
        <f t="shared" si="51"/>
        <v>1468.457061148617</v>
      </c>
      <c r="Z437" s="67">
        <f t="shared" si="52"/>
        <v>3.6033333333333335</v>
      </c>
      <c r="AA437" s="89">
        <f t="shared" si="53"/>
        <v>10.197618480198729</v>
      </c>
      <c r="AB437" s="68">
        <f t="shared" si="54"/>
        <v>2.3589269195189636E-4</v>
      </c>
      <c r="AC437" s="68">
        <v>8.4999999999999995E-4</v>
      </c>
      <c r="AD437" s="43"/>
      <c r="AE437" s="43"/>
      <c r="AF437" s="43"/>
      <c r="AG437" s="43"/>
      <c r="AH437" s="43"/>
      <c r="AI437" s="43"/>
      <c r="AJ437" s="43"/>
      <c r="AK437" s="43"/>
      <c r="AL437" s="43"/>
      <c r="AM437" s="43"/>
      <c r="AN437" s="43"/>
      <c r="AO437" s="43"/>
      <c r="AP437" s="43"/>
      <c r="AQ437" s="43"/>
      <c r="AR437" s="43"/>
      <c r="AS437" s="36"/>
      <c r="AT437" s="36"/>
      <c r="AU437" s="36"/>
      <c r="AV437" s="36"/>
      <c r="AW437" s="36"/>
      <c r="AX437" s="36"/>
      <c r="AY437" s="55" t="s">
        <v>178</v>
      </c>
      <c r="AZ437" s="41" t="s">
        <v>179</v>
      </c>
      <c r="BA437" s="41" t="s">
        <v>180</v>
      </c>
      <c r="BB437" s="36"/>
      <c r="BC437" s="36"/>
      <c r="BD437" s="36"/>
      <c r="BE437" s="36"/>
      <c r="BF437" s="36"/>
      <c r="BG437" s="36"/>
      <c r="BH437" s="36"/>
      <c r="BI437" s="36" t="s">
        <v>181</v>
      </c>
      <c r="BJ437" s="36"/>
      <c r="BK437" s="36"/>
      <c r="BL437" s="36"/>
      <c r="BM437" s="36"/>
      <c r="BN437" s="36"/>
      <c r="BO437" s="36"/>
      <c r="BP437" s="36"/>
      <c r="BQ437" s="36"/>
    </row>
    <row r="438" spans="1:69" s="25" customFormat="1" x14ac:dyDescent="0.25">
      <c r="A438" s="25" t="s">
        <v>159</v>
      </c>
      <c r="B438" s="25" t="s">
        <v>160</v>
      </c>
      <c r="C438" s="25" t="s">
        <v>177</v>
      </c>
      <c r="D438" s="25" t="s">
        <v>27</v>
      </c>
      <c r="E438" s="25">
        <v>2</v>
      </c>
      <c r="F438" s="47" t="s">
        <v>266</v>
      </c>
      <c r="G438" s="69">
        <v>48</v>
      </c>
      <c r="H438" s="69"/>
      <c r="I438" s="69">
        <v>50.8</v>
      </c>
      <c r="M438" s="69"/>
      <c r="N438" s="69"/>
      <c r="O438" s="73">
        <v>0.46</v>
      </c>
      <c r="P438" s="69">
        <v>150</v>
      </c>
      <c r="Q438" s="24"/>
      <c r="R438" s="24"/>
      <c r="S438" s="24"/>
      <c r="T438" s="24"/>
      <c r="X438" s="73">
        <f t="shared" si="50"/>
        <v>49.879999999999995</v>
      </c>
      <c r="Y438" s="26">
        <f t="shared" si="51"/>
        <v>1954.081940266404</v>
      </c>
      <c r="Z438" s="63">
        <f t="shared" si="52"/>
        <v>4.1566666666666663</v>
      </c>
      <c r="AA438" s="87">
        <f t="shared" si="53"/>
        <v>13.570013474072249</v>
      </c>
      <c r="AB438" s="64">
        <f t="shared" si="54"/>
        <v>2.0449077786688052E-4</v>
      </c>
      <c r="AC438" s="64">
        <v>8.4999999999999995E-4</v>
      </c>
      <c r="AD438" s="27"/>
      <c r="AE438" s="27"/>
      <c r="AF438" s="27"/>
      <c r="AG438" s="27"/>
      <c r="AH438" s="27"/>
      <c r="AI438" s="27"/>
      <c r="AJ438" s="27"/>
      <c r="AK438" s="27"/>
      <c r="AL438" s="27"/>
      <c r="AM438" s="27"/>
      <c r="AN438" s="27"/>
      <c r="AO438" s="27"/>
      <c r="AP438" s="27"/>
      <c r="AQ438" s="27"/>
      <c r="AR438" s="27"/>
      <c r="AY438" s="56" t="s">
        <v>178</v>
      </c>
      <c r="AZ438" s="25" t="s">
        <v>179</v>
      </c>
      <c r="BA438" s="25" t="s">
        <v>180</v>
      </c>
      <c r="BI438" s="25" t="s">
        <v>181</v>
      </c>
    </row>
    <row r="439" spans="1:69" s="25" customFormat="1" x14ac:dyDescent="0.25">
      <c r="A439" s="25" t="s">
        <v>159</v>
      </c>
      <c r="B439" s="25" t="s">
        <v>160</v>
      </c>
      <c r="C439" s="25" t="s">
        <v>177</v>
      </c>
      <c r="D439" s="25" t="s">
        <v>27</v>
      </c>
      <c r="E439" s="25">
        <v>2</v>
      </c>
      <c r="F439" s="47" t="s">
        <v>266</v>
      </c>
      <c r="G439" s="69">
        <v>48</v>
      </c>
      <c r="H439" s="69"/>
      <c r="I439" s="69">
        <v>50.8</v>
      </c>
      <c r="M439" s="69"/>
      <c r="N439" s="69"/>
      <c r="O439" s="73">
        <v>0.52</v>
      </c>
      <c r="P439" s="69">
        <v>200</v>
      </c>
      <c r="Q439" s="24"/>
      <c r="R439" s="24"/>
      <c r="S439" s="24"/>
      <c r="T439" s="24"/>
      <c r="X439" s="73">
        <f t="shared" si="50"/>
        <v>49.76</v>
      </c>
      <c r="Y439" s="26">
        <f t="shared" si="51"/>
        <v>1944.6910915062933</v>
      </c>
      <c r="Z439" s="63">
        <f t="shared" si="52"/>
        <v>4.1466666666666665</v>
      </c>
      <c r="AA439" s="87">
        <f t="shared" si="53"/>
        <v>13.504799246571482</v>
      </c>
      <c r="AB439" s="64">
        <f t="shared" si="54"/>
        <v>2.0498392282958198E-4</v>
      </c>
      <c r="AC439" s="64">
        <v>8.4999999999999995E-4</v>
      </c>
      <c r="AD439" s="27"/>
      <c r="AE439" s="27"/>
      <c r="AF439" s="27"/>
      <c r="AG439" s="27"/>
      <c r="AH439" s="27"/>
      <c r="AI439" s="27"/>
      <c r="AJ439" s="27"/>
      <c r="AK439" s="27"/>
      <c r="AL439" s="27"/>
      <c r="AM439" s="27"/>
      <c r="AN439" s="27"/>
      <c r="AO439" s="27"/>
      <c r="AP439" s="27"/>
      <c r="AQ439" s="27"/>
      <c r="AR439" s="27"/>
      <c r="AY439" s="56" t="s">
        <v>178</v>
      </c>
      <c r="AZ439" s="25" t="s">
        <v>179</v>
      </c>
      <c r="BA439" s="25" t="s">
        <v>180</v>
      </c>
      <c r="BI439" s="25" t="s">
        <v>181</v>
      </c>
    </row>
    <row r="440" spans="1:69" s="25" customFormat="1" x14ac:dyDescent="0.25">
      <c r="A440" s="25" t="s">
        <v>159</v>
      </c>
      <c r="B440" s="25" t="s">
        <v>160</v>
      </c>
      <c r="C440" s="25" t="s">
        <v>177</v>
      </c>
      <c r="D440" s="25" t="s">
        <v>27</v>
      </c>
      <c r="E440" s="25">
        <v>2</v>
      </c>
      <c r="F440" s="47" t="s">
        <v>266</v>
      </c>
      <c r="G440" s="69">
        <v>48</v>
      </c>
      <c r="H440" s="69"/>
      <c r="I440" s="69">
        <v>50.8</v>
      </c>
      <c r="M440" s="69"/>
      <c r="N440" s="69"/>
      <c r="O440" s="73">
        <v>0.57999999999999996</v>
      </c>
      <c r="P440" s="69">
        <v>250</v>
      </c>
      <c r="Q440" s="24"/>
      <c r="R440" s="24"/>
      <c r="S440" s="24"/>
      <c r="T440" s="24"/>
      <c r="X440" s="73">
        <f t="shared" si="50"/>
        <v>49.64</v>
      </c>
      <c r="Y440" s="26">
        <f t="shared" si="51"/>
        <v>1935.322862213289</v>
      </c>
      <c r="Z440" s="63">
        <f t="shared" si="52"/>
        <v>4.1366666666666667</v>
      </c>
      <c r="AA440" s="87">
        <f t="shared" si="53"/>
        <v>13.439742098703396</v>
      </c>
      <c r="AB440" s="64">
        <f t="shared" si="54"/>
        <v>2.0547945205479451E-4</v>
      </c>
      <c r="AC440" s="64">
        <v>8.4999999999999995E-4</v>
      </c>
      <c r="AD440" s="27"/>
      <c r="AE440" s="27"/>
      <c r="AF440" s="27"/>
      <c r="AG440" s="27"/>
      <c r="AH440" s="27"/>
      <c r="AI440" s="27"/>
      <c r="AJ440" s="27"/>
      <c r="AK440" s="27"/>
      <c r="AL440" s="27"/>
      <c r="AM440" s="27"/>
      <c r="AN440" s="27"/>
      <c r="AO440" s="27"/>
      <c r="AP440" s="27"/>
      <c r="AQ440" s="27"/>
      <c r="AR440" s="27"/>
      <c r="AY440" s="56" t="s">
        <v>178</v>
      </c>
      <c r="AZ440" s="25" t="s">
        <v>179</v>
      </c>
      <c r="BA440" s="25" t="s">
        <v>180</v>
      </c>
      <c r="BI440" s="25" t="s">
        <v>181</v>
      </c>
    </row>
    <row r="441" spans="1:69" s="25" customFormat="1" x14ac:dyDescent="0.25">
      <c r="A441" s="25" t="s">
        <v>159</v>
      </c>
      <c r="B441" s="25" t="s">
        <v>160</v>
      </c>
      <c r="C441" s="25" t="s">
        <v>177</v>
      </c>
      <c r="D441" s="25" t="s">
        <v>27</v>
      </c>
      <c r="E441" s="25">
        <v>2</v>
      </c>
      <c r="F441" s="47" t="s">
        <v>266</v>
      </c>
      <c r="G441" s="69">
        <v>48</v>
      </c>
      <c r="H441" s="69"/>
      <c r="I441" s="69">
        <v>50.8</v>
      </c>
      <c r="M441" s="69"/>
      <c r="N441" s="69"/>
      <c r="O441" s="73">
        <v>0.64</v>
      </c>
      <c r="P441" s="69">
        <v>300</v>
      </c>
      <c r="Q441" s="24"/>
      <c r="R441" s="24"/>
      <c r="S441" s="24"/>
      <c r="T441" s="24"/>
      <c r="X441" s="73">
        <f t="shared" si="50"/>
        <v>49.519999999999996</v>
      </c>
      <c r="Y441" s="26">
        <f t="shared" si="51"/>
        <v>1925.9772523873896</v>
      </c>
      <c r="Z441" s="63">
        <f t="shared" si="52"/>
        <v>4.126666666666666</v>
      </c>
      <c r="AA441" s="87">
        <f t="shared" si="53"/>
        <v>13.374842030467981</v>
      </c>
      <c r="AB441" s="64">
        <f t="shared" si="54"/>
        <v>2.0597738287560582E-4</v>
      </c>
      <c r="AC441" s="64">
        <v>8.4999999999999995E-4</v>
      </c>
      <c r="AD441" s="27"/>
      <c r="AE441" s="27"/>
      <c r="AF441" s="27"/>
      <c r="AG441" s="27"/>
      <c r="AH441" s="27"/>
      <c r="AI441" s="27"/>
      <c r="AJ441" s="27"/>
      <c r="AK441" s="27"/>
      <c r="AL441" s="27"/>
      <c r="AM441" s="27"/>
      <c r="AN441" s="27"/>
      <c r="AO441" s="27"/>
      <c r="AP441" s="27"/>
      <c r="AQ441" s="27"/>
      <c r="AR441" s="27"/>
      <c r="AY441" s="56" t="s">
        <v>178</v>
      </c>
      <c r="AZ441" s="25" t="s">
        <v>179</v>
      </c>
      <c r="BA441" s="25" t="s">
        <v>180</v>
      </c>
      <c r="BI441" s="25" t="s">
        <v>181</v>
      </c>
    </row>
    <row r="442" spans="1:69" s="25" customFormat="1" x14ac:dyDescent="0.25">
      <c r="A442" s="25" t="s">
        <v>159</v>
      </c>
      <c r="B442" s="25" t="s">
        <v>160</v>
      </c>
      <c r="C442" s="25" t="s">
        <v>177</v>
      </c>
      <c r="D442" s="25" t="s">
        <v>27</v>
      </c>
      <c r="E442" s="25">
        <v>2</v>
      </c>
      <c r="F442" s="47" t="s">
        <v>266</v>
      </c>
      <c r="G442" s="69">
        <v>48</v>
      </c>
      <c r="H442" s="69"/>
      <c r="I442" s="69">
        <v>50.8</v>
      </c>
      <c r="M442" s="69"/>
      <c r="N442" s="69"/>
      <c r="O442" s="73">
        <v>0.7</v>
      </c>
      <c r="P442" s="69">
        <v>350</v>
      </c>
      <c r="Q442" s="24"/>
      <c r="R442" s="24"/>
      <c r="S442" s="24"/>
      <c r="T442" s="24"/>
      <c r="X442" s="73">
        <f t="shared" si="50"/>
        <v>49.4</v>
      </c>
      <c r="Y442" s="26">
        <f t="shared" si="51"/>
        <v>1916.6542620285966</v>
      </c>
      <c r="Z442" s="63">
        <f t="shared" si="52"/>
        <v>4.1166666666666663</v>
      </c>
      <c r="AA442" s="87">
        <f t="shared" si="53"/>
        <v>13.310099041865254</v>
      </c>
      <c r="AB442" s="64">
        <f t="shared" si="54"/>
        <v>2.0647773279352228E-4</v>
      </c>
      <c r="AC442" s="64">
        <v>8.4999999999999995E-4</v>
      </c>
      <c r="AD442" s="27"/>
      <c r="AE442" s="27"/>
      <c r="AF442" s="27"/>
      <c r="AG442" s="27"/>
      <c r="AH442" s="27"/>
      <c r="AI442" s="27"/>
      <c r="AJ442" s="27"/>
      <c r="AK442" s="27"/>
      <c r="AL442" s="27"/>
      <c r="AM442" s="27"/>
      <c r="AN442" s="27"/>
      <c r="AO442" s="27"/>
      <c r="AP442" s="27"/>
      <c r="AQ442" s="27"/>
      <c r="AR442" s="27"/>
      <c r="AY442" s="56" t="s">
        <v>178</v>
      </c>
      <c r="AZ442" s="25" t="s">
        <v>179</v>
      </c>
      <c r="BA442" s="25" t="s">
        <v>180</v>
      </c>
      <c r="BI442" s="25" t="s">
        <v>181</v>
      </c>
    </row>
    <row r="443" spans="1:69" s="25" customFormat="1" x14ac:dyDescent="0.25">
      <c r="A443" s="36" t="s">
        <v>159</v>
      </c>
      <c r="B443" s="36" t="s">
        <v>160</v>
      </c>
      <c r="C443" s="36" t="s">
        <v>177</v>
      </c>
      <c r="D443" s="36" t="s">
        <v>27</v>
      </c>
      <c r="E443" s="36">
        <v>2</v>
      </c>
      <c r="F443" s="47" t="s">
        <v>266</v>
      </c>
      <c r="G443" s="70">
        <v>54</v>
      </c>
      <c r="H443" s="77"/>
      <c r="I443" s="70">
        <v>57.56</v>
      </c>
      <c r="J443" s="36"/>
      <c r="K443" s="36"/>
      <c r="L443" s="36"/>
      <c r="M443" s="70"/>
      <c r="N443" s="70"/>
      <c r="O443" s="80">
        <v>0.51</v>
      </c>
      <c r="P443" s="70">
        <v>150</v>
      </c>
      <c r="Q443" s="35"/>
      <c r="R443" s="35"/>
      <c r="S443" s="35"/>
      <c r="T443" s="35"/>
      <c r="U443" s="36"/>
      <c r="V443" s="36"/>
      <c r="W443" s="36"/>
      <c r="X443" s="80">
        <f t="shared" si="50"/>
        <v>56.54</v>
      </c>
      <c r="Y443" s="42">
        <f t="shared" si="51"/>
        <v>2510.7385434411221</v>
      </c>
      <c r="Z443" s="67">
        <f t="shared" si="52"/>
        <v>4.7116666666666669</v>
      </c>
      <c r="AA443" s="89">
        <f t="shared" si="53"/>
        <v>17.43568432945224</v>
      </c>
      <c r="AB443" s="68">
        <f t="shared" si="54"/>
        <v>1.8040325433321539E-4</v>
      </c>
      <c r="AC443" s="68">
        <v>8.4999999999999995E-4</v>
      </c>
      <c r="AD443" s="43"/>
      <c r="AE443" s="43"/>
      <c r="AF443" s="43"/>
      <c r="AG443" s="43"/>
      <c r="AH443" s="43"/>
      <c r="AI443" s="43"/>
      <c r="AJ443" s="43"/>
      <c r="AK443" s="43"/>
      <c r="AL443" s="43"/>
      <c r="AM443" s="43"/>
      <c r="AN443" s="43"/>
      <c r="AO443" s="43"/>
      <c r="AP443" s="43"/>
      <c r="AQ443" s="43"/>
      <c r="AR443" s="43"/>
      <c r="AS443" s="36"/>
      <c r="AT443" s="36"/>
      <c r="AU443" s="36"/>
      <c r="AV443" s="36"/>
      <c r="AW443" s="36"/>
      <c r="AX443" s="36"/>
      <c r="AY443" s="55" t="s">
        <v>178</v>
      </c>
      <c r="AZ443" s="41" t="s">
        <v>179</v>
      </c>
      <c r="BA443" s="41" t="s">
        <v>180</v>
      </c>
      <c r="BB443" s="36"/>
      <c r="BC443" s="36"/>
      <c r="BD443" s="36"/>
      <c r="BE443" s="36"/>
      <c r="BF443" s="36"/>
      <c r="BG443" s="36"/>
      <c r="BH443" s="36"/>
      <c r="BI443" s="36" t="s">
        <v>181</v>
      </c>
      <c r="BJ443" s="36"/>
      <c r="BK443" s="36"/>
      <c r="BL443" s="36"/>
      <c r="BM443" s="36"/>
      <c r="BN443" s="36"/>
      <c r="BO443" s="36"/>
      <c r="BP443" s="36"/>
      <c r="BQ443" s="36"/>
    </row>
    <row r="444" spans="1:69" s="25" customFormat="1" x14ac:dyDescent="0.25">
      <c r="A444" s="36" t="s">
        <v>159</v>
      </c>
      <c r="B444" s="36" t="s">
        <v>160</v>
      </c>
      <c r="C444" s="36" t="s">
        <v>177</v>
      </c>
      <c r="D444" s="36" t="s">
        <v>27</v>
      </c>
      <c r="E444" s="36">
        <v>2</v>
      </c>
      <c r="F444" s="47" t="s">
        <v>266</v>
      </c>
      <c r="G444" s="70">
        <v>54</v>
      </c>
      <c r="H444" s="77"/>
      <c r="I444" s="70">
        <v>57.56</v>
      </c>
      <c r="J444" s="36"/>
      <c r="K444" s="36"/>
      <c r="L444" s="36"/>
      <c r="M444" s="70"/>
      <c r="N444" s="70"/>
      <c r="O444" s="80">
        <v>0.57999999999999996</v>
      </c>
      <c r="P444" s="70">
        <v>200</v>
      </c>
      <c r="Q444" s="35"/>
      <c r="R444" s="35"/>
      <c r="S444" s="35"/>
      <c r="T444" s="35"/>
      <c r="U444" s="36"/>
      <c r="V444" s="36"/>
      <c r="W444" s="36"/>
      <c r="X444" s="80">
        <f t="shared" si="50"/>
        <v>56.400000000000006</v>
      </c>
      <c r="Y444" s="42">
        <f t="shared" si="51"/>
        <v>2498.3201418407475</v>
      </c>
      <c r="Z444" s="67">
        <f t="shared" si="52"/>
        <v>4.7</v>
      </c>
      <c r="AA444" s="89">
        <f t="shared" si="53"/>
        <v>17.349445429449634</v>
      </c>
      <c r="AB444" s="68">
        <f t="shared" si="54"/>
        <v>1.8085106382978721E-4</v>
      </c>
      <c r="AC444" s="68">
        <v>8.4999999999999995E-4</v>
      </c>
      <c r="AD444" s="43"/>
      <c r="AE444" s="43"/>
      <c r="AF444" s="43"/>
      <c r="AG444" s="43"/>
      <c r="AH444" s="43"/>
      <c r="AI444" s="43"/>
      <c r="AJ444" s="43"/>
      <c r="AK444" s="43"/>
      <c r="AL444" s="43"/>
      <c r="AM444" s="43"/>
      <c r="AN444" s="43"/>
      <c r="AO444" s="43"/>
      <c r="AP444" s="43"/>
      <c r="AQ444" s="43"/>
      <c r="AR444" s="43"/>
      <c r="AS444" s="36"/>
      <c r="AT444" s="36"/>
      <c r="AU444" s="36"/>
      <c r="AV444" s="36"/>
      <c r="AW444" s="36"/>
      <c r="AX444" s="36"/>
      <c r="AY444" s="55" t="s">
        <v>178</v>
      </c>
      <c r="AZ444" s="41" t="s">
        <v>179</v>
      </c>
      <c r="BA444" s="41" t="s">
        <v>180</v>
      </c>
      <c r="BB444" s="36"/>
      <c r="BC444" s="36"/>
      <c r="BD444" s="36"/>
      <c r="BE444" s="36"/>
      <c r="BF444" s="36"/>
      <c r="BG444" s="36"/>
      <c r="BH444" s="36"/>
      <c r="BI444" s="36" t="s">
        <v>181</v>
      </c>
      <c r="BJ444" s="36"/>
      <c r="BK444" s="36"/>
      <c r="BL444" s="36"/>
      <c r="BM444" s="36"/>
      <c r="BN444" s="36"/>
      <c r="BO444" s="36"/>
      <c r="BP444" s="36"/>
      <c r="BQ444" s="36"/>
    </row>
    <row r="445" spans="1:69" s="25" customFormat="1" x14ac:dyDescent="0.25">
      <c r="A445" s="36" t="s">
        <v>159</v>
      </c>
      <c r="B445" s="36" t="s">
        <v>160</v>
      </c>
      <c r="C445" s="36" t="s">
        <v>177</v>
      </c>
      <c r="D445" s="36" t="s">
        <v>27</v>
      </c>
      <c r="E445" s="36">
        <v>2</v>
      </c>
      <c r="F445" s="47" t="s">
        <v>266</v>
      </c>
      <c r="G445" s="70">
        <v>54</v>
      </c>
      <c r="H445" s="77"/>
      <c r="I445" s="70">
        <v>57.56</v>
      </c>
      <c r="J445" s="36"/>
      <c r="K445" s="36"/>
      <c r="L445" s="36"/>
      <c r="M445" s="70"/>
      <c r="N445" s="70"/>
      <c r="O445" s="80">
        <v>0.65</v>
      </c>
      <c r="P445" s="70">
        <v>250</v>
      </c>
      <c r="Q445" s="35"/>
      <c r="R445" s="35"/>
      <c r="S445" s="35"/>
      <c r="T445" s="35"/>
      <c r="U445" s="36"/>
      <c r="V445" s="36"/>
      <c r="W445" s="36"/>
      <c r="X445" s="80">
        <f t="shared" si="50"/>
        <v>56.260000000000005</v>
      </c>
      <c r="Y445" s="42">
        <f t="shared" si="51"/>
        <v>2485.9325278483775</v>
      </c>
      <c r="Z445" s="67">
        <f t="shared" si="52"/>
        <v>4.6883333333333335</v>
      </c>
      <c r="AA445" s="89">
        <f t="shared" si="53"/>
        <v>17.263420332280397</v>
      </c>
      <c r="AB445" s="68">
        <f t="shared" si="54"/>
        <v>1.8130110202630641E-4</v>
      </c>
      <c r="AC445" s="68">
        <v>8.4999999999999995E-4</v>
      </c>
      <c r="AD445" s="43"/>
      <c r="AE445" s="43"/>
      <c r="AF445" s="43"/>
      <c r="AG445" s="43"/>
      <c r="AH445" s="43"/>
      <c r="AI445" s="43"/>
      <c r="AJ445" s="43"/>
      <c r="AK445" s="43"/>
      <c r="AL445" s="43"/>
      <c r="AM445" s="43"/>
      <c r="AN445" s="43"/>
      <c r="AO445" s="43"/>
      <c r="AP445" s="43"/>
      <c r="AQ445" s="43"/>
      <c r="AR445" s="43"/>
      <c r="AS445" s="36"/>
      <c r="AT445" s="36"/>
      <c r="AU445" s="36"/>
      <c r="AV445" s="36"/>
      <c r="AW445" s="36"/>
      <c r="AX445" s="36"/>
      <c r="AY445" s="55" t="s">
        <v>178</v>
      </c>
      <c r="AZ445" s="41" t="s">
        <v>179</v>
      </c>
      <c r="BA445" s="41" t="s">
        <v>180</v>
      </c>
      <c r="BB445" s="36"/>
      <c r="BC445" s="36"/>
      <c r="BD445" s="36"/>
      <c r="BE445" s="36"/>
      <c r="BF445" s="36"/>
      <c r="BG445" s="36"/>
      <c r="BH445" s="36"/>
      <c r="BI445" s="36" t="s">
        <v>181</v>
      </c>
      <c r="BJ445" s="36"/>
      <c r="BK445" s="36"/>
      <c r="BL445" s="36"/>
      <c r="BM445" s="36"/>
      <c r="BN445" s="36"/>
      <c r="BO445" s="36"/>
      <c r="BP445" s="36"/>
      <c r="BQ445" s="36"/>
    </row>
    <row r="446" spans="1:69" s="25" customFormat="1" x14ac:dyDescent="0.25">
      <c r="A446" s="36" t="s">
        <v>159</v>
      </c>
      <c r="B446" s="36" t="s">
        <v>160</v>
      </c>
      <c r="C446" s="36" t="s">
        <v>177</v>
      </c>
      <c r="D446" s="36" t="s">
        <v>27</v>
      </c>
      <c r="E446" s="36">
        <v>2</v>
      </c>
      <c r="F446" s="47" t="s">
        <v>266</v>
      </c>
      <c r="G446" s="70">
        <v>54</v>
      </c>
      <c r="H446" s="77"/>
      <c r="I446" s="70">
        <v>57.56</v>
      </c>
      <c r="J446" s="36"/>
      <c r="K446" s="36"/>
      <c r="L446" s="36"/>
      <c r="M446" s="70"/>
      <c r="N446" s="70"/>
      <c r="O446" s="80">
        <v>0.72</v>
      </c>
      <c r="P446" s="70">
        <v>300</v>
      </c>
      <c r="Q446" s="35"/>
      <c r="R446" s="35"/>
      <c r="S446" s="35"/>
      <c r="T446" s="35"/>
      <c r="U446" s="36"/>
      <c r="V446" s="36"/>
      <c r="W446" s="36"/>
      <c r="X446" s="80">
        <f t="shared" si="50"/>
        <v>56.120000000000005</v>
      </c>
      <c r="Y446" s="42">
        <f t="shared" si="51"/>
        <v>2473.575701464013</v>
      </c>
      <c r="Z446" s="67">
        <f t="shared" si="52"/>
        <v>4.6766666666666667</v>
      </c>
      <c r="AA446" s="89">
        <f t="shared" si="53"/>
        <v>17.177609037944531</v>
      </c>
      <c r="AB446" s="68">
        <f t="shared" si="54"/>
        <v>1.8175338560228081E-4</v>
      </c>
      <c r="AC446" s="68">
        <v>8.4999999999999995E-4</v>
      </c>
      <c r="AD446" s="43"/>
      <c r="AE446" s="43"/>
      <c r="AF446" s="43"/>
      <c r="AG446" s="43"/>
      <c r="AH446" s="43"/>
      <c r="AI446" s="43"/>
      <c r="AJ446" s="43"/>
      <c r="AK446" s="43"/>
      <c r="AL446" s="43"/>
      <c r="AM446" s="43"/>
      <c r="AN446" s="43"/>
      <c r="AO446" s="43"/>
      <c r="AP446" s="43"/>
      <c r="AQ446" s="43"/>
      <c r="AR446" s="43"/>
      <c r="AS446" s="36"/>
      <c r="AT446" s="36"/>
      <c r="AU446" s="36"/>
      <c r="AV446" s="36"/>
      <c r="AW446" s="36"/>
      <c r="AX446" s="36"/>
      <c r="AY446" s="55" t="s">
        <v>178</v>
      </c>
      <c r="AZ446" s="41" t="s">
        <v>179</v>
      </c>
      <c r="BA446" s="41" t="s">
        <v>180</v>
      </c>
      <c r="BB446" s="36"/>
      <c r="BC446" s="36"/>
      <c r="BD446" s="36"/>
      <c r="BE446" s="36"/>
      <c r="BF446" s="36"/>
      <c r="BG446" s="36"/>
      <c r="BH446" s="36"/>
      <c r="BI446" s="36"/>
      <c r="BJ446" s="36"/>
      <c r="BK446" s="36"/>
      <c r="BL446" s="36"/>
      <c r="BM446" s="36"/>
      <c r="BN446" s="36"/>
      <c r="BO446" s="36"/>
      <c r="BP446" s="36"/>
      <c r="BQ446" s="36"/>
    </row>
    <row r="447" spans="1:69" s="36" customFormat="1" x14ac:dyDescent="0.25">
      <c r="A447" s="36" t="s">
        <v>159</v>
      </c>
      <c r="B447" s="36" t="s">
        <v>160</v>
      </c>
      <c r="C447" s="36" t="s">
        <v>177</v>
      </c>
      <c r="D447" s="36" t="s">
        <v>27</v>
      </c>
      <c r="E447" s="36">
        <v>2</v>
      </c>
      <c r="F447" s="47" t="s">
        <v>266</v>
      </c>
      <c r="G447" s="70">
        <v>54</v>
      </c>
      <c r="H447" s="77"/>
      <c r="I447" s="70">
        <v>57.56</v>
      </c>
      <c r="M447" s="70"/>
      <c r="N447" s="70"/>
      <c r="O447" s="80">
        <v>0.79</v>
      </c>
      <c r="P447" s="70">
        <v>350</v>
      </c>
      <c r="Q447" s="35"/>
      <c r="R447" s="35"/>
      <c r="S447" s="35"/>
      <c r="T447" s="35"/>
      <c r="X447" s="80">
        <f t="shared" si="50"/>
        <v>55.980000000000004</v>
      </c>
      <c r="Y447" s="42">
        <f t="shared" si="51"/>
        <v>2461.2496626876532</v>
      </c>
      <c r="Z447" s="67">
        <f t="shared" si="52"/>
        <v>4.665</v>
      </c>
      <c r="AA447" s="89">
        <f t="shared" si="53"/>
        <v>17.092011546442034</v>
      </c>
      <c r="AB447" s="68">
        <f t="shared" si="54"/>
        <v>1.8220793140407286E-4</v>
      </c>
      <c r="AC447" s="68">
        <v>8.4999999999999995E-4</v>
      </c>
      <c r="AD447" s="43"/>
      <c r="AE447" s="43"/>
      <c r="AF447" s="43"/>
      <c r="AG447" s="43"/>
      <c r="AH447" s="43"/>
      <c r="AI447" s="43"/>
      <c r="AJ447" s="43"/>
      <c r="AK447" s="43"/>
      <c r="AL447" s="43"/>
      <c r="AM447" s="43"/>
      <c r="AN447" s="43"/>
      <c r="AO447" s="43"/>
      <c r="AP447" s="43"/>
      <c r="AQ447" s="43"/>
      <c r="AR447" s="43"/>
      <c r="AY447" s="55" t="s">
        <v>178</v>
      </c>
      <c r="AZ447" s="41" t="s">
        <v>179</v>
      </c>
      <c r="BA447" s="41" t="s">
        <v>180</v>
      </c>
      <c r="BI447" s="36" t="s">
        <v>181</v>
      </c>
    </row>
    <row r="448" spans="1:69" s="36" customFormat="1" x14ac:dyDescent="0.25">
      <c r="A448" s="25" t="s">
        <v>159</v>
      </c>
      <c r="B448" s="25" t="s">
        <v>160</v>
      </c>
      <c r="C448" s="25" t="s">
        <v>177</v>
      </c>
      <c r="D448" s="25" t="s">
        <v>27</v>
      </c>
      <c r="E448" s="25">
        <v>2</v>
      </c>
      <c r="F448" s="47" t="s">
        <v>266</v>
      </c>
      <c r="G448" s="69">
        <v>60</v>
      </c>
      <c r="H448" s="69"/>
      <c r="I448" s="69">
        <v>61.61</v>
      </c>
      <c r="J448" s="25"/>
      <c r="K448" s="25"/>
      <c r="L448" s="25"/>
      <c r="M448" s="69"/>
      <c r="N448" s="69"/>
      <c r="O448" s="73">
        <v>0.54</v>
      </c>
      <c r="P448" s="69">
        <v>150</v>
      </c>
      <c r="Q448" s="24"/>
      <c r="R448" s="24"/>
      <c r="S448" s="24"/>
      <c r="T448" s="24"/>
      <c r="U448" s="25"/>
      <c r="V448" s="25"/>
      <c r="W448" s="25"/>
      <c r="X448" s="73">
        <f t="shared" si="50"/>
        <v>60.53</v>
      </c>
      <c r="Y448" s="26">
        <f t="shared" si="51"/>
        <v>2877.6053297669901</v>
      </c>
      <c r="Z448" s="63">
        <f t="shared" si="52"/>
        <v>5.0441666666666665</v>
      </c>
      <c r="AA448" s="87">
        <f t="shared" si="53"/>
        <v>19.983370345604094</v>
      </c>
      <c r="AB448" s="64">
        <f t="shared" si="54"/>
        <v>1.685114819097968E-4</v>
      </c>
      <c r="AC448" s="64">
        <v>8.4999999999999995E-4</v>
      </c>
      <c r="AD448" s="27"/>
      <c r="AE448" s="27"/>
      <c r="AF448" s="27"/>
      <c r="AG448" s="27"/>
      <c r="AH448" s="27"/>
      <c r="AI448" s="27"/>
      <c r="AJ448" s="27"/>
      <c r="AK448" s="27"/>
      <c r="AL448" s="27"/>
      <c r="AM448" s="27"/>
      <c r="AN448" s="27"/>
      <c r="AO448" s="27"/>
      <c r="AP448" s="27"/>
      <c r="AQ448" s="27"/>
      <c r="AR448" s="27"/>
      <c r="AS448" s="25"/>
      <c r="AT448" s="25"/>
      <c r="AU448" s="25"/>
      <c r="AV448" s="25"/>
      <c r="AW448" s="25"/>
      <c r="AX448" s="25"/>
      <c r="AY448" s="56" t="s">
        <v>178</v>
      </c>
      <c r="AZ448" s="25" t="s">
        <v>179</v>
      </c>
      <c r="BA448" s="25" t="s">
        <v>180</v>
      </c>
      <c r="BB448" s="25"/>
      <c r="BC448" s="25"/>
      <c r="BD448" s="25"/>
      <c r="BE448" s="25"/>
      <c r="BF448" s="25"/>
      <c r="BG448" s="25"/>
      <c r="BH448" s="25"/>
      <c r="BI448" s="25" t="s">
        <v>181</v>
      </c>
      <c r="BJ448" s="25"/>
      <c r="BK448" s="25"/>
      <c r="BL448" s="25"/>
      <c r="BM448" s="25"/>
      <c r="BN448" s="25"/>
      <c r="BO448" s="25"/>
      <c r="BP448" s="25"/>
      <c r="BQ448" s="25"/>
    </row>
    <row r="449" spans="1:69" s="36" customFormat="1" x14ac:dyDescent="0.25">
      <c r="A449" s="25" t="s">
        <v>159</v>
      </c>
      <c r="B449" s="25" t="s">
        <v>160</v>
      </c>
      <c r="C449" s="25" t="s">
        <v>177</v>
      </c>
      <c r="D449" s="25" t="s">
        <v>27</v>
      </c>
      <c r="E449" s="25">
        <v>2</v>
      </c>
      <c r="F449" s="47" t="s">
        <v>266</v>
      </c>
      <c r="G449" s="69">
        <v>60</v>
      </c>
      <c r="H449" s="69"/>
      <c r="I449" s="69">
        <v>61.61</v>
      </c>
      <c r="J449" s="25"/>
      <c r="K449" s="25"/>
      <c r="L449" s="25"/>
      <c r="M449" s="69"/>
      <c r="N449" s="69"/>
      <c r="O449" s="73">
        <v>0.61</v>
      </c>
      <c r="P449" s="69">
        <v>200</v>
      </c>
      <c r="Q449" s="24"/>
      <c r="R449" s="24"/>
      <c r="S449" s="24"/>
      <c r="T449" s="24"/>
      <c r="U449" s="25"/>
      <c r="V449" s="25"/>
      <c r="W449" s="25"/>
      <c r="X449" s="73">
        <f t="shared" si="50"/>
        <v>60.39</v>
      </c>
      <c r="Y449" s="26">
        <f t="shared" si="51"/>
        <v>2864.3094813384673</v>
      </c>
      <c r="Z449" s="63">
        <f t="shared" si="52"/>
        <v>5.0324999999999998</v>
      </c>
      <c r="AA449" s="87">
        <f t="shared" si="53"/>
        <v>19.891038064850463</v>
      </c>
      <c r="AB449" s="64">
        <f t="shared" si="54"/>
        <v>1.6890213611525087E-4</v>
      </c>
      <c r="AC449" s="64">
        <v>8.4999999999999995E-4</v>
      </c>
      <c r="AD449" s="27"/>
      <c r="AE449" s="27"/>
      <c r="AF449" s="27"/>
      <c r="AG449" s="27"/>
      <c r="AH449" s="27"/>
      <c r="AI449" s="27"/>
      <c r="AJ449" s="27"/>
      <c r="AK449" s="27"/>
      <c r="AL449" s="27"/>
      <c r="AM449" s="27"/>
      <c r="AN449" s="27"/>
      <c r="AO449" s="27"/>
      <c r="AP449" s="27"/>
      <c r="AQ449" s="27"/>
      <c r="AR449" s="27"/>
      <c r="AS449" s="25"/>
      <c r="AT449" s="25"/>
      <c r="AU449" s="25"/>
      <c r="AV449" s="25"/>
      <c r="AW449" s="25"/>
      <c r="AX449" s="25"/>
      <c r="AY449" s="56" t="s">
        <v>178</v>
      </c>
      <c r="AZ449" s="25" t="s">
        <v>179</v>
      </c>
      <c r="BA449" s="25" t="s">
        <v>180</v>
      </c>
      <c r="BB449" s="25"/>
      <c r="BC449" s="25"/>
      <c r="BD449" s="25"/>
      <c r="BE449" s="25"/>
      <c r="BF449" s="25"/>
      <c r="BG449" s="25"/>
      <c r="BH449" s="25"/>
      <c r="BI449" s="25" t="s">
        <v>181</v>
      </c>
      <c r="BJ449" s="25"/>
      <c r="BK449" s="25"/>
      <c r="BL449" s="25"/>
      <c r="BM449" s="25"/>
      <c r="BN449" s="25"/>
      <c r="BO449" s="25"/>
      <c r="BP449" s="25"/>
      <c r="BQ449" s="25"/>
    </row>
    <row r="450" spans="1:69" s="36" customFormat="1" x14ac:dyDescent="0.25">
      <c r="A450" s="25" t="s">
        <v>159</v>
      </c>
      <c r="B450" s="25" t="s">
        <v>160</v>
      </c>
      <c r="C450" s="25" t="s">
        <v>177</v>
      </c>
      <c r="D450" s="25" t="s">
        <v>27</v>
      </c>
      <c r="E450" s="25">
        <v>2</v>
      </c>
      <c r="F450" s="47" t="s">
        <v>266</v>
      </c>
      <c r="G450" s="69">
        <v>60</v>
      </c>
      <c r="H450" s="69"/>
      <c r="I450" s="69">
        <v>61.61</v>
      </c>
      <c r="J450" s="25"/>
      <c r="K450" s="25"/>
      <c r="L450" s="25"/>
      <c r="M450" s="69"/>
      <c r="N450" s="69"/>
      <c r="O450" s="73">
        <v>0.68</v>
      </c>
      <c r="P450" s="69">
        <v>250</v>
      </c>
      <c r="Q450" s="24"/>
      <c r="R450" s="24"/>
      <c r="S450" s="24"/>
      <c r="T450" s="24"/>
      <c r="U450" s="25"/>
      <c r="V450" s="25"/>
      <c r="W450" s="25"/>
      <c r="X450" s="73">
        <f t="shared" ref="X450:X457" si="55">I450-2*O450</f>
        <v>60.25</v>
      </c>
      <c r="Y450" s="26">
        <f t="shared" si="51"/>
        <v>2851.0444205179497</v>
      </c>
      <c r="Z450" s="63">
        <f t="shared" si="52"/>
        <v>5.020833333333333</v>
      </c>
      <c r="AA450" s="87">
        <f t="shared" si="53"/>
        <v>19.798919586930204</v>
      </c>
      <c r="AB450" s="64">
        <f t="shared" si="54"/>
        <v>1.6929460580912862E-4</v>
      </c>
      <c r="AC450" s="64">
        <v>8.4999999999999995E-4</v>
      </c>
      <c r="AD450" s="27"/>
      <c r="AE450" s="27"/>
      <c r="AF450" s="27"/>
      <c r="AG450" s="27"/>
      <c r="AH450" s="27"/>
      <c r="AI450" s="27"/>
      <c r="AJ450" s="27"/>
      <c r="AK450" s="27"/>
      <c r="AL450" s="27"/>
      <c r="AM450" s="27"/>
      <c r="AN450" s="27"/>
      <c r="AO450" s="27"/>
      <c r="AP450" s="27"/>
      <c r="AQ450" s="27"/>
      <c r="AR450" s="27"/>
      <c r="AS450" s="25"/>
      <c r="AT450" s="25"/>
      <c r="AU450" s="25"/>
      <c r="AV450" s="25"/>
      <c r="AW450" s="25"/>
      <c r="AX450" s="25"/>
      <c r="AY450" s="56" t="s">
        <v>178</v>
      </c>
      <c r="AZ450" s="25" t="s">
        <v>179</v>
      </c>
      <c r="BA450" s="25" t="s">
        <v>180</v>
      </c>
      <c r="BB450" s="25"/>
      <c r="BC450" s="25"/>
      <c r="BD450" s="25"/>
      <c r="BE450" s="25"/>
      <c r="BF450" s="25"/>
      <c r="BG450" s="25"/>
      <c r="BH450" s="25"/>
      <c r="BI450" s="25" t="s">
        <v>181</v>
      </c>
      <c r="BJ450" s="25"/>
      <c r="BK450" s="25"/>
      <c r="BL450" s="25"/>
      <c r="BM450" s="25"/>
      <c r="BN450" s="25"/>
      <c r="BO450" s="25"/>
      <c r="BP450" s="25"/>
      <c r="BQ450" s="25"/>
    </row>
    <row r="451" spans="1:69" s="36" customFormat="1" x14ac:dyDescent="0.25">
      <c r="A451" s="25" t="s">
        <v>159</v>
      </c>
      <c r="B451" s="25" t="s">
        <v>160</v>
      </c>
      <c r="C451" s="25" t="s">
        <v>177</v>
      </c>
      <c r="D451" s="25" t="s">
        <v>27</v>
      </c>
      <c r="E451" s="25">
        <v>2</v>
      </c>
      <c r="F451" s="47" t="s">
        <v>266</v>
      </c>
      <c r="G451" s="69">
        <v>60</v>
      </c>
      <c r="H451" s="69"/>
      <c r="I451" s="69">
        <v>61.61</v>
      </c>
      <c r="J451" s="25"/>
      <c r="K451" s="25"/>
      <c r="L451" s="25"/>
      <c r="M451" s="69"/>
      <c r="N451" s="69"/>
      <c r="O451" s="73">
        <v>0.76</v>
      </c>
      <c r="P451" s="69">
        <v>300</v>
      </c>
      <c r="Q451" s="24"/>
      <c r="R451" s="24"/>
      <c r="S451" s="24"/>
      <c r="T451" s="24"/>
      <c r="U451" s="25"/>
      <c r="V451" s="25"/>
      <c r="W451" s="25"/>
      <c r="X451" s="73">
        <f t="shared" si="55"/>
        <v>60.089999999999996</v>
      </c>
      <c r="Y451" s="26">
        <f t="shared" si="51"/>
        <v>2835.9220501206296</v>
      </c>
      <c r="Z451" s="63">
        <f t="shared" si="52"/>
        <v>5.0074999999999994</v>
      </c>
      <c r="AA451" s="87">
        <f t="shared" si="53"/>
        <v>19.6939031258377</v>
      </c>
      <c r="AB451" s="64">
        <f t="shared" si="54"/>
        <v>1.6974538192710936E-4</v>
      </c>
      <c r="AC451" s="64">
        <v>8.4999999999999995E-4</v>
      </c>
      <c r="AD451" s="27"/>
      <c r="AE451" s="27"/>
      <c r="AF451" s="27"/>
      <c r="AG451" s="27"/>
      <c r="AH451" s="27"/>
      <c r="AI451" s="27"/>
      <c r="AJ451" s="27"/>
      <c r="AK451" s="27"/>
      <c r="AL451" s="27"/>
      <c r="AM451" s="27"/>
      <c r="AN451" s="27"/>
      <c r="AO451" s="27"/>
      <c r="AP451" s="27"/>
      <c r="AQ451" s="27"/>
      <c r="AR451" s="27"/>
      <c r="AS451" s="25"/>
      <c r="AT451" s="25"/>
      <c r="AU451" s="25"/>
      <c r="AV451" s="25"/>
      <c r="AW451" s="25"/>
      <c r="AX451" s="25"/>
      <c r="AY451" s="56" t="s">
        <v>178</v>
      </c>
      <c r="AZ451" s="25" t="s">
        <v>179</v>
      </c>
      <c r="BA451" s="25" t="s">
        <v>180</v>
      </c>
      <c r="BB451" s="25"/>
      <c r="BC451" s="25"/>
      <c r="BD451" s="25"/>
      <c r="BE451" s="25"/>
      <c r="BF451" s="25"/>
      <c r="BG451" s="25"/>
      <c r="BH451" s="25"/>
      <c r="BI451" s="25"/>
      <c r="BJ451" s="25"/>
      <c r="BK451" s="25"/>
      <c r="BL451" s="25"/>
      <c r="BM451" s="25"/>
      <c r="BN451" s="25"/>
      <c r="BO451" s="25"/>
      <c r="BP451" s="25"/>
      <c r="BQ451" s="25"/>
    </row>
    <row r="452" spans="1:69" s="36" customFormat="1" x14ac:dyDescent="0.25">
      <c r="A452" s="25" t="s">
        <v>159</v>
      </c>
      <c r="B452" s="25" t="s">
        <v>160</v>
      </c>
      <c r="C452" s="25" t="s">
        <v>177</v>
      </c>
      <c r="D452" s="25" t="s">
        <v>27</v>
      </c>
      <c r="E452" s="25">
        <v>2</v>
      </c>
      <c r="F452" s="47" t="s">
        <v>266</v>
      </c>
      <c r="G452" s="69">
        <v>60</v>
      </c>
      <c r="H452" s="69"/>
      <c r="I452" s="69">
        <v>61.61</v>
      </c>
      <c r="J452" s="25"/>
      <c r="K452" s="25"/>
      <c r="L452" s="25"/>
      <c r="M452" s="69"/>
      <c r="N452" s="69"/>
      <c r="O452" s="73">
        <v>0.83</v>
      </c>
      <c r="P452" s="69">
        <v>350</v>
      </c>
      <c r="Q452" s="24"/>
      <c r="R452" s="24"/>
      <c r="S452" s="24"/>
      <c r="T452" s="24"/>
      <c r="U452" s="25"/>
      <c r="V452" s="25"/>
      <c r="W452" s="25"/>
      <c r="X452" s="73">
        <f t="shared" si="55"/>
        <v>59.95</v>
      </c>
      <c r="Y452" s="26">
        <f t="shared" si="51"/>
        <v>2822.7229627458382</v>
      </c>
      <c r="Z452" s="63">
        <f t="shared" si="52"/>
        <v>4.9958333333333336</v>
      </c>
      <c r="AA452" s="87">
        <f t="shared" si="53"/>
        <v>19.602242796846099</v>
      </c>
      <c r="AB452" s="64">
        <f t="shared" si="54"/>
        <v>1.7014178482068387E-4</v>
      </c>
      <c r="AC452" s="64">
        <v>8.4999999999999995E-4</v>
      </c>
      <c r="AD452" s="27"/>
      <c r="AE452" s="27"/>
      <c r="AF452" s="27"/>
      <c r="AG452" s="27"/>
      <c r="AH452" s="27"/>
      <c r="AI452" s="27"/>
      <c r="AJ452" s="27"/>
      <c r="AK452" s="27"/>
      <c r="AL452" s="27"/>
      <c r="AM452" s="27"/>
      <c r="AN452" s="27"/>
      <c r="AO452" s="27"/>
      <c r="AP452" s="27"/>
      <c r="AQ452" s="27"/>
      <c r="AR452" s="27"/>
      <c r="AS452" s="25"/>
      <c r="AT452" s="25"/>
      <c r="AU452" s="25"/>
      <c r="AV452" s="25"/>
      <c r="AW452" s="25"/>
      <c r="AX452" s="25"/>
      <c r="AY452" s="56" t="s">
        <v>178</v>
      </c>
      <c r="AZ452" s="25" t="s">
        <v>179</v>
      </c>
      <c r="BA452" s="25" t="s">
        <v>180</v>
      </c>
      <c r="BB452" s="25"/>
      <c r="BC452" s="25"/>
      <c r="BD452" s="25"/>
      <c r="BE452" s="25"/>
      <c r="BF452" s="25"/>
      <c r="BG452" s="25"/>
      <c r="BH452" s="25"/>
      <c r="BI452" s="25" t="s">
        <v>181</v>
      </c>
      <c r="BJ452" s="25"/>
      <c r="BK452" s="25"/>
      <c r="BL452" s="25"/>
      <c r="BM452" s="25"/>
      <c r="BN452" s="25"/>
      <c r="BO452" s="25"/>
      <c r="BP452" s="25"/>
      <c r="BQ452" s="25"/>
    </row>
    <row r="453" spans="1:69" s="36" customFormat="1" x14ac:dyDescent="0.25">
      <c r="A453" s="36" t="s">
        <v>159</v>
      </c>
      <c r="B453" s="36" t="s">
        <v>160</v>
      </c>
      <c r="C453" s="36" t="s">
        <v>177</v>
      </c>
      <c r="D453" s="36" t="s">
        <v>27</v>
      </c>
      <c r="E453" s="36">
        <v>2</v>
      </c>
      <c r="F453" s="47" t="s">
        <v>266</v>
      </c>
      <c r="G453" s="70">
        <v>64</v>
      </c>
      <c r="H453" s="77"/>
      <c r="I453" s="70">
        <v>65.67</v>
      </c>
      <c r="M453" s="70"/>
      <c r="N453" s="70"/>
      <c r="O453" s="80">
        <v>0.56000000000000005</v>
      </c>
      <c r="P453" s="70">
        <v>150</v>
      </c>
      <c r="Q453" s="35"/>
      <c r="R453" s="35"/>
      <c r="S453" s="35"/>
      <c r="T453" s="35"/>
      <c r="X453" s="80">
        <f t="shared" si="55"/>
        <v>64.55</v>
      </c>
      <c r="Y453" s="42">
        <f t="shared" ref="Y453:Y516" si="56">PI()*X453^2/4</f>
        <v>3272.5204909235558</v>
      </c>
      <c r="Z453" s="67">
        <f t="shared" ref="Z453:Z516" si="57">X453/12</f>
        <v>5.3791666666666664</v>
      </c>
      <c r="AA453" s="89">
        <f t="shared" ref="AA453:AA516" si="58">PI()*Z453^2/4</f>
        <v>22.725836742524692</v>
      </c>
      <c r="AB453" s="68">
        <f t="shared" ref="AB453:AB516" si="59">AC453/Z453</f>
        <v>1.5801704105344693E-4</v>
      </c>
      <c r="AC453" s="68">
        <v>8.4999999999999995E-4</v>
      </c>
      <c r="AD453" s="43"/>
      <c r="AE453" s="43"/>
      <c r="AF453" s="43"/>
      <c r="AG453" s="43"/>
      <c r="AH453" s="43"/>
      <c r="AI453" s="43"/>
      <c r="AJ453" s="43"/>
      <c r="AK453" s="43"/>
      <c r="AL453" s="43"/>
      <c r="AM453" s="43"/>
      <c r="AN453" s="43"/>
      <c r="AO453" s="43"/>
      <c r="AP453" s="43"/>
      <c r="AQ453" s="43"/>
      <c r="AR453" s="43"/>
      <c r="AY453" s="55" t="s">
        <v>178</v>
      </c>
      <c r="AZ453" s="41" t="s">
        <v>179</v>
      </c>
      <c r="BA453" s="41" t="s">
        <v>180</v>
      </c>
      <c r="BI453" s="36" t="s">
        <v>181</v>
      </c>
    </row>
    <row r="454" spans="1:69" s="36" customFormat="1" x14ac:dyDescent="0.25">
      <c r="A454" s="36" t="s">
        <v>159</v>
      </c>
      <c r="B454" s="36" t="s">
        <v>160</v>
      </c>
      <c r="C454" s="36" t="s">
        <v>177</v>
      </c>
      <c r="D454" s="36" t="s">
        <v>27</v>
      </c>
      <c r="E454" s="36">
        <v>2</v>
      </c>
      <c r="F454" s="47" t="s">
        <v>266</v>
      </c>
      <c r="G454" s="70">
        <v>64</v>
      </c>
      <c r="H454" s="77"/>
      <c r="I454" s="70">
        <v>65.67</v>
      </c>
      <c r="M454" s="70"/>
      <c r="N454" s="70"/>
      <c r="O454" s="80">
        <v>0.64</v>
      </c>
      <c r="P454" s="70">
        <v>200</v>
      </c>
      <c r="Q454" s="35"/>
      <c r="R454" s="35"/>
      <c r="S454" s="35"/>
      <c r="T454" s="35"/>
      <c r="X454" s="80">
        <f t="shared" si="55"/>
        <v>64.39</v>
      </c>
      <c r="Y454" s="42">
        <f t="shared" si="56"/>
        <v>3256.3174126534018</v>
      </c>
      <c r="Z454" s="67">
        <f t="shared" si="57"/>
        <v>5.3658333333333337</v>
      </c>
      <c r="AA454" s="89">
        <f t="shared" si="58"/>
        <v>22.613315365648624</v>
      </c>
      <c r="AB454" s="68">
        <f t="shared" si="59"/>
        <v>1.5840969094579901E-4</v>
      </c>
      <c r="AC454" s="68">
        <v>8.4999999999999995E-4</v>
      </c>
      <c r="AD454" s="43"/>
      <c r="AE454" s="43"/>
      <c r="AF454" s="43"/>
      <c r="AG454" s="43"/>
      <c r="AH454" s="43"/>
      <c r="AI454" s="43"/>
      <c r="AJ454" s="43"/>
      <c r="AK454" s="43"/>
      <c r="AL454" s="43"/>
      <c r="AM454" s="43"/>
      <c r="AN454" s="43"/>
      <c r="AO454" s="43"/>
      <c r="AP454" s="43"/>
      <c r="AQ454" s="43"/>
      <c r="AR454" s="43"/>
      <c r="AY454" s="55" t="s">
        <v>178</v>
      </c>
      <c r="AZ454" s="41" t="s">
        <v>179</v>
      </c>
      <c r="BA454" s="41" t="s">
        <v>180</v>
      </c>
      <c r="BI454" s="36" t="s">
        <v>181</v>
      </c>
    </row>
    <row r="455" spans="1:69" s="36" customFormat="1" x14ac:dyDescent="0.25">
      <c r="A455" s="36" t="s">
        <v>159</v>
      </c>
      <c r="B455" s="36" t="s">
        <v>160</v>
      </c>
      <c r="C455" s="36" t="s">
        <v>177</v>
      </c>
      <c r="D455" s="36" t="s">
        <v>27</v>
      </c>
      <c r="E455" s="36">
        <v>2</v>
      </c>
      <c r="F455" s="47" t="s">
        <v>266</v>
      </c>
      <c r="G455" s="70">
        <v>64</v>
      </c>
      <c r="H455" s="77"/>
      <c r="I455" s="70">
        <v>65.67</v>
      </c>
      <c r="M455" s="70"/>
      <c r="N455" s="70"/>
      <c r="O455" s="80">
        <v>0.72</v>
      </c>
      <c r="P455" s="70">
        <v>250</v>
      </c>
      <c r="Q455" s="35"/>
      <c r="R455" s="35"/>
      <c r="S455" s="35"/>
      <c r="T455" s="35"/>
      <c r="X455" s="80">
        <f t="shared" si="55"/>
        <v>64.23</v>
      </c>
      <c r="Y455" s="42">
        <f t="shared" si="56"/>
        <v>3240.1545467692131</v>
      </c>
      <c r="Z455" s="67">
        <f t="shared" si="57"/>
        <v>5.3525</v>
      </c>
      <c r="AA455" s="89">
        <f t="shared" si="58"/>
        <v>22.501073241452868</v>
      </c>
      <c r="AB455" s="68">
        <f t="shared" si="59"/>
        <v>1.5880429705744978E-4</v>
      </c>
      <c r="AC455" s="68">
        <v>8.4999999999999995E-4</v>
      </c>
      <c r="AD455" s="43"/>
      <c r="AE455" s="43"/>
      <c r="AF455" s="43"/>
      <c r="AG455" s="43"/>
      <c r="AH455" s="43"/>
      <c r="AI455" s="43"/>
      <c r="AJ455" s="43"/>
      <c r="AK455" s="43"/>
      <c r="AL455" s="43"/>
      <c r="AM455" s="43"/>
      <c r="AN455" s="43"/>
      <c r="AO455" s="43"/>
      <c r="AP455" s="43"/>
      <c r="AQ455" s="43"/>
      <c r="AR455" s="43"/>
      <c r="AY455" s="55" t="s">
        <v>178</v>
      </c>
      <c r="AZ455" s="41" t="s">
        <v>179</v>
      </c>
      <c r="BA455" s="41" t="s">
        <v>180</v>
      </c>
    </row>
    <row r="456" spans="1:69" s="33" customFormat="1" x14ac:dyDescent="0.25">
      <c r="A456" s="36" t="s">
        <v>159</v>
      </c>
      <c r="B456" s="36" t="s">
        <v>160</v>
      </c>
      <c r="C456" s="36" t="s">
        <v>177</v>
      </c>
      <c r="D456" s="36" t="s">
        <v>27</v>
      </c>
      <c r="E456" s="36">
        <v>2</v>
      </c>
      <c r="F456" s="47" t="s">
        <v>266</v>
      </c>
      <c r="G456" s="70">
        <v>64</v>
      </c>
      <c r="H456" s="77"/>
      <c r="I456" s="70">
        <v>65.67</v>
      </c>
      <c r="J456" s="36"/>
      <c r="K456" s="36"/>
      <c r="L456" s="36"/>
      <c r="M456" s="70"/>
      <c r="N456" s="70"/>
      <c r="O456" s="80">
        <v>0.8</v>
      </c>
      <c r="P456" s="70">
        <v>300</v>
      </c>
      <c r="Q456" s="35"/>
      <c r="R456" s="35"/>
      <c r="S456" s="35"/>
      <c r="T456" s="35"/>
      <c r="U456" s="36"/>
      <c r="V456" s="36"/>
      <c r="W456" s="36"/>
      <c r="X456" s="80">
        <f t="shared" si="55"/>
        <v>64.070000000000007</v>
      </c>
      <c r="Y456" s="42">
        <f t="shared" si="56"/>
        <v>3224.0318932709906</v>
      </c>
      <c r="Z456" s="67">
        <f t="shared" si="57"/>
        <v>5.3391666666666673</v>
      </c>
      <c r="AA456" s="89">
        <f t="shared" si="58"/>
        <v>22.389110369937434</v>
      </c>
      <c r="AB456" s="68">
        <f t="shared" si="59"/>
        <v>1.5920087404401432E-4</v>
      </c>
      <c r="AC456" s="68">
        <v>8.4999999999999995E-4</v>
      </c>
      <c r="AD456" s="43"/>
      <c r="AE456" s="43"/>
      <c r="AF456" s="43"/>
      <c r="AG456" s="43"/>
      <c r="AH456" s="43"/>
      <c r="AI456" s="43"/>
      <c r="AJ456" s="43"/>
      <c r="AK456" s="43"/>
      <c r="AL456" s="43"/>
      <c r="AM456" s="43"/>
      <c r="AN456" s="43"/>
      <c r="AO456" s="43"/>
      <c r="AP456" s="43"/>
      <c r="AQ456" s="43"/>
      <c r="AR456" s="43"/>
      <c r="AS456" s="36"/>
      <c r="AT456" s="36"/>
      <c r="AU456" s="36"/>
      <c r="AV456" s="36"/>
      <c r="AW456" s="36"/>
      <c r="AX456" s="36"/>
      <c r="AY456" s="55" t="s">
        <v>178</v>
      </c>
      <c r="AZ456" s="41" t="s">
        <v>179</v>
      </c>
      <c r="BA456" s="41" t="s">
        <v>180</v>
      </c>
      <c r="BB456" s="36"/>
      <c r="BC456" s="36"/>
      <c r="BD456" s="36"/>
      <c r="BE456" s="36"/>
      <c r="BF456" s="36"/>
      <c r="BG456" s="36"/>
      <c r="BH456" s="36"/>
      <c r="BI456" s="36" t="s">
        <v>181</v>
      </c>
      <c r="BJ456" s="36"/>
      <c r="BK456" s="36"/>
      <c r="BL456" s="36"/>
      <c r="BM456" s="36"/>
      <c r="BN456" s="36"/>
      <c r="BO456" s="36"/>
      <c r="BP456" s="36"/>
      <c r="BQ456" s="36"/>
    </row>
    <row r="457" spans="1:69" s="36" customFormat="1" x14ac:dyDescent="0.25">
      <c r="A457" s="36" t="s">
        <v>159</v>
      </c>
      <c r="B457" s="36" t="s">
        <v>160</v>
      </c>
      <c r="C457" s="36" t="s">
        <v>177</v>
      </c>
      <c r="D457" s="36" t="s">
        <v>27</v>
      </c>
      <c r="E457" s="36">
        <v>2</v>
      </c>
      <c r="F457" s="47" t="s">
        <v>266</v>
      </c>
      <c r="G457" s="70">
        <v>64</v>
      </c>
      <c r="H457" s="77"/>
      <c r="I457" s="70">
        <v>65.67</v>
      </c>
      <c r="M457" s="70"/>
      <c r="N457" s="70"/>
      <c r="O457" s="80">
        <v>0.87</v>
      </c>
      <c r="P457" s="70">
        <v>350</v>
      </c>
      <c r="Q457" s="35"/>
      <c r="R457" s="35"/>
      <c r="S457" s="35"/>
      <c r="T457" s="35"/>
      <c r="X457" s="80">
        <f t="shared" si="55"/>
        <v>63.93</v>
      </c>
      <c r="Y457" s="42">
        <f t="shared" si="56"/>
        <v>3209.9575581829076</v>
      </c>
      <c r="Z457" s="67">
        <f t="shared" si="57"/>
        <v>5.3274999999999997</v>
      </c>
      <c r="AA457" s="89">
        <f t="shared" si="58"/>
        <v>22.291371931825747</v>
      </c>
      <c r="AB457" s="68">
        <f t="shared" si="59"/>
        <v>1.5954950727358047E-4</v>
      </c>
      <c r="AC457" s="68">
        <v>8.4999999999999995E-4</v>
      </c>
      <c r="AD457" s="43"/>
      <c r="AE457" s="43"/>
      <c r="AF457" s="43"/>
      <c r="AG457" s="43"/>
      <c r="AH457" s="43"/>
      <c r="AI457" s="43"/>
      <c r="AJ457" s="43"/>
      <c r="AK457" s="43"/>
      <c r="AL457" s="43"/>
      <c r="AM457" s="43"/>
      <c r="AN457" s="43"/>
      <c r="AO457" s="43"/>
      <c r="AP457" s="43"/>
      <c r="AQ457" s="43"/>
      <c r="AR457" s="43"/>
      <c r="AY457" s="55" t="s">
        <v>178</v>
      </c>
      <c r="AZ457" s="41" t="s">
        <v>179</v>
      </c>
      <c r="BA457" s="41" t="s">
        <v>180</v>
      </c>
      <c r="BI457" s="36" t="s">
        <v>181</v>
      </c>
    </row>
    <row r="458" spans="1:69" s="33" customFormat="1" hidden="1" x14ac:dyDescent="0.25">
      <c r="A458" s="25" t="s">
        <v>159</v>
      </c>
      <c r="B458" s="25" t="s">
        <v>160</v>
      </c>
      <c r="C458" s="25" t="s">
        <v>161</v>
      </c>
      <c r="D458" s="25" t="s">
        <v>169</v>
      </c>
      <c r="E458" s="25" t="s">
        <v>170</v>
      </c>
      <c r="F458" s="47" t="s">
        <v>265</v>
      </c>
      <c r="G458" s="81">
        <v>0.125</v>
      </c>
      <c r="H458" s="81"/>
      <c r="I458" s="69">
        <v>0.40500000000000003</v>
      </c>
      <c r="J458" s="25"/>
      <c r="K458" s="25"/>
      <c r="L458" s="25"/>
      <c r="M458" s="69"/>
      <c r="N458" s="69" t="s">
        <v>171</v>
      </c>
      <c r="O458" s="81" t="s">
        <v>172</v>
      </c>
      <c r="P458" s="69"/>
      <c r="Q458" s="25"/>
      <c r="R458" s="25"/>
      <c r="S458" s="25"/>
      <c r="T458" s="25"/>
      <c r="U458" s="25"/>
      <c r="V458" s="25"/>
      <c r="W458" s="25"/>
      <c r="X458" s="69" t="e">
        <f t="shared" ref="X458:X521" si="60">(I458-O458*2)</f>
        <v>#VALUE!</v>
      </c>
      <c r="Y458" s="25" t="e">
        <f t="shared" si="56"/>
        <v>#VALUE!</v>
      </c>
      <c r="Z458" s="69" t="e">
        <f t="shared" si="57"/>
        <v>#VALUE!</v>
      </c>
      <c r="AA458" s="87" t="e">
        <f t="shared" si="58"/>
        <v>#VALUE!</v>
      </c>
      <c r="AB458" s="69" t="e">
        <f t="shared" si="59"/>
        <v>#VALUE!</v>
      </c>
      <c r="AC458" s="69">
        <v>5.0000000000000002E-5</v>
      </c>
      <c r="AD458" s="25"/>
      <c r="AE458" s="25"/>
      <c r="AF458" s="25"/>
      <c r="AG458" s="25"/>
      <c r="AH458" s="25"/>
      <c r="AI458" s="25"/>
      <c r="AJ458" s="25"/>
      <c r="AK458" s="25"/>
      <c r="AL458" s="25"/>
      <c r="AM458" s="25"/>
      <c r="AN458" s="25"/>
      <c r="AO458" s="25"/>
      <c r="AP458" s="25"/>
      <c r="AQ458" s="25"/>
      <c r="AR458" s="25"/>
      <c r="AS458" s="25"/>
      <c r="AT458" s="25"/>
      <c r="AU458" s="25"/>
      <c r="AV458" s="25"/>
      <c r="AW458" s="25"/>
      <c r="AX458" s="25"/>
      <c r="AY458" s="28" t="s">
        <v>173</v>
      </c>
      <c r="AZ458" s="29" t="s">
        <v>163</v>
      </c>
      <c r="BA458" s="25" t="s">
        <v>174</v>
      </c>
      <c r="BB458" s="25"/>
      <c r="BC458" s="25"/>
      <c r="BD458" s="25"/>
      <c r="BE458" s="25"/>
      <c r="BF458" s="25"/>
      <c r="BG458" s="25"/>
      <c r="BH458" s="25"/>
      <c r="BI458" s="25"/>
      <c r="BJ458" s="25"/>
      <c r="BK458" s="25"/>
      <c r="BL458" s="25"/>
      <c r="BM458" s="25"/>
      <c r="BN458" s="25"/>
      <c r="BO458" s="25"/>
      <c r="BP458" s="25"/>
      <c r="BQ458" s="25"/>
    </row>
    <row r="459" spans="1:69" s="33" customFormat="1" hidden="1" x14ac:dyDescent="0.25">
      <c r="A459" s="25" t="s">
        <v>159</v>
      </c>
      <c r="B459" s="25" t="s">
        <v>160</v>
      </c>
      <c r="C459" s="25" t="s">
        <v>161</v>
      </c>
      <c r="D459" s="25" t="s">
        <v>169</v>
      </c>
      <c r="E459" s="25" t="s">
        <v>170</v>
      </c>
      <c r="F459" s="47" t="s">
        <v>265</v>
      </c>
      <c r="G459" s="81">
        <v>0.125</v>
      </c>
      <c r="H459" s="81"/>
      <c r="I459" s="69">
        <v>0.40500000000000003</v>
      </c>
      <c r="J459" s="25"/>
      <c r="K459" s="25"/>
      <c r="L459" s="25"/>
      <c r="M459" s="69"/>
      <c r="N459" s="69" t="s">
        <v>175</v>
      </c>
      <c r="O459" s="69">
        <v>4.9000000000000002E-2</v>
      </c>
      <c r="P459" s="69"/>
      <c r="Q459" s="25"/>
      <c r="R459" s="25"/>
      <c r="S459" s="25"/>
      <c r="T459" s="25"/>
      <c r="U459" s="25"/>
      <c r="V459" s="25"/>
      <c r="W459" s="25"/>
      <c r="X459" s="69">
        <f t="shared" si="60"/>
        <v>0.30700000000000005</v>
      </c>
      <c r="Y459" s="25">
        <f t="shared" si="56"/>
        <v>7.4022991502046123E-2</v>
      </c>
      <c r="Z459" s="69">
        <f t="shared" si="57"/>
        <v>2.5583333333333336E-2</v>
      </c>
      <c r="AA459" s="87">
        <f t="shared" si="58"/>
        <v>5.1404855209754251E-4</v>
      </c>
      <c r="AB459" s="69">
        <f t="shared" si="59"/>
        <v>1.9543973941368075E-3</v>
      </c>
      <c r="AC459" s="69">
        <v>5.0000000000000002E-5</v>
      </c>
      <c r="AD459" s="25"/>
      <c r="AE459" s="25"/>
      <c r="AF459" s="25"/>
      <c r="AG459" s="25"/>
      <c r="AH459" s="25"/>
      <c r="AI459" s="25">
        <v>0.19</v>
      </c>
      <c r="AJ459" s="25"/>
      <c r="AK459" s="25"/>
      <c r="AL459" s="25"/>
      <c r="AM459" s="25"/>
      <c r="AN459" s="25"/>
      <c r="AO459" s="25"/>
      <c r="AP459" s="25"/>
      <c r="AQ459" s="25"/>
      <c r="AR459" s="25"/>
      <c r="AS459" s="25"/>
      <c r="AT459" s="25"/>
      <c r="AU459" s="25"/>
      <c r="AV459" s="25"/>
      <c r="AW459" s="25"/>
      <c r="AX459" s="25"/>
      <c r="AY459" s="28" t="s">
        <v>173</v>
      </c>
      <c r="AZ459" s="29" t="s">
        <v>163</v>
      </c>
      <c r="BA459" s="25" t="s">
        <v>174</v>
      </c>
      <c r="BB459" s="25"/>
      <c r="BC459" s="25"/>
      <c r="BD459" s="25"/>
      <c r="BE459" s="25"/>
      <c r="BF459" s="25"/>
      <c r="BG459" s="25"/>
      <c r="BH459" s="25"/>
      <c r="BI459" s="25"/>
      <c r="BJ459" s="25"/>
      <c r="BK459" s="25"/>
      <c r="BL459" s="25"/>
      <c r="BM459" s="25"/>
      <c r="BN459" s="25"/>
      <c r="BO459" s="25"/>
      <c r="BP459" s="25"/>
      <c r="BQ459" s="25"/>
    </row>
    <row r="460" spans="1:69" s="33" customFormat="1" hidden="1" x14ac:dyDescent="0.25">
      <c r="A460" s="25" t="s">
        <v>159</v>
      </c>
      <c r="B460" s="25" t="s">
        <v>160</v>
      </c>
      <c r="C460" s="25" t="s">
        <v>161</v>
      </c>
      <c r="D460" s="25" t="s">
        <v>169</v>
      </c>
      <c r="E460" s="25" t="s">
        <v>170</v>
      </c>
      <c r="F460" s="47" t="s">
        <v>265</v>
      </c>
      <c r="G460" s="81">
        <v>0.125</v>
      </c>
      <c r="H460" s="81"/>
      <c r="I460" s="69">
        <v>0.40500000000000003</v>
      </c>
      <c r="J460" s="25"/>
      <c r="K460" s="25"/>
      <c r="L460" s="25"/>
      <c r="M460" s="69"/>
      <c r="N460" s="69" t="s">
        <v>176</v>
      </c>
      <c r="O460" s="69">
        <v>6.8000000000000005E-2</v>
      </c>
      <c r="P460" s="69"/>
      <c r="Q460" s="25"/>
      <c r="R460" s="25"/>
      <c r="S460" s="25"/>
      <c r="T460" s="25"/>
      <c r="U460" s="25"/>
      <c r="V460" s="25"/>
      <c r="W460" s="25"/>
      <c r="X460" s="69">
        <f t="shared" si="60"/>
        <v>0.26900000000000002</v>
      </c>
      <c r="Y460" s="25">
        <f t="shared" si="56"/>
        <v>5.6832196501602761E-2</v>
      </c>
      <c r="Z460" s="69">
        <f t="shared" si="57"/>
        <v>2.2416666666666668E-2</v>
      </c>
      <c r="AA460" s="87">
        <f t="shared" si="58"/>
        <v>3.9466803126113033E-4</v>
      </c>
      <c r="AB460" s="69">
        <f t="shared" si="59"/>
        <v>2.2304832713754648E-3</v>
      </c>
      <c r="AC460" s="69">
        <v>5.0000000000000002E-5</v>
      </c>
      <c r="AD460" s="25"/>
      <c r="AE460" s="25"/>
      <c r="AF460" s="25"/>
      <c r="AG460" s="25"/>
      <c r="AH460" s="25"/>
      <c r="AI460" s="25">
        <v>0.24</v>
      </c>
      <c r="AJ460" s="25"/>
      <c r="AK460" s="25"/>
      <c r="AL460" s="25"/>
      <c r="AM460" s="25"/>
      <c r="AN460" s="25"/>
      <c r="AO460" s="25"/>
      <c r="AP460" s="25"/>
      <c r="AQ460" s="25"/>
      <c r="AR460" s="25"/>
      <c r="AS460" s="25"/>
      <c r="AT460" s="25"/>
      <c r="AU460" s="25"/>
      <c r="AV460" s="25"/>
      <c r="AW460" s="25"/>
      <c r="AX460" s="25"/>
      <c r="AY460" s="28" t="s">
        <v>173</v>
      </c>
      <c r="AZ460" s="29" t="s">
        <v>163</v>
      </c>
      <c r="BA460" s="25" t="s">
        <v>174</v>
      </c>
      <c r="BB460" s="25"/>
      <c r="BC460" s="25"/>
      <c r="BD460" s="25"/>
      <c r="BE460" s="25"/>
      <c r="BF460" s="25"/>
      <c r="BG460" s="25"/>
      <c r="BH460" s="25"/>
      <c r="BI460" s="25"/>
      <c r="BJ460" s="25"/>
      <c r="BK460" s="25"/>
      <c r="BL460" s="25"/>
      <c r="BM460" s="25"/>
      <c r="BN460" s="25"/>
      <c r="BO460" s="25"/>
      <c r="BP460" s="25"/>
      <c r="BQ460" s="25"/>
    </row>
    <row r="461" spans="1:69" s="33" customFormat="1" hidden="1" x14ac:dyDescent="0.25">
      <c r="A461" s="25" t="s">
        <v>159</v>
      </c>
      <c r="B461" s="25" t="s">
        <v>160</v>
      </c>
      <c r="C461" s="25" t="s">
        <v>161</v>
      </c>
      <c r="D461" s="25" t="s">
        <v>169</v>
      </c>
      <c r="E461" s="25" t="s">
        <v>170</v>
      </c>
      <c r="F461" s="47" t="s">
        <v>265</v>
      </c>
      <c r="G461" s="81">
        <v>0.125</v>
      </c>
      <c r="H461" s="81"/>
      <c r="I461" s="69">
        <v>0.40500000000000003</v>
      </c>
      <c r="J461" s="25"/>
      <c r="K461" s="25"/>
      <c r="L461" s="25"/>
      <c r="M461" s="69"/>
      <c r="N461" s="69" t="s">
        <v>168</v>
      </c>
      <c r="O461" s="69">
        <v>9.5000000000000001E-2</v>
      </c>
      <c r="P461" s="69"/>
      <c r="Q461" s="25"/>
      <c r="R461" s="25"/>
      <c r="S461" s="25"/>
      <c r="T461" s="25"/>
      <c r="U461" s="25"/>
      <c r="V461" s="25"/>
      <c r="W461" s="25"/>
      <c r="X461" s="69">
        <f t="shared" si="60"/>
        <v>0.21500000000000002</v>
      </c>
      <c r="Y461" s="25">
        <f t="shared" si="56"/>
        <v>3.6305030103047052E-2</v>
      </c>
      <c r="Z461" s="69">
        <f t="shared" si="57"/>
        <v>1.7916666666666668E-2</v>
      </c>
      <c r="AA461" s="87">
        <f t="shared" si="58"/>
        <v>2.5211826460449339E-4</v>
      </c>
      <c r="AB461" s="69">
        <f t="shared" si="59"/>
        <v>2.7906976744186047E-3</v>
      </c>
      <c r="AC461" s="69">
        <v>5.0000000000000002E-5</v>
      </c>
      <c r="AD461" s="25"/>
      <c r="AE461" s="25"/>
      <c r="AF461" s="25"/>
      <c r="AG461" s="25"/>
      <c r="AH461" s="25"/>
      <c r="AI461" s="25">
        <v>0.31</v>
      </c>
      <c r="AJ461" s="25"/>
      <c r="AK461" s="25"/>
      <c r="AL461" s="25"/>
      <c r="AM461" s="25"/>
      <c r="AN461" s="25"/>
      <c r="AO461" s="25"/>
      <c r="AP461" s="25"/>
      <c r="AQ461" s="25"/>
      <c r="AR461" s="25"/>
      <c r="AS461" s="25"/>
      <c r="AT461" s="25"/>
      <c r="AU461" s="25"/>
      <c r="AV461" s="25"/>
      <c r="AW461" s="25"/>
      <c r="AX461" s="25"/>
      <c r="AY461" s="28" t="s">
        <v>173</v>
      </c>
      <c r="AZ461" s="29" t="s">
        <v>163</v>
      </c>
      <c r="BA461" s="25" t="s">
        <v>174</v>
      </c>
      <c r="BB461" s="25"/>
      <c r="BC461" s="25"/>
      <c r="BD461" s="25"/>
      <c r="BE461" s="25"/>
      <c r="BF461" s="25"/>
      <c r="BG461" s="25"/>
      <c r="BH461" s="25"/>
      <c r="BI461" s="25"/>
      <c r="BJ461" s="25"/>
      <c r="BK461" s="25"/>
      <c r="BL461" s="25"/>
      <c r="BM461" s="25"/>
      <c r="BN461" s="25"/>
      <c r="BO461" s="25"/>
      <c r="BP461" s="25"/>
      <c r="BQ461" s="25"/>
    </row>
    <row r="462" spans="1:69" s="33" customFormat="1" hidden="1" x14ac:dyDescent="0.25">
      <c r="A462" s="36" t="s">
        <v>159</v>
      </c>
      <c r="B462" s="36" t="s">
        <v>160</v>
      </c>
      <c r="C462" s="36" t="s">
        <v>161</v>
      </c>
      <c r="D462" s="36" t="s">
        <v>169</v>
      </c>
      <c r="E462" s="36" t="s">
        <v>170</v>
      </c>
      <c r="F462" s="47" t="s">
        <v>265</v>
      </c>
      <c r="G462" s="82">
        <v>0.25</v>
      </c>
      <c r="H462" s="82"/>
      <c r="I462" s="70">
        <v>0.54</v>
      </c>
      <c r="J462" s="36"/>
      <c r="K462" s="36"/>
      <c r="L462" s="36"/>
      <c r="M462" s="70"/>
      <c r="N462" s="70" t="s">
        <v>171</v>
      </c>
      <c r="O462" s="82" t="s">
        <v>172</v>
      </c>
      <c r="P462" s="70"/>
      <c r="Q462" s="36"/>
      <c r="R462" s="36"/>
      <c r="S462" s="36"/>
      <c r="T462" s="36"/>
      <c r="U462" s="36"/>
      <c r="V462" s="36"/>
      <c r="W462" s="36"/>
      <c r="X462" s="70" t="e">
        <f t="shared" si="60"/>
        <v>#VALUE!</v>
      </c>
      <c r="Y462" s="36" t="e">
        <f t="shared" si="56"/>
        <v>#VALUE!</v>
      </c>
      <c r="Z462" s="70" t="e">
        <f t="shared" si="57"/>
        <v>#VALUE!</v>
      </c>
      <c r="AA462" s="89" t="e">
        <f t="shared" si="58"/>
        <v>#VALUE!</v>
      </c>
      <c r="AB462" s="70" t="e">
        <f t="shared" si="59"/>
        <v>#VALUE!</v>
      </c>
      <c r="AC462" s="70">
        <v>5.0000000000000002E-5</v>
      </c>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9" t="s">
        <v>173</v>
      </c>
      <c r="AZ462" s="40" t="s">
        <v>163</v>
      </c>
      <c r="BA462" s="41" t="s">
        <v>174</v>
      </c>
      <c r="BB462" s="36"/>
      <c r="BC462" s="36"/>
      <c r="BD462" s="36"/>
      <c r="BE462" s="36"/>
      <c r="BF462" s="36"/>
      <c r="BG462" s="36"/>
      <c r="BH462" s="36"/>
      <c r="BI462" s="36"/>
      <c r="BJ462" s="36"/>
      <c r="BK462" s="36"/>
      <c r="BL462" s="36"/>
      <c r="BM462" s="36"/>
      <c r="BN462" s="36"/>
      <c r="BO462" s="36"/>
      <c r="BP462" s="36"/>
      <c r="BQ462" s="36"/>
    </row>
    <row r="463" spans="1:69" s="33" customFormat="1" hidden="1" x14ac:dyDescent="0.25">
      <c r="A463" s="36" t="s">
        <v>159</v>
      </c>
      <c r="B463" s="36" t="s">
        <v>160</v>
      </c>
      <c r="C463" s="36" t="s">
        <v>161</v>
      </c>
      <c r="D463" s="36" t="s">
        <v>169</v>
      </c>
      <c r="E463" s="36" t="s">
        <v>170</v>
      </c>
      <c r="F463" s="47" t="s">
        <v>265</v>
      </c>
      <c r="G463" s="82">
        <v>0.25</v>
      </c>
      <c r="H463" s="82"/>
      <c r="I463" s="70">
        <v>0.54</v>
      </c>
      <c r="J463" s="36"/>
      <c r="K463" s="36"/>
      <c r="L463" s="36"/>
      <c r="M463" s="70"/>
      <c r="N463" s="70" t="s">
        <v>175</v>
      </c>
      <c r="O463" s="70">
        <v>6.5000000000000002E-2</v>
      </c>
      <c r="P463" s="70"/>
      <c r="Q463" s="36"/>
      <c r="R463" s="36"/>
      <c r="S463" s="36"/>
      <c r="T463" s="36"/>
      <c r="U463" s="36"/>
      <c r="V463" s="36"/>
      <c r="W463" s="36"/>
      <c r="X463" s="70">
        <f t="shared" si="60"/>
        <v>0.41000000000000003</v>
      </c>
      <c r="Y463" s="36">
        <f t="shared" si="56"/>
        <v>0.13202543126711108</v>
      </c>
      <c r="Z463" s="70">
        <f t="shared" si="57"/>
        <v>3.4166666666666672E-2</v>
      </c>
      <c r="AA463" s="89">
        <f t="shared" si="58"/>
        <v>9.1684327268827146E-4</v>
      </c>
      <c r="AB463" s="70">
        <f t="shared" si="59"/>
        <v>1.4634146341463412E-3</v>
      </c>
      <c r="AC463" s="70">
        <v>5.0000000000000002E-5</v>
      </c>
      <c r="AD463" s="36"/>
      <c r="AE463" s="36"/>
      <c r="AF463" s="36"/>
      <c r="AG463" s="36"/>
      <c r="AH463" s="36"/>
      <c r="AI463" s="36">
        <v>0.33</v>
      </c>
      <c r="AJ463" s="36"/>
      <c r="AK463" s="36"/>
      <c r="AL463" s="36"/>
      <c r="AM463" s="36"/>
      <c r="AN463" s="36"/>
      <c r="AO463" s="36"/>
      <c r="AP463" s="36"/>
      <c r="AQ463" s="36"/>
      <c r="AR463" s="36"/>
      <c r="AS463" s="36"/>
      <c r="AT463" s="36"/>
      <c r="AU463" s="36"/>
      <c r="AV463" s="36"/>
      <c r="AW463" s="36"/>
      <c r="AX463" s="36"/>
      <c r="AY463" s="39" t="s">
        <v>173</v>
      </c>
      <c r="AZ463" s="40" t="s">
        <v>163</v>
      </c>
      <c r="BA463" s="41" t="s">
        <v>174</v>
      </c>
      <c r="BB463" s="36"/>
      <c r="BC463" s="36"/>
      <c r="BD463" s="36"/>
      <c r="BE463" s="36"/>
      <c r="BF463" s="36"/>
      <c r="BG463" s="36"/>
      <c r="BH463" s="36"/>
      <c r="BI463" s="36"/>
      <c r="BJ463" s="36"/>
      <c r="BK463" s="36"/>
      <c r="BL463" s="36"/>
      <c r="BM463" s="36"/>
      <c r="BN463" s="36"/>
      <c r="BO463" s="36"/>
      <c r="BP463" s="36"/>
      <c r="BQ463" s="36"/>
    </row>
    <row r="464" spans="1:69" s="25" customFormat="1" hidden="1" x14ac:dyDescent="0.25">
      <c r="A464" s="36" t="s">
        <v>159</v>
      </c>
      <c r="B464" s="36" t="s">
        <v>160</v>
      </c>
      <c r="C464" s="36" t="s">
        <v>161</v>
      </c>
      <c r="D464" s="36" t="s">
        <v>169</v>
      </c>
      <c r="E464" s="36" t="s">
        <v>170</v>
      </c>
      <c r="F464" s="47" t="s">
        <v>265</v>
      </c>
      <c r="G464" s="82">
        <v>0.25</v>
      </c>
      <c r="H464" s="82"/>
      <c r="I464" s="70">
        <v>0.54</v>
      </c>
      <c r="J464" s="36"/>
      <c r="K464" s="36"/>
      <c r="L464" s="36"/>
      <c r="M464" s="70"/>
      <c r="N464" s="70" t="s">
        <v>176</v>
      </c>
      <c r="O464" s="70">
        <v>8.7999999999999995E-2</v>
      </c>
      <c r="P464" s="70"/>
      <c r="Q464" s="36"/>
      <c r="R464" s="36"/>
      <c r="S464" s="36"/>
      <c r="T464" s="36"/>
      <c r="U464" s="36"/>
      <c r="V464" s="36"/>
      <c r="W464" s="36"/>
      <c r="X464" s="70">
        <f t="shared" si="60"/>
        <v>0.36400000000000005</v>
      </c>
      <c r="Y464" s="36">
        <f t="shared" si="56"/>
        <v>0.10406211505750833</v>
      </c>
      <c r="Z464" s="70">
        <f t="shared" si="57"/>
        <v>3.0333333333333337E-2</v>
      </c>
      <c r="AA464" s="89">
        <f t="shared" si="58"/>
        <v>7.2265357678825233E-4</v>
      </c>
      <c r="AB464" s="70">
        <f t="shared" si="59"/>
        <v>1.6483516483516481E-3</v>
      </c>
      <c r="AC464" s="70">
        <v>5.0000000000000002E-5</v>
      </c>
      <c r="AD464" s="36"/>
      <c r="AE464" s="36"/>
      <c r="AF464" s="36"/>
      <c r="AG464" s="36"/>
      <c r="AH464" s="36"/>
      <c r="AI464" s="36">
        <v>0.43</v>
      </c>
      <c r="AJ464" s="36"/>
      <c r="AK464" s="36"/>
      <c r="AL464" s="36"/>
      <c r="AM464" s="36"/>
      <c r="AN464" s="36"/>
      <c r="AO464" s="36"/>
      <c r="AP464" s="36"/>
      <c r="AQ464" s="36"/>
      <c r="AR464" s="36"/>
      <c r="AS464" s="36"/>
      <c r="AT464" s="36"/>
      <c r="AU464" s="36"/>
      <c r="AV464" s="36"/>
      <c r="AW464" s="36"/>
      <c r="AX464" s="36"/>
      <c r="AY464" s="39" t="s">
        <v>173</v>
      </c>
      <c r="AZ464" s="40" t="s">
        <v>163</v>
      </c>
      <c r="BA464" s="41" t="s">
        <v>174</v>
      </c>
      <c r="BB464" s="36"/>
      <c r="BC464" s="36"/>
      <c r="BD464" s="36"/>
      <c r="BE464" s="36"/>
      <c r="BF464" s="36"/>
      <c r="BG464" s="36"/>
      <c r="BH464" s="36"/>
      <c r="BI464" s="36"/>
      <c r="BJ464" s="36"/>
      <c r="BK464" s="36"/>
      <c r="BL464" s="36"/>
      <c r="BM464" s="36"/>
      <c r="BN464" s="36"/>
      <c r="BO464" s="36"/>
      <c r="BP464" s="36"/>
      <c r="BQ464" s="36"/>
    </row>
    <row r="465" spans="1:69" s="25" customFormat="1" hidden="1" x14ac:dyDescent="0.25">
      <c r="A465" s="36" t="s">
        <v>159</v>
      </c>
      <c r="B465" s="36" t="s">
        <v>160</v>
      </c>
      <c r="C465" s="36" t="s">
        <v>161</v>
      </c>
      <c r="D465" s="36" t="s">
        <v>169</v>
      </c>
      <c r="E465" s="36" t="s">
        <v>170</v>
      </c>
      <c r="F465" s="47" t="s">
        <v>265</v>
      </c>
      <c r="G465" s="82">
        <v>0.25</v>
      </c>
      <c r="H465" s="82"/>
      <c r="I465" s="70">
        <v>0.54</v>
      </c>
      <c r="J465" s="36"/>
      <c r="K465" s="36"/>
      <c r="L465" s="36"/>
      <c r="M465" s="70"/>
      <c r="N465" s="70" t="s">
        <v>168</v>
      </c>
      <c r="O465" s="70">
        <v>0.11899999999999999</v>
      </c>
      <c r="P465" s="70"/>
      <c r="Q465" s="36"/>
      <c r="R465" s="36"/>
      <c r="S465" s="36"/>
      <c r="T465" s="36"/>
      <c r="U465" s="36"/>
      <c r="V465" s="36"/>
      <c r="W465" s="36"/>
      <c r="X465" s="70">
        <f t="shared" si="60"/>
        <v>0.30200000000000005</v>
      </c>
      <c r="Y465" s="36">
        <f t="shared" si="56"/>
        <v>7.163145409450089E-2</v>
      </c>
      <c r="Z465" s="70">
        <f t="shared" si="57"/>
        <v>2.5166666666666671E-2</v>
      </c>
      <c r="AA465" s="89">
        <f t="shared" si="58"/>
        <v>4.9744065343403402E-4</v>
      </c>
      <c r="AB465" s="70">
        <f t="shared" si="59"/>
        <v>1.9867549668874172E-3</v>
      </c>
      <c r="AC465" s="70">
        <v>5.0000000000000002E-5</v>
      </c>
      <c r="AD465" s="36"/>
      <c r="AE465" s="36"/>
      <c r="AF465" s="36"/>
      <c r="AG465" s="36"/>
      <c r="AH465" s="36"/>
      <c r="AI465" s="36">
        <v>0.54</v>
      </c>
      <c r="AJ465" s="36"/>
      <c r="AK465" s="36"/>
      <c r="AL465" s="36"/>
      <c r="AM465" s="36"/>
      <c r="AN465" s="36"/>
      <c r="AO465" s="36"/>
      <c r="AP465" s="36"/>
      <c r="AQ465" s="36"/>
      <c r="AR465" s="36"/>
      <c r="AS465" s="36"/>
      <c r="AT465" s="36"/>
      <c r="AU465" s="36"/>
      <c r="AV465" s="36"/>
      <c r="AW465" s="36"/>
      <c r="AX465" s="36"/>
      <c r="AY465" s="39" t="s">
        <v>173</v>
      </c>
      <c r="AZ465" s="40" t="s">
        <v>163</v>
      </c>
      <c r="BA465" s="41" t="s">
        <v>174</v>
      </c>
      <c r="BB465" s="36"/>
      <c r="BC465" s="36"/>
      <c r="BD465" s="36"/>
      <c r="BE465" s="36"/>
      <c r="BF465" s="36"/>
      <c r="BG465" s="36"/>
      <c r="BH465" s="36"/>
      <c r="BI465" s="36"/>
      <c r="BJ465" s="36"/>
      <c r="BK465" s="36"/>
      <c r="BL465" s="36"/>
      <c r="BM465" s="36"/>
      <c r="BN465" s="36"/>
      <c r="BO465" s="36"/>
      <c r="BP465" s="36"/>
      <c r="BQ465" s="36"/>
    </row>
    <row r="466" spans="1:69" s="25" customFormat="1" hidden="1" x14ac:dyDescent="0.25">
      <c r="A466" s="25" t="s">
        <v>159</v>
      </c>
      <c r="B466" s="25" t="s">
        <v>160</v>
      </c>
      <c r="C466" s="25" t="s">
        <v>161</v>
      </c>
      <c r="D466" s="25" t="s">
        <v>169</v>
      </c>
      <c r="E466" s="25" t="s">
        <v>170</v>
      </c>
      <c r="F466" s="47" t="s">
        <v>265</v>
      </c>
      <c r="G466" s="81">
        <v>0.375</v>
      </c>
      <c r="H466" s="81"/>
      <c r="I466" s="69">
        <v>0.67500000000000004</v>
      </c>
      <c r="M466" s="69"/>
      <c r="N466" s="69" t="s">
        <v>171</v>
      </c>
      <c r="O466" s="81" t="s">
        <v>172</v>
      </c>
      <c r="P466" s="69"/>
      <c r="X466" s="69" t="e">
        <f t="shared" si="60"/>
        <v>#VALUE!</v>
      </c>
      <c r="Y466" s="25" t="e">
        <f t="shared" si="56"/>
        <v>#VALUE!</v>
      </c>
      <c r="Z466" s="69" t="e">
        <f t="shared" si="57"/>
        <v>#VALUE!</v>
      </c>
      <c r="AA466" s="87" t="e">
        <f t="shared" si="58"/>
        <v>#VALUE!</v>
      </c>
      <c r="AB466" s="69" t="e">
        <f t="shared" si="59"/>
        <v>#VALUE!</v>
      </c>
      <c r="AC466" s="69">
        <v>5.0000000000000002E-5</v>
      </c>
      <c r="AY466" s="28" t="s">
        <v>173</v>
      </c>
      <c r="AZ466" s="29" t="s">
        <v>163</v>
      </c>
      <c r="BA466" s="25" t="s">
        <v>174</v>
      </c>
    </row>
    <row r="467" spans="1:69" s="25" customFormat="1" hidden="1" x14ac:dyDescent="0.25">
      <c r="A467" s="25" t="s">
        <v>159</v>
      </c>
      <c r="B467" s="25" t="s">
        <v>160</v>
      </c>
      <c r="C467" s="25" t="s">
        <v>161</v>
      </c>
      <c r="D467" s="25" t="s">
        <v>169</v>
      </c>
      <c r="E467" s="25" t="s">
        <v>170</v>
      </c>
      <c r="F467" s="47" t="s">
        <v>265</v>
      </c>
      <c r="G467" s="81">
        <v>0.375</v>
      </c>
      <c r="H467" s="81"/>
      <c r="I467" s="69">
        <v>0.67500000000000004</v>
      </c>
      <c r="M467" s="69"/>
      <c r="N467" s="69" t="s">
        <v>175</v>
      </c>
      <c r="O467" s="69">
        <v>6.5000000000000002E-2</v>
      </c>
      <c r="P467" s="69"/>
      <c r="X467" s="69">
        <f t="shared" si="60"/>
        <v>0.54500000000000004</v>
      </c>
      <c r="Y467" s="25">
        <f t="shared" si="56"/>
        <v>0.23328288948312711</v>
      </c>
      <c r="Z467" s="69">
        <f t="shared" si="57"/>
        <v>4.5416666666666668E-2</v>
      </c>
      <c r="AA467" s="87">
        <f t="shared" si="58"/>
        <v>1.6200200658550491E-3</v>
      </c>
      <c r="AB467" s="69">
        <f t="shared" si="59"/>
        <v>1.1009174311926607E-3</v>
      </c>
      <c r="AC467" s="69">
        <v>5.0000000000000002E-5</v>
      </c>
      <c r="AI467" s="25">
        <v>0.42</v>
      </c>
      <c r="AY467" s="28" t="s">
        <v>173</v>
      </c>
      <c r="AZ467" s="29" t="s">
        <v>163</v>
      </c>
      <c r="BA467" s="25" t="s">
        <v>174</v>
      </c>
    </row>
    <row r="468" spans="1:69" s="25" customFormat="1" hidden="1" x14ac:dyDescent="0.25">
      <c r="A468" s="25" t="s">
        <v>159</v>
      </c>
      <c r="B468" s="25" t="s">
        <v>160</v>
      </c>
      <c r="C468" s="25" t="s">
        <v>161</v>
      </c>
      <c r="D468" s="25" t="s">
        <v>169</v>
      </c>
      <c r="E468" s="25" t="s">
        <v>170</v>
      </c>
      <c r="F468" s="47" t="s">
        <v>265</v>
      </c>
      <c r="G468" s="81">
        <v>0.375</v>
      </c>
      <c r="H468" s="81"/>
      <c r="I468" s="69">
        <v>0.67500000000000004</v>
      </c>
      <c r="M468" s="69"/>
      <c r="N468" s="69" t="s">
        <v>176</v>
      </c>
      <c r="O468" s="69">
        <v>9.0999999999999998E-2</v>
      </c>
      <c r="P468" s="69"/>
      <c r="X468" s="69">
        <f t="shared" si="60"/>
        <v>0.49300000000000005</v>
      </c>
      <c r="Y468" s="25">
        <f t="shared" si="56"/>
        <v>0.19089023821558643</v>
      </c>
      <c r="Z468" s="69">
        <f t="shared" si="57"/>
        <v>4.108333333333334E-2</v>
      </c>
      <c r="AA468" s="87">
        <f t="shared" si="58"/>
        <v>1.3256266542749061E-3</v>
      </c>
      <c r="AB468" s="69">
        <f t="shared" si="59"/>
        <v>1.2170385395537523E-3</v>
      </c>
      <c r="AC468" s="69">
        <v>5.0000000000000002E-5</v>
      </c>
      <c r="AI468" s="25">
        <v>0.56999999999999995</v>
      </c>
      <c r="AY468" s="28" t="s">
        <v>173</v>
      </c>
      <c r="AZ468" s="29" t="s">
        <v>163</v>
      </c>
      <c r="BA468" s="25" t="s">
        <v>174</v>
      </c>
    </row>
    <row r="469" spans="1:69" s="25" customFormat="1" hidden="1" x14ac:dyDescent="0.25">
      <c r="A469" s="25" t="s">
        <v>159</v>
      </c>
      <c r="B469" s="25" t="s">
        <v>160</v>
      </c>
      <c r="C469" s="25" t="s">
        <v>161</v>
      </c>
      <c r="D469" s="25" t="s">
        <v>169</v>
      </c>
      <c r="E469" s="25" t="s">
        <v>170</v>
      </c>
      <c r="F469" s="47" t="s">
        <v>265</v>
      </c>
      <c r="G469" s="81">
        <v>0.375</v>
      </c>
      <c r="H469" s="81"/>
      <c r="I469" s="69">
        <v>0.67500000000000004</v>
      </c>
      <c r="M469" s="69"/>
      <c r="N469" s="69" t="s">
        <v>168</v>
      </c>
      <c r="O469" s="69">
        <v>0.126</v>
      </c>
      <c r="P469" s="69"/>
      <c r="X469" s="69">
        <f t="shared" si="60"/>
        <v>0.42300000000000004</v>
      </c>
      <c r="Y469" s="25">
        <f t="shared" si="56"/>
        <v>0.14053050797854205</v>
      </c>
      <c r="Z469" s="69">
        <f t="shared" si="57"/>
        <v>3.5250000000000004E-2</v>
      </c>
      <c r="AA469" s="87">
        <f t="shared" si="58"/>
        <v>9.7590630540654198E-4</v>
      </c>
      <c r="AB469" s="69">
        <f t="shared" si="59"/>
        <v>1.4184397163120566E-3</v>
      </c>
      <c r="AC469" s="69">
        <v>5.0000000000000002E-5</v>
      </c>
      <c r="AI469" s="25">
        <v>0.74</v>
      </c>
      <c r="AY469" s="28" t="s">
        <v>173</v>
      </c>
      <c r="AZ469" s="29" t="s">
        <v>163</v>
      </c>
      <c r="BA469" s="25" t="s">
        <v>174</v>
      </c>
    </row>
    <row r="470" spans="1:69" s="25" customFormat="1" hidden="1" x14ac:dyDescent="0.25">
      <c r="A470" s="36" t="s">
        <v>159</v>
      </c>
      <c r="B470" s="36" t="s">
        <v>160</v>
      </c>
      <c r="C470" s="36" t="s">
        <v>161</v>
      </c>
      <c r="D470" s="36" t="s">
        <v>169</v>
      </c>
      <c r="E470" s="36" t="s">
        <v>170</v>
      </c>
      <c r="F470" s="47" t="s">
        <v>265</v>
      </c>
      <c r="G470" s="82">
        <v>0.5</v>
      </c>
      <c r="H470" s="82"/>
      <c r="I470" s="70">
        <v>0.84</v>
      </c>
      <c r="J470" s="36"/>
      <c r="K470" s="36"/>
      <c r="L470" s="36"/>
      <c r="M470" s="70"/>
      <c r="N470" s="70" t="s">
        <v>171</v>
      </c>
      <c r="O470" s="82">
        <v>6.5000000000000002E-2</v>
      </c>
      <c r="P470" s="70"/>
      <c r="Q470" s="36"/>
      <c r="R470" s="36"/>
      <c r="S470" s="36"/>
      <c r="T470" s="36"/>
      <c r="U470" s="36"/>
      <c r="V470" s="36"/>
      <c r="W470" s="36"/>
      <c r="X470" s="70">
        <f t="shared" si="60"/>
        <v>0.71</v>
      </c>
      <c r="Y470" s="36">
        <f t="shared" si="56"/>
        <v>0.39591921416865367</v>
      </c>
      <c r="Z470" s="70">
        <f t="shared" si="57"/>
        <v>5.9166666666666666E-2</v>
      </c>
      <c r="AA470" s="89">
        <f t="shared" si="58"/>
        <v>2.749438987282317E-3</v>
      </c>
      <c r="AB470" s="70">
        <f t="shared" si="59"/>
        <v>8.4507042253521131E-4</v>
      </c>
      <c r="AC470" s="70">
        <v>5.0000000000000002E-5</v>
      </c>
      <c r="AD470" s="36"/>
      <c r="AE470" s="36"/>
      <c r="AF470" s="36"/>
      <c r="AG470" s="36"/>
      <c r="AH470" s="36"/>
      <c r="AI470" s="36">
        <v>0.54</v>
      </c>
      <c r="AJ470" s="36"/>
      <c r="AK470" s="36"/>
      <c r="AL470" s="36"/>
      <c r="AM470" s="36"/>
      <c r="AN470" s="36"/>
      <c r="AO470" s="36"/>
      <c r="AP470" s="36"/>
      <c r="AQ470" s="36"/>
      <c r="AR470" s="36"/>
      <c r="AS470" s="36"/>
      <c r="AT470" s="36"/>
      <c r="AU470" s="36"/>
      <c r="AV470" s="36"/>
      <c r="AW470" s="36"/>
      <c r="AX470" s="36"/>
      <c r="AY470" s="39" t="s">
        <v>173</v>
      </c>
      <c r="AZ470" s="40" t="s">
        <v>163</v>
      </c>
      <c r="BA470" s="41" t="s">
        <v>174</v>
      </c>
      <c r="BB470" s="36"/>
      <c r="BC470" s="36"/>
      <c r="BD470" s="36"/>
      <c r="BE470" s="36"/>
      <c r="BF470" s="36"/>
      <c r="BG470" s="36"/>
      <c r="BH470" s="36"/>
      <c r="BI470" s="36"/>
      <c r="BJ470" s="36"/>
      <c r="BK470" s="36"/>
      <c r="BL470" s="36"/>
      <c r="BM470" s="36"/>
      <c r="BN470" s="36"/>
      <c r="BO470" s="36"/>
      <c r="BP470" s="36"/>
      <c r="BQ470" s="36"/>
    </row>
    <row r="471" spans="1:69" s="25" customFormat="1" hidden="1" x14ac:dyDescent="0.25">
      <c r="A471" s="36" t="s">
        <v>159</v>
      </c>
      <c r="B471" s="36" t="s">
        <v>160</v>
      </c>
      <c r="C471" s="36" t="s">
        <v>161</v>
      </c>
      <c r="D471" s="36" t="s">
        <v>169</v>
      </c>
      <c r="E471" s="36" t="s">
        <v>170</v>
      </c>
      <c r="F471" s="47" t="s">
        <v>265</v>
      </c>
      <c r="G471" s="82">
        <v>0.5</v>
      </c>
      <c r="H471" s="82"/>
      <c r="I471" s="70">
        <v>0.84</v>
      </c>
      <c r="J471" s="36"/>
      <c r="K471" s="36"/>
      <c r="L471" s="36"/>
      <c r="M471" s="70"/>
      <c r="N471" s="70" t="s">
        <v>175</v>
      </c>
      <c r="O471" s="70">
        <v>8.3000000000000004E-2</v>
      </c>
      <c r="P471" s="70"/>
      <c r="Q471" s="36"/>
      <c r="R471" s="36"/>
      <c r="S471" s="36"/>
      <c r="T471" s="36"/>
      <c r="U471" s="36"/>
      <c r="V471" s="36"/>
      <c r="W471" s="36"/>
      <c r="X471" s="70">
        <f t="shared" si="60"/>
        <v>0.67399999999999993</v>
      </c>
      <c r="Y471" s="36">
        <f t="shared" si="56"/>
        <v>0.35678753607553915</v>
      </c>
      <c r="Z471" s="70">
        <f t="shared" si="57"/>
        <v>5.6166666666666663E-2</v>
      </c>
      <c r="AA471" s="89">
        <f t="shared" si="58"/>
        <v>2.4776912227467995E-3</v>
      </c>
      <c r="AB471" s="70">
        <f t="shared" si="59"/>
        <v>8.9020771513353123E-4</v>
      </c>
      <c r="AC471" s="70">
        <v>5.0000000000000002E-5</v>
      </c>
      <c r="AD471" s="36"/>
      <c r="AE471" s="36"/>
      <c r="AF471" s="36"/>
      <c r="AG471" s="36"/>
      <c r="AH471" s="36"/>
      <c r="AI471" s="36">
        <v>0.67</v>
      </c>
      <c r="AJ471" s="36"/>
      <c r="AK471" s="36"/>
      <c r="AL471" s="36"/>
      <c r="AM471" s="36"/>
      <c r="AN471" s="36"/>
      <c r="AO471" s="36"/>
      <c r="AP471" s="36"/>
      <c r="AQ471" s="36"/>
      <c r="AR471" s="36"/>
      <c r="AS471" s="36"/>
      <c r="AT471" s="36"/>
      <c r="AU471" s="36"/>
      <c r="AV471" s="36"/>
      <c r="AW471" s="36"/>
      <c r="AX471" s="36"/>
      <c r="AY471" s="39" t="s">
        <v>173</v>
      </c>
      <c r="AZ471" s="40" t="s">
        <v>163</v>
      </c>
      <c r="BA471" s="41" t="s">
        <v>174</v>
      </c>
      <c r="BB471" s="36"/>
      <c r="BC471" s="36"/>
      <c r="BD471" s="36"/>
      <c r="BE471" s="36"/>
      <c r="BF471" s="36"/>
      <c r="BG471" s="36"/>
      <c r="BH471" s="36"/>
      <c r="BI471" s="36"/>
      <c r="BJ471" s="36"/>
      <c r="BK471" s="36"/>
      <c r="BL471" s="36"/>
      <c r="BM471" s="36"/>
      <c r="BN471" s="36"/>
      <c r="BO471" s="36"/>
      <c r="BP471" s="36"/>
      <c r="BQ471" s="36"/>
    </row>
    <row r="472" spans="1:69" s="25" customFormat="1" hidden="1" x14ac:dyDescent="0.25">
      <c r="A472" s="36" t="s">
        <v>159</v>
      </c>
      <c r="B472" s="36" t="s">
        <v>160</v>
      </c>
      <c r="C472" s="36" t="s">
        <v>161</v>
      </c>
      <c r="D472" s="36" t="s">
        <v>169</v>
      </c>
      <c r="E472" s="36" t="s">
        <v>170</v>
      </c>
      <c r="F472" s="47" t="s">
        <v>265</v>
      </c>
      <c r="G472" s="82">
        <v>0.5</v>
      </c>
      <c r="H472" s="82"/>
      <c r="I472" s="70">
        <v>0.84</v>
      </c>
      <c r="J472" s="36"/>
      <c r="K472" s="36"/>
      <c r="L472" s="36"/>
      <c r="M472" s="70"/>
      <c r="N472" s="70" t="s">
        <v>176</v>
      </c>
      <c r="O472" s="70">
        <v>0.109</v>
      </c>
      <c r="P472" s="70"/>
      <c r="Q472" s="36"/>
      <c r="R472" s="36"/>
      <c r="S472" s="36"/>
      <c r="T472" s="36"/>
      <c r="U472" s="36"/>
      <c r="V472" s="36"/>
      <c r="W472" s="36"/>
      <c r="X472" s="70">
        <f t="shared" si="60"/>
        <v>0.622</v>
      </c>
      <c r="Y472" s="36">
        <f t="shared" si="56"/>
        <v>0.30385798304785838</v>
      </c>
      <c r="Z472" s="70">
        <f t="shared" si="57"/>
        <v>5.1833333333333335E-2</v>
      </c>
      <c r="AA472" s="89">
        <f t="shared" si="58"/>
        <v>2.1101248822767943E-3</v>
      </c>
      <c r="AB472" s="70">
        <f t="shared" si="59"/>
        <v>9.6463022508038582E-4</v>
      </c>
      <c r="AC472" s="70">
        <v>5.0000000000000002E-5</v>
      </c>
      <c r="AD472" s="36"/>
      <c r="AE472" s="36"/>
      <c r="AF472" s="36"/>
      <c r="AG472" s="36"/>
      <c r="AH472" s="36"/>
      <c r="AI472" s="36">
        <v>0.85</v>
      </c>
      <c r="AJ472" s="36"/>
      <c r="AK472" s="36"/>
      <c r="AL472" s="36"/>
      <c r="AM472" s="36"/>
      <c r="AN472" s="36"/>
      <c r="AO472" s="36"/>
      <c r="AP472" s="36"/>
      <c r="AQ472" s="36"/>
      <c r="AR472" s="36"/>
      <c r="AS472" s="36"/>
      <c r="AT472" s="36"/>
      <c r="AU472" s="36"/>
      <c r="AV472" s="36"/>
      <c r="AW472" s="36"/>
      <c r="AX472" s="36"/>
      <c r="AY472" s="39" t="s">
        <v>173</v>
      </c>
      <c r="AZ472" s="40" t="s">
        <v>163</v>
      </c>
      <c r="BA472" s="41" t="s">
        <v>174</v>
      </c>
      <c r="BB472" s="36"/>
      <c r="BC472" s="36"/>
      <c r="BD472" s="36"/>
      <c r="BE472" s="36"/>
      <c r="BF472" s="36"/>
      <c r="BG472" s="36"/>
      <c r="BH472" s="36"/>
      <c r="BI472" s="36"/>
      <c r="BJ472" s="36"/>
      <c r="BK472" s="36"/>
      <c r="BL472" s="36"/>
      <c r="BM472" s="36"/>
      <c r="BN472" s="36"/>
      <c r="BO472" s="36"/>
      <c r="BP472" s="36"/>
      <c r="BQ472" s="36"/>
    </row>
    <row r="473" spans="1:69" s="25" customFormat="1" hidden="1" x14ac:dyDescent="0.25">
      <c r="A473" s="36" t="s">
        <v>159</v>
      </c>
      <c r="B473" s="36" t="s">
        <v>160</v>
      </c>
      <c r="C473" s="36" t="s">
        <v>161</v>
      </c>
      <c r="D473" s="36" t="s">
        <v>169</v>
      </c>
      <c r="E473" s="36" t="s">
        <v>170</v>
      </c>
      <c r="F473" s="47" t="s">
        <v>265</v>
      </c>
      <c r="G473" s="82">
        <v>0.5</v>
      </c>
      <c r="H473" s="82"/>
      <c r="I473" s="70">
        <v>0.84</v>
      </c>
      <c r="J473" s="36"/>
      <c r="K473" s="36"/>
      <c r="L473" s="36"/>
      <c r="M473" s="70"/>
      <c r="N473" s="70" t="s">
        <v>168</v>
      </c>
      <c r="O473" s="70">
        <v>0.14699999999999999</v>
      </c>
      <c r="P473" s="70"/>
      <c r="Q473" s="36"/>
      <c r="R473" s="36"/>
      <c r="S473" s="36"/>
      <c r="T473" s="36"/>
      <c r="U473" s="36"/>
      <c r="V473" s="36"/>
      <c r="W473" s="36"/>
      <c r="X473" s="70">
        <f t="shared" si="60"/>
        <v>0.54600000000000004</v>
      </c>
      <c r="Y473" s="36">
        <f t="shared" si="56"/>
        <v>0.23413975887939373</v>
      </c>
      <c r="Z473" s="70">
        <f t="shared" si="57"/>
        <v>4.5500000000000006E-2</v>
      </c>
      <c r="AA473" s="89">
        <f t="shared" si="58"/>
        <v>1.6259705477735676E-3</v>
      </c>
      <c r="AB473" s="70">
        <f t="shared" si="59"/>
        <v>1.0989010989010989E-3</v>
      </c>
      <c r="AC473" s="70">
        <v>5.0000000000000002E-5</v>
      </c>
      <c r="AD473" s="36"/>
      <c r="AE473" s="36"/>
      <c r="AF473" s="36"/>
      <c r="AG473" s="36"/>
      <c r="AH473" s="36"/>
      <c r="AI473" s="36">
        <v>1.0900000000000001</v>
      </c>
      <c r="AJ473" s="36"/>
      <c r="AK473" s="36"/>
      <c r="AL473" s="36"/>
      <c r="AM473" s="36"/>
      <c r="AN473" s="36"/>
      <c r="AO473" s="36"/>
      <c r="AP473" s="36"/>
      <c r="AQ473" s="36"/>
      <c r="AR473" s="36"/>
      <c r="AS473" s="36"/>
      <c r="AT473" s="36"/>
      <c r="AU473" s="36"/>
      <c r="AV473" s="36"/>
      <c r="AW473" s="36"/>
      <c r="AX473" s="36"/>
      <c r="AY473" s="39" t="s">
        <v>173</v>
      </c>
      <c r="AZ473" s="40" t="s">
        <v>163</v>
      </c>
      <c r="BA473" s="41" t="s">
        <v>174</v>
      </c>
      <c r="BB473" s="36"/>
      <c r="BC473" s="36"/>
      <c r="BD473" s="36"/>
      <c r="BE473" s="36"/>
      <c r="BF473" s="36"/>
      <c r="BG473" s="36"/>
      <c r="BH473" s="36"/>
      <c r="BI473" s="36"/>
      <c r="BJ473" s="36"/>
      <c r="BK473" s="36"/>
      <c r="BL473" s="36"/>
      <c r="BM473" s="36"/>
      <c r="BN473" s="36"/>
      <c r="BO473" s="36"/>
      <c r="BP473" s="36"/>
      <c r="BQ473" s="36"/>
    </row>
    <row r="474" spans="1:69" s="25" customFormat="1" hidden="1" x14ac:dyDescent="0.25">
      <c r="A474" s="25" t="s">
        <v>159</v>
      </c>
      <c r="B474" s="25" t="s">
        <v>160</v>
      </c>
      <c r="C474" s="25" t="s">
        <v>161</v>
      </c>
      <c r="D474" s="25" t="s">
        <v>169</v>
      </c>
      <c r="E474" s="25" t="s">
        <v>170</v>
      </c>
      <c r="F474" s="47" t="s">
        <v>265</v>
      </c>
      <c r="G474" s="81">
        <v>0.75</v>
      </c>
      <c r="H474" s="81"/>
      <c r="I474" s="69">
        <v>1.05</v>
      </c>
      <c r="M474" s="69"/>
      <c r="N474" s="69" t="s">
        <v>171</v>
      </c>
      <c r="O474" s="69">
        <v>6.5000000000000002E-2</v>
      </c>
      <c r="P474" s="69"/>
      <c r="X474" s="69">
        <f t="shared" si="60"/>
        <v>0.92</v>
      </c>
      <c r="Y474" s="25">
        <f t="shared" si="56"/>
        <v>0.66476100549960027</v>
      </c>
      <c r="Z474" s="69">
        <f t="shared" si="57"/>
        <v>7.6666666666666675E-2</v>
      </c>
      <c r="AA474" s="87">
        <f t="shared" si="58"/>
        <v>4.616395871525002E-3</v>
      </c>
      <c r="AB474" s="69">
        <f t="shared" si="59"/>
        <v>6.521739130434782E-4</v>
      </c>
      <c r="AC474" s="69">
        <v>5.0000000000000002E-5</v>
      </c>
      <c r="AI474" s="25">
        <v>0.68</v>
      </c>
      <c r="AY474" s="28" t="s">
        <v>173</v>
      </c>
      <c r="AZ474" s="29" t="s">
        <v>163</v>
      </c>
      <c r="BA474" s="25" t="s">
        <v>174</v>
      </c>
    </row>
    <row r="475" spans="1:69" s="25" customFormat="1" hidden="1" x14ac:dyDescent="0.25">
      <c r="A475" s="25" t="s">
        <v>159</v>
      </c>
      <c r="B475" s="25" t="s">
        <v>160</v>
      </c>
      <c r="C475" s="25" t="s">
        <v>161</v>
      </c>
      <c r="D475" s="25" t="s">
        <v>169</v>
      </c>
      <c r="E475" s="25" t="s">
        <v>170</v>
      </c>
      <c r="F475" s="47" t="s">
        <v>265</v>
      </c>
      <c r="G475" s="81">
        <v>0.75</v>
      </c>
      <c r="H475" s="81"/>
      <c r="I475" s="69">
        <v>1.05</v>
      </c>
      <c r="M475" s="69"/>
      <c r="N475" s="69" t="s">
        <v>175</v>
      </c>
      <c r="O475" s="69">
        <v>8.3000000000000004E-2</v>
      </c>
      <c r="P475" s="69"/>
      <c r="X475" s="69">
        <f t="shared" si="60"/>
        <v>0.88400000000000001</v>
      </c>
      <c r="Y475" s="25">
        <f t="shared" si="56"/>
        <v>0.61375410717591639</v>
      </c>
      <c r="Z475" s="69">
        <f t="shared" si="57"/>
        <v>7.3666666666666672E-2</v>
      </c>
      <c r="AA475" s="87">
        <f t="shared" si="58"/>
        <v>4.2621812998327527E-3</v>
      </c>
      <c r="AB475" s="69">
        <f t="shared" si="59"/>
        <v>6.7873303167420812E-4</v>
      </c>
      <c r="AC475" s="69">
        <v>5.0000000000000002E-5</v>
      </c>
      <c r="AI475" s="25">
        <v>0.86</v>
      </c>
      <c r="AY475" s="28" t="s">
        <v>173</v>
      </c>
      <c r="AZ475" s="29" t="s">
        <v>163</v>
      </c>
      <c r="BA475" s="25" t="s">
        <v>174</v>
      </c>
    </row>
    <row r="476" spans="1:69" s="25" customFormat="1" hidden="1" x14ac:dyDescent="0.25">
      <c r="A476" s="25" t="s">
        <v>159</v>
      </c>
      <c r="B476" s="25" t="s">
        <v>160</v>
      </c>
      <c r="C476" s="25" t="s">
        <v>161</v>
      </c>
      <c r="D476" s="25" t="s">
        <v>169</v>
      </c>
      <c r="E476" s="25" t="s">
        <v>170</v>
      </c>
      <c r="F476" s="47" t="s">
        <v>265</v>
      </c>
      <c r="G476" s="81">
        <v>0.75</v>
      </c>
      <c r="H476" s="81"/>
      <c r="I476" s="69">
        <v>1.05</v>
      </c>
      <c r="M476" s="69"/>
      <c r="N476" s="69" t="s">
        <v>176</v>
      </c>
      <c r="O476" s="69">
        <v>0.113</v>
      </c>
      <c r="P476" s="69"/>
      <c r="X476" s="69">
        <f t="shared" si="60"/>
        <v>0.82400000000000007</v>
      </c>
      <c r="Y476" s="25">
        <f t="shared" si="56"/>
        <v>0.53326650339094595</v>
      </c>
      <c r="Z476" s="69">
        <f t="shared" si="57"/>
        <v>6.8666666666666668E-2</v>
      </c>
      <c r="AA476" s="87">
        <f t="shared" si="58"/>
        <v>3.7032396068815681E-3</v>
      </c>
      <c r="AB476" s="69">
        <f t="shared" si="59"/>
        <v>7.2815533980582527E-4</v>
      </c>
      <c r="AC476" s="69">
        <v>5.0000000000000002E-5</v>
      </c>
      <c r="AI476" s="25">
        <v>1.1299999999999999</v>
      </c>
      <c r="AY476" s="28" t="s">
        <v>173</v>
      </c>
      <c r="AZ476" s="29" t="s">
        <v>163</v>
      </c>
      <c r="BA476" s="25" t="s">
        <v>174</v>
      </c>
    </row>
    <row r="477" spans="1:69" s="25" customFormat="1" hidden="1" x14ac:dyDescent="0.25">
      <c r="A477" s="25" t="s">
        <v>159</v>
      </c>
      <c r="B477" s="25" t="s">
        <v>160</v>
      </c>
      <c r="C477" s="25" t="s">
        <v>161</v>
      </c>
      <c r="D477" s="25" t="s">
        <v>169</v>
      </c>
      <c r="E477" s="25" t="s">
        <v>170</v>
      </c>
      <c r="F477" s="47" t="s">
        <v>265</v>
      </c>
      <c r="G477" s="81">
        <v>0.75</v>
      </c>
      <c r="H477" s="81"/>
      <c r="I477" s="69">
        <v>1.05</v>
      </c>
      <c r="M477" s="69"/>
      <c r="N477" s="69" t="s">
        <v>168</v>
      </c>
      <c r="O477" s="69">
        <v>0.154</v>
      </c>
      <c r="P477" s="69"/>
      <c r="X477" s="69">
        <f t="shared" si="60"/>
        <v>0.74199999999999999</v>
      </c>
      <c r="Y477" s="25">
        <f t="shared" si="56"/>
        <v>0.43241195443275265</v>
      </c>
      <c r="Z477" s="69">
        <f t="shared" si="57"/>
        <v>6.183333333333333E-2</v>
      </c>
      <c r="AA477" s="87">
        <f t="shared" si="58"/>
        <v>3.0028607946718934E-3</v>
      </c>
      <c r="AB477" s="69">
        <f t="shared" si="59"/>
        <v>8.0862533692722385E-4</v>
      </c>
      <c r="AC477" s="69">
        <v>5.0000000000000002E-5</v>
      </c>
      <c r="AI477" s="25">
        <v>1.48</v>
      </c>
      <c r="AY477" s="28" t="s">
        <v>173</v>
      </c>
      <c r="AZ477" s="29" t="s">
        <v>163</v>
      </c>
      <c r="BA477" s="25" t="s">
        <v>174</v>
      </c>
    </row>
    <row r="478" spans="1:69" s="25" customFormat="1" hidden="1" x14ac:dyDescent="0.25">
      <c r="A478" s="36" t="s">
        <v>159</v>
      </c>
      <c r="B478" s="36" t="s">
        <v>160</v>
      </c>
      <c r="C478" s="36" t="s">
        <v>161</v>
      </c>
      <c r="D478" s="36" t="s">
        <v>169</v>
      </c>
      <c r="E478" s="36" t="s">
        <v>170</v>
      </c>
      <c r="F478" s="47" t="s">
        <v>265</v>
      </c>
      <c r="G478" s="82">
        <v>1</v>
      </c>
      <c r="H478" s="82"/>
      <c r="I478" s="70">
        <v>1.3149999999999999</v>
      </c>
      <c r="J478" s="36"/>
      <c r="K478" s="36"/>
      <c r="L478" s="36"/>
      <c r="M478" s="70"/>
      <c r="N478" s="70" t="s">
        <v>171</v>
      </c>
      <c r="O478" s="70">
        <v>6.5000000000000002E-2</v>
      </c>
      <c r="P478" s="70"/>
      <c r="Q478" s="36"/>
      <c r="R478" s="36"/>
      <c r="S478" s="36"/>
      <c r="T478" s="36"/>
      <c r="U478" s="36"/>
      <c r="V478" s="36"/>
      <c r="W478" s="36"/>
      <c r="X478" s="70">
        <f t="shared" si="60"/>
        <v>1.1850000000000001</v>
      </c>
      <c r="Y478" s="36">
        <f t="shared" si="56"/>
        <v>1.1028757359967818</v>
      </c>
      <c r="Z478" s="70">
        <f t="shared" si="57"/>
        <v>9.8750000000000004E-2</v>
      </c>
      <c r="AA478" s="89">
        <f t="shared" si="58"/>
        <v>7.6588592777554303E-3</v>
      </c>
      <c r="AB478" s="70">
        <f t="shared" si="59"/>
        <v>5.0632911392405066E-4</v>
      </c>
      <c r="AC478" s="70">
        <v>5.0000000000000002E-5</v>
      </c>
      <c r="AD478" s="36"/>
      <c r="AE478" s="36"/>
      <c r="AF478" s="36"/>
      <c r="AG478" s="36"/>
      <c r="AH478" s="36"/>
      <c r="AI478" s="36">
        <v>0.87</v>
      </c>
      <c r="AJ478" s="36"/>
      <c r="AK478" s="36"/>
      <c r="AL478" s="36"/>
      <c r="AM478" s="36"/>
      <c r="AN478" s="36"/>
      <c r="AO478" s="36"/>
      <c r="AP478" s="36"/>
      <c r="AQ478" s="36"/>
      <c r="AR478" s="36"/>
      <c r="AS478" s="36"/>
      <c r="AT478" s="36"/>
      <c r="AU478" s="36"/>
      <c r="AV478" s="36"/>
      <c r="AW478" s="36"/>
      <c r="AX478" s="36"/>
      <c r="AY478" s="39" t="s">
        <v>173</v>
      </c>
      <c r="AZ478" s="40" t="s">
        <v>163</v>
      </c>
      <c r="BA478" s="41" t="s">
        <v>174</v>
      </c>
      <c r="BB478" s="36"/>
      <c r="BC478" s="36"/>
      <c r="BD478" s="36"/>
      <c r="BE478" s="36"/>
      <c r="BF478" s="36"/>
      <c r="BG478" s="36"/>
      <c r="BH478" s="36"/>
      <c r="BI478" s="36"/>
      <c r="BJ478" s="36"/>
      <c r="BK478" s="36"/>
      <c r="BL478" s="36"/>
      <c r="BM478" s="36"/>
      <c r="BN478" s="36"/>
      <c r="BO478" s="36"/>
      <c r="BP478" s="36"/>
      <c r="BQ478" s="36"/>
    </row>
    <row r="479" spans="1:69" s="25" customFormat="1" hidden="1" x14ac:dyDescent="0.25">
      <c r="A479" s="36" t="s">
        <v>159</v>
      </c>
      <c r="B479" s="36" t="s">
        <v>160</v>
      </c>
      <c r="C479" s="36" t="s">
        <v>161</v>
      </c>
      <c r="D479" s="36" t="s">
        <v>169</v>
      </c>
      <c r="E479" s="36" t="s">
        <v>170</v>
      </c>
      <c r="F479" s="47" t="s">
        <v>265</v>
      </c>
      <c r="G479" s="82">
        <v>1</v>
      </c>
      <c r="H479" s="82"/>
      <c r="I479" s="70">
        <v>1.3149999999999999</v>
      </c>
      <c r="J479" s="36"/>
      <c r="K479" s="36"/>
      <c r="L479" s="36"/>
      <c r="M479" s="70"/>
      <c r="N479" s="70" t="s">
        <v>175</v>
      </c>
      <c r="O479" s="70">
        <v>0.109</v>
      </c>
      <c r="P479" s="70"/>
      <c r="Q479" s="36"/>
      <c r="R479" s="36"/>
      <c r="S479" s="36"/>
      <c r="T479" s="36"/>
      <c r="U479" s="36"/>
      <c r="V479" s="36"/>
      <c r="W479" s="36"/>
      <c r="X479" s="70">
        <f t="shared" si="60"/>
        <v>1.097</v>
      </c>
      <c r="Y479" s="36">
        <f t="shared" si="56"/>
        <v>0.94515521841595984</v>
      </c>
      <c r="Z479" s="70">
        <f t="shared" si="57"/>
        <v>9.141666666666666E-2</v>
      </c>
      <c r="AA479" s="89">
        <f t="shared" si="58"/>
        <v>6.5635779056663866E-3</v>
      </c>
      <c r="AB479" s="70">
        <f t="shared" si="59"/>
        <v>5.469462169553328E-4</v>
      </c>
      <c r="AC479" s="70">
        <v>5.0000000000000002E-5</v>
      </c>
      <c r="AD479" s="36"/>
      <c r="AE479" s="36"/>
      <c r="AF479" s="36"/>
      <c r="AG479" s="36"/>
      <c r="AH479" s="36"/>
      <c r="AI479" s="36">
        <v>1.41</v>
      </c>
      <c r="AJ479" s="36"/>
      <c r="AK479" s="36"/>
      <c r="AL479" s="36"/>
      <c r="AM479" s="36"/>
      <c r="AN479" s="36"/>
      <c r="AO479" s="36"/>
      <c r="AP479" s="36"/>
      <c r="AQ479" s="36"/>
      <c r="AR479" s="36"/>
      <c r="AS479" s="36"/>
      <c r="AT479" s="36"/>
      <c r="AU479" s="36"/>
      <c r="AV479" s="36"/>
      <c r="AW479" s="36"/>
      <c r="AX479" s="36"/>
      <c r="AY479" s="39" t="s">
        <v>173</v>
      </c>
      <c r="AZ479" s="40" t="s">
        <v>163</v>
      </c>
      <c r="BA479" s="41" t="s">
        <v>174</v>
      </c>
      <c r="BB479" s="36"/>
      <c r="BC479" s="36"/>
      <c r="BD479" s="36"/>
      <c r="BE479" s="36"/>
      <c r="BF479" s="36"/>
      <c r="BG479" s="36"/>
      <c r="BH479" s="36"/>
      <c r="BI479" s="36"/>
      <c r="BJ479" s="36"/>
      <c r="BK479" s="36"/>
      <c r="BL479" s="36"/>
      <c r="BM479" s="36"/>
      <c r="BN479" s="36"/>
      <c r="BO479" s="36"/>
      <c r="BP479" s="36"/>
      <c r="BQ479" s="36"/>
    </row>
    <row r="480" spans="1:69" s="25" customFormat="1" hidden="1" x14ac:dyDescent="0.25">
      <c r="A480" s="36" t="s">
        <v>159</v>
      </c>
      <c r="B480" s="36" t="s">
        <v>160</v>
      </c>
      <c r="C480" s="36" t="s">
        <v>161</v>
      </c>
      <c r="D480" s="36" t="s">
        <v>169</v>
      </c>
      <c r="E480" s="36" t="s">
        <v>170</v>
      </c>
      <c r="F480" s="47" t="s">
        <v>265</v>
      </c>
      <c r="G480" s="82">
        <v>1</v>
      </c>
      <c r="H480" s="82"/>
      <c r="I480" s="70">
        <v>1.3149999999999999</v>
      </c>
      <c r="J480" s="36"/>
      <c r="K480" s="36"/>
      <c r="L480" s="36"/>
      <c r="M480" s="70"/>
      <c r="N480" s="70" t="s">
        <v>176</v>
      </c>
      <c r="O480" s="70">
        <v>0.13300000000000001</v>
      </c>
      <c r="P480" s="70"/>
      <c r="Q480" s="36"/>
      <c r="R480" s="36"/>
      <c r="S480" s="36"/>
      <c r="T480" s="36"/>
      <c r="U480" s="36"/>
      <c r="V480" s="36"/>
      <c r="W480" s="36"/>
      <c r="X480" s="70">
        <f t="shared" si="60"/>
        <v>1.0489999999999999</v>
      </c>
      <c r="Y480" s="36">
        <f t="shared" si="56"/>
        <v>0.86425292440071544</v>
      </c>
      <c r="Z480" s="70">
        <f t="shared" si="57"/>
        <v>8.7416666666666656E-2</v>
      </c>
      <c r="AA480" s="89">
        <f t="shared" si="58"/>
        <v>6.0017564194494114E-3</v>
      </c>
      <c r="AB480" s="70">
        <f t="shared" si="59"/>
        <v>5.7197330791229747E-4</v>
      </c>
      <c r="AC480" s="70">
        <v>5.0000000000000002E-5</v>
      </c>
      <c r="AD480" s="36"/>
      <c r="AE480" s="36"/>
      <c r="AF480" s="36"/>
      <c r="AG480" s="36"/>
      <c r="AH480" s="36"/>
      <c r="AI480" s="36">
        <v>1.68</v>
      </c>
      <c r="AJ480" s="36"/>
      <c r="AK480" s="36"/>
      <c r="AL480" s="36"/>
      <c r="AM480" s="36"/>
      <c r="AN480" s="36"/>
      <c r="AO480" s="36"/>
      <c r="AP480" s="36"/>
      <c r="AQ480" s="36"/>
      <c r="AR480" s="36"/>
      <c r="AS480" s="36"/>
      <c r="AT480" s="36"/>
      <c r="AU480" s="36"/>
      <c r="AV480" s="36"/>
      <c r="AW480" s="36"/>
      <c r="AX480" s="36"/>
      <c r="AY480" s="39" t="s">
        <v>173</v>
      </c>
      <c r="AZ480" s="40" t="s">
        <v>163</v>
      </c>
      <c r="BA480" s="41" t="s">
        <v>174</v>
      </c>
      <c r="BB480" s="36"/>
      <c r="BC480" s="36"/>
      <c r="BD480" s="36"/>
      <c r="BE480" s="36"/>
      <c r="BF480" s="36"/>
      <c r="BG480" s="36"/>
      <c r="BH480" s="36"/>
      <c r="BI480" s="36"/>
      <c r="BJ480" s="36"/>
      <c r="BK480" s="36"/>
      <c r="BL480" s="36"/>
      <c r="BM480" s="36"/>
      <c r="BN480" s="36"/>
      <c r="BO480" s="36"/>
      <c r="BP480" s="36"/>
      <c r="BQ480" s="36"/>
    </row>
    <row r="481" spans="1:69" s="25" customFormat="1" hidden="1" x14ac:dyDescent="0.25">
      <c r="A481" s="36" t="s">
        <v>159</v>
      </c>
      <c r="B481" s="36" t="s">
        <v>160</v>
      </c>
      <c r="C481" s="36" t="s">
        <v>161</v>
      </c>
      <c r="D481" s="36" t="s">
        <v>169</v>
      </c>
      <c r="E481" s="36" t="s">
        <v>170</v>
      </c>
      <c r="F481" s="47" t="s">
        <v>265</v>
      </c>
      <c r="G481" s="82">
        <v>1</v>
      </c>
      <c r="H481" s="82"/>
      <c r="I481" s="70">
        <v>1.3149999999999999</v>
      </c>
      <c r="J481" s="36"/>
      <c r="K481" s="36"/>
      <c r="L481" s="36"/>
      <c r="M481" s="70"/>
      <c r="N481" s="70" t="s">
        <v>168</v>
      </c>
      <c r="O481" s="70">
        <v>0.17899999999999999</v>
      </c>
      <c r="P481" s="70"/>
      <c r="Q481" s="36"/>
      <c r="R481" s="36"/>
      <c r="S481" s="36"/>
      <c r="T481" s="36"/>
      <c r="U481" s="36"/>
      <c r="V481" s="36"/>
      <c r="W481" s="36"/>
      <c r="X481" s="70">
        <f t="shared" si="60"/>
        <v>0.95699999999999996</v>
      </c>
      <c r="Y481" s="36">
        <f t="shared" si="56"/>
        <v>0.71930612254938953</v>
      </c>
      <c r="Z481" s="70">
        <f t="shared" si="57"/>
        <v>7.9750000000000001E-2</v>
      </c>
      <c r="AA481" s="89">
        <f t="shared" si="58"/>
        <v>4.9951814065929837E-3</v>
      </c>
      <c r="AB481" s="70">
        <f t="shared" si="59"/>
        <v>6.2695924764890286E-4</v>
      </c>
      <c r="AC481" s="70">
        <v>5.0000000000000002E-5</v>
      </c>
      <c r="AD481" s="36"/>
      <c r="AE481" s="36"/>
      <c r="AF481" s="36"/>
      <c r="AG481" s="36"/>
      <c r="AH481" s="36"/>
      <c r="AI481" s="36">
        <v>2.17</v>
      </c>
      <c r="AJ481" s="36"/>
      <c r="AK481" s="36"/>
      <c r="AL481" s="36"/>
      <c r="AM481" s="36"/>
      <c r="AN481" s="36"/>
      <c r="AO481" s="36"/>
      <c r="AP481" s="36"/>
      <c r="AQ481" s="36"/>
      <c r="AR481" s="36"/>
      <c r="AS481" s="36"/>
      <c r="AT481" s="36"/>
      <c r="AU481" s="36"/>
      <c r="AV481" s="36"/>
      <c r="AW481" s="36"/>
      <c r="AX481" s="36"/>
      <c r="AY481" s="39" t="s">
        <v>173</v>
      </c>
      <c r="AZ481" s="40" t="s">
        <v>163</v>
      </c>
      <c r="BA481" s="41" t="s">
        <v>174</v>
      </c>
      <c r="BB481" s="36"/>
      <c r="BC481" s="36"/>
      <c r="BD481" s="36"/>
      <c r="BE481" s="36"/>
      <c r="BF481" s="36"/>
      <c r="BG481" s="36"/>
      <c r="BH481" s="36"/>
      <c r="BI481" s="36"/>
      <c r="BJ481" s="36"/>
      <c r="BK481" s="36"/>
      <c r="BL481" s="36"/>
      <c r="BM481" s="36"/>
      <c r="BN481" s="36"/>
      <c r="BO481" s="36"/>
      <c r="BP481" s="36"/>
      <c r="BQ481" s="36"/>
    </row>
    <row r="482" spans="1:69" s="25" customFormat="1" hidden="1" x14ac:dyDescent="0.25">
      <c r="A482" s="25" t="s">
        <v>159</v>
      </c>
      <c r="B482" s="25" t="s">
        <v>160</v>
      </c>
      <c r="C482" s="25" t="s">
        <v>161</v>
      </c>
      <c r="D482" s="25" t="s">
        <v>169</v>
      </c>
      <c r="E482" s="25" t="s">
        <v>170</v>
      </c>
      <c r="F482" s="47" t="s">
        <v>265</v>
      </c>
      <c r="G482" s="81">
        <v>1.25</v>
      </c>
      <c r="H482" s="81"/>
      <c r="I482" s="69">
        <v>1.66</v>
      </c>
      <c r="M482" s="69"/>
      <c r="N482" s="69" t="s">
        <v>171</v>
      </c>
      <c r="O482" s="69">
        <v>6.5000000000000002E-2</v>
      </c>
      <c r="P482" s="69"/>
      <c r="X482" s="69">
        <f t="shared" si="60"/>
        <v>1.5299999999999998</v>
      </c>
      <c r="Y482" s="25">
        <f t="shared" si="56"/>
        <v>1.8385385606970863</v>
      </c>
      <c r="Z482" s="69">
        <f t="shared" si="57"/>
        <v>0.12749999999999997</v>
      </c>
      <c r="AA482" s="87">
        <f t="shared" si="58"/>
        <v>1.2767628893729763E-2</v>
      </c>
      <c r="AB482" s="69">
        <f t="shared" si="59"/>
        <v>3.9215686274509813E-4</v>
      </c>
      <c r="AC482" s="69">
        <v>5.0000000000000002E-5</v>
      </c>
      <c r="AI482" s="25">
        <v>1.1100000000000001</v>
      </c>
      <c r="AY482" s="28" t="s">
        <v>173</v>
      </c>
      <c r="AZ482" s="29" t="s">
        <v>163</v>
      </c>
      <c r="BA482" s="25" t="s">
        <v>174</v>
      </c>
    </row>
    <row r="483" spans="1:69" s="25" customFormat="1" hidden="1" x14ac:dyDescent="0.25">
      <c r="A483" s="25" t="s">
        <v>159</v>
      </c>
      <c r="B483" s="25" t="s">
        <v>160</v>
      </c>
      <c r="C483" s="25" t="s">
        <v>161</v>
      </c>
      <c r="D483" s="25" t="s">
        <v>169</v>
      </c>
      <c r="E483" s="25" t="s">
        <v>170</v>
      </c>
      <c r="F483" s="47" t="s">
        <v>265</v>
      </c>
      <c r="G483" s="81">
        <v>1.25</v>
      </c>
      <c r="H483" s="81"/>
      <c r="I483" s="69">
        <v>1.66</v>
      </c>
      <c r="M483" s="69"/>
      <c r="N483" s="69" t="s">
        <v>175</v>
      </c>
      <c r="O483" s="69">
        <v>0.109</v>
      </c>
      <c r="P483" s="69"/>
      <c r="X483" s="69">
        <f t="shared" si="60"/>
        <v>1.4419999999999999</v>
      </c>
      <c r="Y483" s="25">
        <f t="shared" si="56"/>
        <v>1.6331286666347717</v>
      </c>
      <c r="Z483" s="69">
        <f t="shared" si="57"/>
        <v>0.12016666666666666</v>
      </c>
      <c r="AA483" s="87">
        <f t="shared" si="58"/>
        <v>1.1341171296074801E-2</v>
      </c>
      <c r="AB483" s="69">
        <f t="shared" si="59"/>
        <v>4.1608876560332879E-4</v>
      </c>
      <c r="AC483" s="69">
        <v>5.0000000000000002E-5</v>
      </c>
      <c r="AI483" s="25">
        <v>1.81</v>
      </c>
      <c r="AY483" s="28" t="s">
        <v>173</v>
      </c>
      <c r="AZ483" s="29" t="s">
        <v>163</v>
      </c>
      <c r="BA483" s="25" t="s">
        <v>174</v>
      </c>
    </row>
    <row r="484" spans="1:69" s="25" customFormat="1" hidden="1" x14ac:dyDescent="0.25">
      <c r="A484" s="25" t="s">
        <v>159</v>
      </c>
      <c r="B484" s="25" t="s">
        <v>160</v>
      </c>
      <c r="C484" s="25" t="s">
        <v>161</v>
      </c>
      <c r="D484" s="25" t="s">
        <v>169</v>
      </c>
      <c r="E484" s="25" t="s">
        <v>170</v>
      </c>
      <c r="F484" s="47" t="s">
        <v>265</v>
      </c>
      <c r="G484" s="81">
        <v>1.25</v>
      </c>
      <c r="H484" s="81"/>
      <c r="I484" s="69">
        <v>1.66</v>
      </c>
      <c r="M484" s="69"/>
      <c r="N484" s="69" t="s">
        <v>176</v>
      </c>
      <c r="O484" s="69">
        <v>0.14000000000000001</v>
      </c>
      <c r="P484" s="69"/>
      <c r="X484" s="69">
        <f t="shared" si="60"/>
        <v>1.38</v>
      </c>
      <c r="Y484" s="25">
        <f t="shared" si="56"/>
        <v>1.4957122623741002</v>
      </c>
      <c r="Z484" s="69">
        <f t="shared" si="57"/>
        <v>0.11499999999999999</v>
      </c>
      <c r="AA484" s="87">
        <f t="shared" si="58"/>
        <v>1.0386890710931251E-2</v>
      </c>
      <c r="AB484" s="69">
        <f t="shared" si="59"/>
        <v>4.3478260869565224E-4</v>
      </c>
      <c r="AC484" s="69">
        <v>5.0000000000000002E-5</v>
      </c>
      <c r="AI484" s="25">
        <v>2.27</v>
      </c>
      <c r="AY484" s="28" t="s">
        <v>173</v>
      </c>
      <c r="AZ484" s="29" t="s">
        <v>163</v>
      </c>
      <c r="BA484" s="25" t="s">
        <v>174</v>
      </c>
    </row>
    <row r="485" spans="1:69" s="33" customFormat="1" hidden="1" x14ac:dyDescent="0.25">
      <c r="A485" s="25" t="s">
        <v>159</v>
      </c>
      <c r="B485" s="25" t="s">
        <v>160</v>
      </c>
      <c r="C485" s="25" t="s">
        <v>161</v>
      </c>
      <c r="D485" s="25" t="s">
        <v>169</v>
      </c>
      <c r="E485" s="25" t="s">
        <v>170</v>
      </c>
      <c r="F485" s="47" t="s">
        <v>265</v>
      </c>
      <c r="G485" s="81">
        <v>1.25</v>
      </c>
      <c r="H485" s="81"/>
      <c r="I485" s="69">
        <v>1.66</v>
      </c>
      <c r="J485" s="25"/>
      <c r="K485" s="25"/>
      <c r="L485" s="25"/>
      <c r="M485" s="69"/>
      <c r="N485" s="69" t="s">
        <v>168</v>
      </c>
      <c r="O485" s="69">
        <v>0.191</v>
      </c>
      <c r="P485" s="69"/>
      <c r="Q485" s="25"/>
      <c r="R485" s="25"/>
      <c r="S485" s="25"/>
      <c r="T485" s="25"/>
      <c r="U485" s="25"/>
      <c r="V485" s="25"/>
      <c r="W485" s="25"/>
      <c r="X485" s="69">
        <f t="shared" si="60"/>
        <v>1.278</v>
      </c>
      <c r="Y485" s="25">
        <f t="shared" si="56"/>
        <v>1.2827782539064378</v>
      </c>
      <c r="Z485" s="69">
        <f t="shared" si="57"/>
        <v>0.1065</v>
      </c>
      <c r="AA485" s="87">
        <f t="shared" si="58"/>
        <v>8.9081823187947082E-3</v>
      </c>
      <c r="AB485" s="69">
        <f t="shared" si="59"/>
        <v>4.6948356807511741E-4</v>
      </c>
      <c r="AC485" s="69">
        <v>5.0000000000000002E-5</v>
      </c>
      <c r="AD485" s="25"/>
      <c r="AE485" s="25"/>
      <c r="AF485" s="25"/>
      <c r="AG485" s="25"/>
      <c r="AH485" s="25"/>
      <c r="AI485" s="25">
        <v>3</v>
      </c>
      <c r="AJ485" s="25"/>
      <c r="AK485" s="25"/>
      <c r="AL485" s="25"/>
      <c r="AM485" s="25"/>
      <c r="AN485" s="25"/>
      <c r="AO485" s="25"/>
      <c r="AP485" s="25"/>
      <c r="AQ485" s="25"/>
      <c r="AR485" s="25"/>
      <c r="AS485" s="25"/>
      <c r="AT485" s="25"/>
      <c r="AU485" s="25"/>
      <c r="AV485" s="25"/>
      <c r="AW485" s="25"/>
      <c r="AX485" s="25"/>
      <c r="AY485" s="28" t="s">
        <v>173</v>
      </c>
      <c r="AZ485" s="29" t="s">
        <v>163</v>
      </c>
      <c r="BA485" s="25" t="s">
        <v>174</v>
      </c>
      <c r="BB485" s="25"/>
      <c r="BC485" s="25"/>
      <c r="BD485" s="25"/>
      <c r="BE485" s="25"/>
      <c r="BF485" s="25"/>
      <c r="BG485" s="25"/>
      <c r="BH485" s="25"/>
      <c r="BI485" s="25"/>
      <c r="BJ485" s="25"/>
      <c r="BK485" s="25"/>
      <c r="BL485" s="25"/>
      <c r="BM485" s="25"/>
      <c r="BN485" s="25"/>
      <c r="BO485" s="25"/>
      <c r="BP485" s="25"/>
      <c r="BQ485" s="25"/>
    </row>
    <row r="486" spans="1:69" s="36" customFormat="1" hidden="1" x14ac:dyDescent="0.25">
      <c r="A486" s="36" t="s">
        <v>159</v>
      </c>
      <c r="B486" s="36" t="s">
        <v>160</v>
      </c>
      <c r="C486" s="36" t="s">
        <v>161</v>
      </c>
      <c r="D486" s="36" t="s">
        <v>169</v>
      </c>
      <c r="E486" s="36" t="s">
        <v>170</v>
      </c>
      <c r="F486" s="47" t="s">
        <v>265</v>
      </c>
      <c r="G486" s="82">
        <v>1.5</v>
      </c>
      <c r="H486" s="82"/>
      <c r="I486" s="70">
        <v>1.9</v>
      </c>
      <c r="M486" s="70"/>
      <c r="N486" s="70" t="s">
        <v>171</v>
      </c>
      <c r="O486" s="70">
        <v>6.5000000000000002E-2</v>
      </c>
      <c r="P486" s="70"/>
      <c r="X486" s="70">
        <f t="shared" si="60"/>
        <v>1.77</v>
      </c>
      <c r="Y486" s="36">
        <f t="shared" si="56"/>
        <v>2.4605739061078657</v>
      </c>
      <c r="Z486" s="70">
        <f t="shared" si="57"/>
        <v>0.14749999999999999</v>
      </c>
      <c r="AA486" s="89">
        <f t="shared" si="58"/>
        <v>1.7087318792415731E-2</v>
      </c>
      <c r="AB486" s="70">
        <f t="shared" si="59"/>
        <v>3.3898305084745765E-4</v>
      </c>
      <c r="AC486" s="70">
        <v>5.0000000000000002E-5</v>
      </c>
      <c r="AI486" s="36">
        <v>1.28</v>
      </c>
      <c r="AY486" s="39" t="s">
        <v>173</v>
      </c>
      <c r="AZ486" s="40" t="s">
        <v>163</v>
      </c>
      <c r="BA486" s="41" t="s">
        <v>174</v>
      </c>
    </row>
    <row r="487" spans="1:69" s="36" customFormat="1" hidden="1" x14ac:dyDescent="0.25">
      <c r="A487" s="36" t="s">
        <v>159</v>
      </c>
      <c r="B487" s="36" t="s">
        <v>160</v>
      </c>
      <c r="C487" s="36" t="s">
        <v>161</v>
      </c>
      <c r="D487" s="36" t="s">
        <v>169</v>
      </c>
      <c r="E487" s="36" t="s">
        <v>170</v>
      </c>
      <c r="F487" s="47" t="s">
        <v>265</v>
      </c>
      <c r="G487" s="82">
        <v>1.5</v>
      </c>
      <c r="H487" s="82"/>
      <c r="I487" s="70">
        <v>1.9</v>
      </c>
      <c r="M487" s="70"/>
      <c r="N487" s="70" t="s">
        <v>175</v>
      </c>
      <c r="O487" s="70">
        <v>0.109</v>
      </c>
      <c r="P487" s="70"/>
      <c r="X487" s="70">
        <f t="shared" si="60"/>
        <v>1.6819999999999999</v>
      </c>
      <c r="Y487" s="36">
        <f t="shared" si="56"/>
        <v>2.2219887936236424</v>
      </c>
      <c r="Z487" s="70">
        <f t="shared" si="57"/>
        <v>0.14016666666666666</v>
      </c>
      <c r="AA487" s="89">
        <f t="shared" si="58"/>
        <v>1.5430477733497516E-2</v>
      </c>
      <c r="AB487" s="70">
        <f t="shared" si="59"/>
        <v>3.5671819262782407E-4</v>
      </c>
      <c r="AC487" s="70">
        <v>5.0000000000000002E-5</v>
      </c>
      <c r="AI487" s="36">
        <v>2.09</v>
      </c>
      <c r="AY487" s="39" t="s">
        <v>173</v>
      </c>
      <c r="AZ487" s="40" t="s">
        <v>163</v>
      </c>
      <c r="BA487" s="41" t="s">
        <v>174</v>
      </c>
    </row>
    <row r="488" spans="1:69" s="36" customFormat="1" hidden="1" x14ac:dyDescent="0.25">
      <c r="A488" s="36" t="s">
        <v>159</v>
      </c>
      <c r="B488" s="36" t="s">
        <v>160</v>
      </c>
      <c r="C488" s="36" t="s">
        <v>161</v>
      </c>
      <c r="D488" s="36" t="s">
        <v>169</v>
      </c>
      <c r="E488" s="36" t="s">
        <v>170</v>
      </c>
      <c r="F488" s="47" t="s">
        <v>265</v>
      </c>
      <c r="G488" s="82">
        <v>1.5</v>
      </c>
      <c r="H488" s="82"/>
      <c r="I488" s="70">
        <v>1.9</v>
      </c>
      <c r="M488" s="70"/>
      <c r="N488" s="70" t="s">
        <v>176</v>
      </c>
      <c r="O488" s="70">
        <v>0.14499999999999999</v>
      </c>
      <c r="P488" s="70"/>
      <c r="X488" s="70">
        <f t="shared" si="60"/>
        <v>1.6099999999999999</v>
      </c>
      <c r="Y488" s="36">
        <f t="shared" si="56"/>
        <v>2.0358305793425253</v>
      </c>
      <c r="Z488" s="70">
        <f t="shared" si="57"/>
        <v>0.13416666666666666</v>
      </c>
      <c r="AA488" s="89">
        <f t="shared" si="58"/>
        <v>1.4137712356545314E-2</v>
      </c>
      <c r="AB488" s="70">
        <f t="shared" si="59"/>
        <v>3.7267080745341622E-4</v>
      </c>
      <c r="AC488" s="70">
        <v>5.0000000000000002E-5</v>
      </c>
      <c r="AI488" s="36">
        <v>2.72</v>
      </c>
      <c r="AY488" s="39" t="s">
        <v>173</v>
      </c>
      <c r="AZ488" s="40" t="s">
        <v>163</v>
      </c>
      <c r="BA488" s="41" t="s">
        <v>174</v>
      </c>
    </row>
    <row r="489" spans="1:69" s="36" customFormat="1" hidden="1" x14ac:dyDescent="0.25">
      <c r="A489" s="36" t="s">
        <v>159</v>
      </c>
      <c r="B489" s="36" t="s">
        <v>160</v>
      </c>
      <c r="C489" s="36" t="s">
        <v>161</v>
      </c>
      <c r="D489" s="36" t="s">
        <v>169</v>
      </c>
      <c r="E489" s="36" t="s">
        <v>170</v>
      </c>
      <c r="F489" s="47" t="s">
        <v>265</v>
      </c>
      <c r="G489" s="82">
        <v>1.5</v>
      </c>
      <c r="H489" s="82"/>
      <c r="I489" s="70">
        <v>1.9</v>
      </c>
      <c r="M489" s="70"/>
      <c r="N489" s="70" t="s">
        <v>168</v>
      </c>
      <c r="O489" s="70">
        <v>0.2</v>
      </c>
      <c r="P489" s="70"/>
      <c r="X489" s="70">
        <f t="shared" si="60"/>
        <v>1.5</v>
      </c>
      <c r="Y489" s="36">
        <f t="shared" si="56"/>
        <v>1.7671458676442586</v>
      </c>
      <c r="Z489" s="70">
        <f t="shared" si="57"/>
        <v>0.125</v>
      </c>
      <c r="AA489" s="89">
        <f t="shared" si="58"/>
        <v>1.2271846303085129E-2</v>
      </c>
      <c r="AB489" s="70">
        <f t="shared" si="59"/>
        <v>4.0000000000000002E-4</v>
      </c>
      <c r="AC489" s="70">
        <v>5.0000000000000002E-5</v>
      </c>
      <c r="AI489" s="36">
        <v>3.63</v>
      </c>
      <c r="AY489" s="39" t="s">
        <v>173</v>
      </c>
      <c r="AZ489" s="40" t="s">
        <v>163</v>
      </c>
      <c r="BA489" s="41" t="s">
        <v>174</v>
      </c>
    </row>
    <row r="490" spans="1:69" s="36" customFormat="1" hidden="1" x14ac:dyDescent="0.25">
      <c r="A490" s="25" t="s">
        <v>159</v>
      </c>
      <c r="B490" s="25" t="s">
        <v>160</v>
      </c>
      <c r="C490" s="25" t="s">
        <v>161</v>
      </c>
      <c r="D490" s="25" t="s">
        <v>169</v>
      </c>
      <c r="E490" s="25" t="s">
        <v>170</v>
      </c>
      <c r="F490" s="47" t="s">
        <v>265</v>
      </c>
      <c r="G490" s="81">
        <v>2</v>
      </c>
      <c r="H490" s="81"/>
      <c r="I490" s="69">
        <v>2.375</v>
      </c>
      <c r="J490" s="25"/>
      <c r="K490" s="25"/>
      <c r="L490" s="25"/>
      <c r="M490" s="69"/>
      <c r="N490" s="69" t="s">
        <v>171</v>
      </c>
      <c r="O490" s="69">
        <v>6.5000000000000002E-2</v>
      </c>
      <c r="P490" s="69"/>
      <c r="Q490" s="25"/>
      <c r="R490" s="25"/>
      <c r="S490" s="25"/>
      <c r="T490" s="25"/>
      <c r="U490" s="25"/>
      <c r="V490" s="25"/>
      <c r="W490" s="25"/>
      <c r="X490" s="69">
        <f t="shared" si="60"/>
        <v>2.2450000000000001</v>
      </c>
      <c r="Y490" s="25">
        <f t="shared" si="56"/>
        <v>3.9584263784772249</v>
      </c>
      <c r="Z490" s="69">
        <f t="shared" si="57"/>
        <v>0.18708333333333335</v>
      </c>
      <c r="AA490" s="87">
        <f t="shared" si="58"/>
        <v>2.7489072072758504E-2</v>
      </c>
      <c r="AB490" s="69">
        <f t="shared" si="59"/>
        <v>2.6726057906458796E-4</v>
      </c>
      <c r="AC490" s="69">
        <v>5.0000000000000002E-5</v>
      </c>
      <c r="AD490" s="25"/>
      <c r="AE490" s="25"/>
      <c r="AF490" s="25"/>
      <c r="AG490" s="25"/>
      <c r="AH490" s="25"/>
      <c r="AI490" s="25">
        <v>1.61</v>
      </c>
      <c r="AJ490" s="25"/>
      <c r="AK490" s="25"/>
      <c r="AL490" s="25"/>
      <c r="AM490" s="25"/>
      <c r="AN490" s="25"/>
      <c r="AO490" s="25"/>
      <c r="AP490" s="25"/>
      <c r="AQ490" s="25"/>
      <c r="AR490" s="25"/>
      <c r="AS490" s="25"/>
      <c r="AT490" s="25"/>
      <c r="AU490" s="25"/>
      <c r="AV490" s="25"/>
      <c r="AW490" s="25"/>
      <c r="AX490" s="25"/>
      <c r="AY490" s="28" t="s">
        <v>173</v>
      </c>
      <c r="AZ490" s="29" t="s">
        <v>163</v>
      </c>
      <c r="BA490" s="25" t="s">
        <v>174</v>
      </c>
      <c r="BB490" s="25"/>
      <c r="BC490" s="25"/>
      <c r="BD490" s="25"/>
      <c r="BE490" s="25"/>
      <c r="BF490" s="25"/>
      <c r="BG490" s="25"/>
      <c r="BH490" s="25"/>
      <c r="BI490" s="25"/>
      <c r="BJ490" s="25"/>
      <c r="BK490" s="25"/>
      <c r="BL490" s="25"/>
      <c r="BM490" s="25"/>
      <c r="BN490" s="25"/>
      <c r="BO490" s="25"/>
      <c r="BP490" s="25"/>
      <c r="BQ490" s="25"/>
    </row>
    <row r="491" spans="1:69" s="36" customFormat="1" hidden="1" x14ac:dyDescent="0.25">
      <c r="A491" s="25" t="s">
        <v>159</v>
      </c>
      <c r="B491" s="25" t="s">
        <v>160</v>
      </c>
      <c r="C491" s="25" t="s">
        <v>161</v>
      </c>
      <c r="D491" s="25" t="s">
        <v>169</v>
      </c>
      <c r="E491" s="25" t="s">
        <v>170</v>
      </c>
      <c r="F491" s="47" t="s">
        <v>265</v>
      </c>
      <c r="G491" s="81">
        <v>2</v>
      </c>
      <c r="H491" s="81"/>
      <c r="I491" s="69">
        <v>2.375</v>
      </c>
      <c r="J491" s="25"/>
      <c r="K491" s="25"/>
      <c r="L491" s="25"/>
      <c r="M491" s="69"/>
      <c r="N491" s="69" t="s">
        <v>175</v>
      </c>
      <c r="O491" s="69">
        <v>0.109</v>
      </c>
      <c r="P491" s="69"/>
      <c r="Q491" s="25"/>
      <c r="R491" s="25"/>
      <c r="S491" s="25"/>
      <c r="T491" s="25"/>
      <c r="U491" s="25"/>
      <c r="V491" s="25"/>
      <c r="W491" s="25"/>
      <c r="X491" s="69">
        <f t="shared" si="60"/>
        <v>2.157</v>
      </c>
      <c r="Y491" s="25">
        <f t="shared" si="56"/>
        <v>3.6541819795329746</v>
      </c>
      <c r="Z491" s="69">
        <f t="shared" si="57"/>
        <v>0.17974999999999999</v>
      </c>
      <c r="AA491" s="87">
        <f t="shared" si="58"/>
        <v>2.5376263746756767E-2</v>
      </c>
      <c r="AB491" s="69">
        <f t="shared" si="59"/>
        <v>2.7816411682892909E-4</v>
      </c>
      <c r="AC491" s="69">
        <v>5.0000000000000002E-5</v>
      </c>
      <c r="AD491" s="25"/>
      <c r="AE491" s="25"/>
      <c r="AF491" s="25"/>
      <c r="AG491" s="25"/>
      <c r="AH491" s="25"/>
      <c r="AI491" s="25">
        <v>2.64</v>
      </c>
      <c r="AJ491" s="25"/>
      <c r="AK491" s="25"/>
      <c r="AL491" s="25"/>
      <c r="AM491" s="25"/>
      <c r="AN491" s="25"/>
      <c r="AO491" s="25"/>
      <c r="AP491" s="25"/>
      <c r="AQ491" s="25"/>
      <c r="AR491" s="25"/>
      <c r="AS491" s="25"/>
      <c r="AT491" s="25"/>
      <c r="AU491" s="25"/>
      <c r="AV491" s="25"/>
      <c r="AW491" s="25"/>
      <c r="AX491" s="25"/>
      <c r="AY491" s="28" t="s">
        <v>173</v>
      </c>
      <c r="AZ491" s="29" t="s">
        <v>163</v>
      </c>
      <c r="BA491" s="25" t="s">
        <v>174</v>
      </c>
      <c r="BB491" s="25"/>
      <c r="BC491" s="25"/>
      <c r="BD491" s="25"/>
      <c r="BE491" s="25"/>
      <c r="BF491" s="25"/>
      <c r="BG491" s="25"/>
      <c r="BH491" s="25"/>
      <c r="BI491" s="25"/>
      <c r="BJ491" s="25"/>
      <c r="BK491" s="25"/>
      <c r="BL491" s="25"/>
      <c r="BM491" s="25"/>
      <c r="BN491" s="25"/>
      <c r="BO491" s="25"/>
      <c r="BP491" s="25"/>
      <c r="BQ491" s="25"/>
    </row>
    <row r="492" spans="1:69" s="36" customFormat="1" hidden="1" x14ac:dyDescent="0.25">
      <c r="A492" s="25" t="s">
        <v>159</v>
      </c>
      <c r="B492" s="25" t="s">
        <v>160</v>
      </c>
      <c r="C492" s="25" t="s">
        <v>161</v>
      </c>
      <c r="D492" s="25" t="s">
        <v>169</v>
      </c>
      <c r="E492" s="25" t="s">
        <v>170</v>
      </c>
      <c r="F492" s="47" t="s">
        <v>265</v>
      </c>
      <c r="G492" s="81">
        <v>2</v>
      </c>
      <c r="H492" s="81"/>
      <c r="I492" s="69">
        <v>2.375</v>
      </c>
      <c r="J492" s="25"/>
      <c r="K492" s="25"/>
      <c r="L492" s="25"/>
      <c r="M492" s="69"/>
      <c r="N492" s="69" t="s">
        <v>176</v>
      </c>
      <c r="O492" s="69">
        <v>0.154</v>
      </c>
      <c r="P492" s="69"/>
      <c r="Q492" s="25"/>
      <c r="R492" s="25"/>
      <c r="S492" s="25"/>
      <c r="T492" s="25"/>
      <c r="U492" s="25"/>
      <c r="V492" s="25"/>
      <c r="W492" s="25"/>
      <c r="X492" s="69">
        <f t="shared" si="60"/>
        <v>2.0670000000000002</v>
      </c>
      <c r="Y492" s="25">
        <f t="shared" si="56"/>
        <v>3.3556050137358011</v>
      </c>
      <c r="Z492" s="69">
        <f t="shared" si="57"/>
        <v>0.17225000000000001</v>
      </c>
      <c r="AA492" s="87">
        <f t="shared" si="58"/>
        <v>2.3302812595387506E-2</v>
      </c>
      <c r="AB492" s="69">
        <f t="shared" si="59"/>
        <v>2.9027576197387516E-4</v>
      </c>
      <c r="AC492" s="69">
        <v>5.0000000000000002E-5</v>
      </c>
      <c r="AD492" s="25"/>
      <c r="AE492" s="25"/>
      <c r="AF492" s="25"/>
      <c r="AG492" s="25"/>
      <c r="AH492" s="25"/>
      <c r="AI492" s="25">
        <v>3.66</v>
      </c>
      <c r="AJ492" s="25"/>
      <c r="AK492" s="25"/>
      <c r="AL492" s="25"/>
      <c r="AM492" s="25"/>
      <c r="AN492" s="25"/>
      <c r="AO492" s="25"/>
      <c r="AP492" s="25"/>
      <c r="AQ492" s="25"/>
      <c r="AR492" s="25"/>
      <c r="AS492" s="25"/>
      <c r="AT492" s="25"/>
      <c r="AU492" s="25"/>
      <c r="AV492" s="25"/>
      <c r="AW492" s="25"/>
      <c r="AX492" s="25"/>
      <c r="AY492" s="28" t="s">
        <v>173</v>
      </c>
      <c r="AZ492" s="29" t="s">
        <v>163</v>
      </c>
      <c r="BA492" s="25" t="s">
        <v>174</v>
      </c>
      <c r="BB492" s="25"/>
      <c r="BC492" s="25"/>
      <c r="BD492" s="25"/>
      <c r="BE492" s="25"/>
      <c r="BF492" s="25"/>
      <c r="BG492" s="25"/>
      <c r="BH492" s="25"/>
      <c r="BI492" s="25"/>
      <c r="BJ492" s="25"/>
      <c r="BK492" s="25"/>
      <c r="BL492" s="25"/>
      <c r="BM492" s="25"/>
      <c r="BN492" s="25"/>
      <c r="BO492" s="25"/>
      <c r="BP492" s="25"/>
      <c r="BQ492" s="25"/>
    </row>
    <row r="493" spans="1:69" s="36" customFormat="1" hidden="1" x14ac:dyDescent="0.25">
      <c r="A493" s="25" t="s">
        <v>159</v>
      </c>
      <c r="B493" s="25" t="s">
        <v>160</v>
      </c>
      <c r="C493" s="25" t="s">
        <v>161</v>
      </c>
      <c r="D493" s="25" t="s">
        <v>169</v>
      </c>
      <c r="E493" s="25" t="s">
        <v>170</v>
      </c>
      <c r="F493" s="47" t="s">
        <v>265</v>
      </c>
      <c r="G493" s="81">
        <v>2</v>
      </c>
      <c r="H493" s="81"/>
      <c r="I493" s="69">
        <v>2.375</v>
      </c>
      <c r="J493" s="25"/>
      <c r="K493" s="25"/>
      <c r="L493" s="25"/>
      <c r="M493" s="69"/>
      <c r="N493" s="69" t="s">
        <v>168</v>
      </c>
      <c r="O493" s="69">
        <v>0.218</v>
      </c>
      <c r="P493" s="69"/>
      <c r="Q493" s="25"/>
      <c r="R493" s="25"/>
      <c r="S493" s="25"/>
      <c r="T493" s="25"/>
      <c r="U493" s="25"/>
      <c r="V493" s="25"/>
      <c r="W493" s="25"/>
      <c r="X493" s="69">
        <f t="shared" si="60"/>
        <v>1.9390000000000001</v>
      </c>
      <c r="Y493" s="25">
        <f t="shared" si="56"/>
        <v>2.9528779682868178</v>
      </c>
      <c r="Z493" s="69">
        <f t="shared" si="57"/>
        <v>0.16158333333333333</v>
      </c>
      <c r="AA493" s="87">
        <f t="shared" si="58"/>
        <v>2.0506097001991786E-2</v>
      </c>
      <c r="AB493" s="69">
        <f t="shared" si="59"/>
        <v>3.0943785456420838E-4</v>
      </c>
      <c r="AC493" s="69">
        <v>5.0000000000000002E-5</v>
      </c>
      <c r="AD493" s="25"/>
      <c r="AE493" s="25"/>
      <c r="AF493" s="25"/>
      <c r="AG493" s="25"/>
      <c r="AH493" s="25"/>
      <c r="AI493" s="25">
        <v>5.03</v>
      </c>
      <c r="AJ493" s="25"/>
      <c r="AK493" s="25"/>
      <c r="AL493" s="25"/>
      <c r="AM493" s="25"/>
      <c r="AN493" s="25"/>
      <c r="AO493" s="25"/>
      <c r="AP493" s="25"/>
      <c r="AQ493" s="25"/>
      <c r="AR493" s="25"/>
      <c r="AS493" s="25"/>
      <c r="AT493" s="25"/>
      <c r="AU493" s="25"/>
      <c r="AV493" s="25"/>
      <c r="AW493" s="25"/>
      <c r="AX493" s="25"/>
      <c r="AY493" s="28" t="s">
        <v>173</v>
      </c>
      <c r="AZ493" s="29" t="s">
        <v>163</v>
      </c>
      <c r="BA493" s="25" t="s">
        <v>174</v>
      </c>
      <c r="BB493" s="25"/>
      <c r="BC493" s="25"/>
      <c r="BD493" s="25"/>
      <c r="BE493" s="25"/>
      <c r="BF493" s="25"/>
      <c r="BG493" s="25"/>
      <c r="BH493" s="25"/>
      <c r="BI493" s="25"/>
      <c r="BJ493" s="25"/>
      <c r="BK493" s="25"/>
      <c r="BL493" s="25"/>
      <c r="BM493" s="25"/>
      <c r="BN493" s="25"/>
      <c r="BO493" s="25"/>
      <c r="BP493" s="25"/>
      <c r="BQ493" s="25"/>
    </row>
    <row r="494" spans="1:69" s="33" customFormat="1" hidden="1" x14ac:dyDescent="0.25">
      <c r="A494" s="36" t="s">
        <v>159</v>
      </c>
      <c r="B494" s="36" t="s">
        <v>160</v>
      </c>
      <c r="C494" s="36" t="s">
        <v>161</v>
      </c>
      <c r="D494" s="36" t="s">
        <v>169</v>
      </c>
      <c r="E494" s="36" t="s">
        <v>170</v>
      </c>
      <c r="F494" s="47" t="s">
        <v>265</v>
      </c>
      <c r="G494" s="82">
        <v>2.5</v>
      </c>
      <c r="H494" s="82"/>
      <c r="I494" s="70">
        <v>2.875</v>
      </c>
      <c r="J494" s="36"/>
      <c r="K494" s="36"/>
      <c r="L494" s="36"/>
      <c r="M494" s="70"/>
      <c r="N494" s="70" t="s">
        <v>171</v>
      </c>
      <c r="O494" s="70">
        <v>8.3000000000000004E-2</v>
      </c>
      <c r="P494" s="70"/>
      <c r="Q494" s="36"/>
      <c r="R494" s="36"/>
      <c r="S494" s="36"/>
      <c r="T494" s="36"/>
      <c r="U494" s="36"/>
      <c r="V494" s="36"/>
      <c r="W494" s="36"/>
      <c r="X494" s="70">
        <f t="shared" si="60"/>
        <v>2.7090000000000001</v>
      </c>
      <c r="Y494" s="36">
        <f t="shared" si="56"/>
        <v>5.7637865791597491</v>
      </c>
      <c r="Z494" s="70">
        <f t="shared" si="57"/>
        <v>0.22575000000000001</v>
      </c>
      <c r="AA494" s="89">
        <f t="shared" si="58"/>
        <v>4.0026295688609374E-2</v>
      </c>
      <c r="AB494" s="70">
        <f t="shared" si="59"/>
        <v>2.2148394241417498E-4</v>
      </c>
      <c r="AC494" s="70">
        <v>5.0000000000000002E-5</v>
      </c>
      <c r="AD494" s="36"/>
      <c r="AE494" s="36"/>
      <c r="AF494" s="36"/>
      <c r="AG494" s="36"/>
      <c r="AH494" s="36"/>
      <c r="AI494" s="36">
        <v>2.48</v>
      </c>
      <c r="AJ494" s="36"/>
      <c r="AK494" s="36"/>
      <c r="AL494" s="36"/>
      <c r="AM494" s="36"/>
      <c r="AN494" s="36"/>
      <c r="AO494" s="36"/>
      <c r="AP494" s="36"/>
      <c r="AQ494" s="36"/>
      <c r="AR494" s="36"/>
      <c r="AS494" s="36"/>
      <c r="AT494" s="36"/>
      <c r="AU494" s="36"/>
      <c r="AV494" s="36"/>
      <c r="AW494" s="36"/>
      <c r="AX494" s="36"/>
      <c r="AY494" s="39" t="s">
        <v>173</v>
      </c>
      <c r="AZ494" s="40" t="s">
        <v>163</v>
      </c>
      <c r="BA494" s="41" t="s">
        <v>174</v>
      </c>
      <c r="BB494" s="36"/>
      <c r="BC494" s="36"/>
      <c r="BD494" s="36"/>
      <c r="BE494" s="36"/>
      <c r="BF494" s="36"/>
      <c r="BG494" s="36"/>
      <c r="BH494" s="36"/>
      <c r="BI494" s="36"/>
      <c r="BJ494" s="36"/>
      <c r="BK494" s="36"/>
      <c r="BL494" s="36"/>
      <c r="BM494" s="36"/>
      <c r="BN494" s="36"/>
      <c r="BO494" s="36"/>
      <c r="BP494" s="36"/>
      <c r="BQ494" s="36"/>
    </row>
    <row r="495" spans="1:69" s="36" customFormat="1" hidden="1" x14ac:dyDescent="0.25">
      <c r="A495" s="36" t="s">
        <v>159</v>
      </c>
      <c r="B495" s="36" t="s">
        <v>160</v>
      </c>
      <c r="C495" s="36" t="s">
        <v>161</v>
      </c>
      <c r="D495" s="36" t="s">
        <v>169</v>
      </c>
      <c r="E495" s="36" t="s">
        <v>170</v>
      </c>
      <c r="F495" s="47" t="s">
        <v>265</v>
      </c>
      <c r="G495" s="82">
        <v>2.5</v>
      </c>
      <c r="H495" s="82"/>
      <c r="I495" s="70">
        <v>2.875</v>
      </c>
      <c r="M495" s="70"/>
      <c r="N495" s="70" t="s">
        <v>175</v>
      </c>
      <c r="O495" s="70">
        <v>0.12</v>
      </c>
      <c r="P495" s="70"/>
      <c r="X495" s="70">
        <f t="shared" si="60"/>
        <v>2.6349999999999998</v>
      </c>
      <c r="Y495" s="36">
        <f t="shared" si="56"/>
        <v>5.4531961630552468</v>
      </c>
      <c r="Z495" s="70">
        <f t="shared" si="57"/>
        <v>0.21958333333333332</v>
      </c>
      <c r="AA495" s="89">
        <f t="shared" si="58"/>
        <v>3.7869417798994776E-2</v>
      </c>
      <c r="AB495" s="70">
        <f t="shared" si="59"/>
        <v>2.2770398481973436E-4</v>
      </c>
      <c r="AC495" s="70">
        <v>5.0000000000000002E-5</v>
      </c>
      <c r="AI495" s="36">
        <v>3.53</v>
      </c>
      <c r="AY495" s="39" t="s">
        <v>173</v>
      </c>
      <c r="AZ495" s="40" t="s">
        <v>163</v>
      </c>
      <c r="BA495" s="41" t="s">
        <v>174</v>
      </c>
    </row>
    <row r="496" spans="1:69" s="36" customFormat="1" hidden="1" x14ac:dyDescent="0.25">
      <c r="A496" s="36" t="s">
        <v>159</v>
      </c>
      <c r="B496" s="36" t="s">
        <v>160</v>
      </c>
      <c r="C496" s="36" t="s">
        <v>161</v>
      </c>
      <c r="D496" s="36" t="s">
        <v>169</v>
      </c>
      <c r="E496" s="36" t="s">
        <v>170</v>
      </c>
      <c r="F496" s="47" t="s">
        <v>265</v>
      </c>
      <c r="G496" s="82">
        <v>2.5</v>
      </c>
      <c r="H496" s="82"/>
      <c r="I496" s="70">
        <v>2.875</v>
      </c>
      <c r="M496" s="70"/>
      <c r="N496" s="70" t="s">
        <v>176</v>
      </c>
      <c r="O496" s="70">
        <v>0.20300000000000001</v>
      </c>
      <c r="P496" s="70"/>
      <c r="X496" s="70">
        <f t="shared" si="60"/>
        <v>2.4689999999999999</v>
      </c>
      <c r="Y496" s="36">
        <f t="shared" si="56"/>
        <v>4.7877565735424712</v>
      </c>
      <c r="Z496" s="70">
        <f t="shared" si="57"/>
        <v>0.20574999999999999</v>
      </c>
      <c r="AA496" s="89">
        <f t="shared" si="58"/>
        <v>3.3248309538489389E-2</v>
      </c>
      <c r="AB496" s="70">
        <f t="shared" si="59"/>
        <v>2.4301336573511546E-4</v>
      </c>
      <c r="AC496" s="70">
        <v>5.0000000000000002E-5</v>
      </c>
      <c r="AI496" s="36">
        <v>5.8</v>
      </c>
      <c r="AY496" s="39" t="s">
        <v>173</v>
      </c>
      <c r="AZ496" s="40" t="s">
        <v>163</v>
      </c>
      <c r="BA496" s="41" t="s">
        <v>174</v>
      </c>
    </row>
    <row r="497" spans="1:69" s="33" customFormat="1" hidden="1" x14ac:dyDescent="0.25">
      <c r="A497" s="36" t="s">
        <v>159</v>
      </c>
      <c r="B497" s="36" t="s">
        <v>160</v>
      </c>
      <c r="C497" s="36" t="s">
        <v>161</v>
      </c>
      <c r="D497" s="36" t="s">
        <v>169</v>
      </c>
      <c r="E497" s="36" t="s">
        <v>170</v>
      </c>
      <c r="F497" s="47" t="s">
        <v>265</v>
      </c>
      <c r="G497" s="82">
        <v>2.5</v>
      </c>
      <c r="H497" s="82"/>
      <c r="I497" s="70">
        <v>2.875</v>
      </c>
      <c r="J497" s="36"/>
      <c r="K497" s="36"/>
      <c r="L497" s="36"/>
      <c r="M497" s="70"/>
      <c r="N497" s="70" t="s">
        <v>168</v>
      </c>
      <c r="O497" s="70">
        <v>0.27600000000000002</v>
      </c>
      <c r="P497" s="70"/>
      <c r="Q497" s="36"/>
      <c r="R497" s="36"/>
      <c r="S497" s="36"/>
      <c r="T497" s="36"/>
      <c r="U497" s="36"/>
      <c r="V497" s="36"/>
      <c r="W497" s="36"/>
      <c r="X497" s="70">
        <f t="shared" si="60"/>
        <v>2.323</v>
      </c>
      <c r="Y497" s="36">
        <f t="shared" si="56"/>
        <v>4.2382668856883887</v>
      </c>
      <c r="Z497" s="70">
        <f t="shared" si="57"/>
        <v>0.19358333333333333</v>
      </c>
      <c r="AA497" s="89">
        <f t="shared" si="58"/>
        <v>2.9432408928391586E-2</v>
      </c>
      <c r="AB497" s="70">
        <f t="shared" si="59"/>
        <v>2.582866982350409E-4</v>
      </c>
      <c r="AC497" s="70">
        <v>5.0000000000000002E-5</v>
      </c>
      <c r="AD497" s="36"/>
      <c r="AE497" s="36"/>
      <c r="AF497" s="36"/>
      <c r="AG497" s="36"/>
      <c r="AH497" s="36"/>
      <c r="AI497" s="36">
        <v>7.67</v>
      </c>
      <c r="AJ497" s="36"/>
      <c r="AK497" s="36"/>
      <c r="AL497" s="36"/>
      <c r="AM497" s="36"/>
      <c r="AN497" s="36"/>
      <c r="AO497" s="36"/>
      <c r="AP497" s="36"/>
      <c r="AQ497" s="36"/>
      <c r="AR497" s="36"/>
      <c r="AS497" s="36"/>
      <c r="AT497" s="36"/>
      <c r="AU497" s="36"/>
      <c r="AV497" s="36"/>
      <c r="AW497" s="36"/>
      <c r="AX497" s="36"/>
      <c r="AY497" s="39" t="s">
        <v>173</v>
      </c>
      <c r="AZ497" s="40" t="s">
        <v>163</v>
      </c>
      <c r="BA497" s="41" t="s">
        <v>174</v>
      </c>
      <c r="BB497" s="36"/>
      <c r="BC497" s="36"/>
      <c r="BD497" s="36"/>
      <c r="BE497" s="36"/>
      <c r="BF497" s="36"/>
      <c r="BG497" s="36"/>
      <c r="BH497" s="36"/>
      <c r="BI497" s="36"/>
      <c r="BJ497" s="36"/>
      <c r="BK497" s="36"/>
      <c r="BL497" s="36"/>
      <c r="BM497" s="36"/>
      <c r="BN497" s="36"/>
      <c r="BO497" s="36"/>
      <c r="BP497" s="36"/>
      <c r="BQ497" s="36"/>
    </row>
    <row r="498" spans="1:69" s="33" customFormat="1" hidden="1" x14ac:dyDescent="0.25">
      <c r="A498" s="36" t="s">
        <v>159</v>
      </c>
      <c r="B498" s="36" t="s">
        <v>160</v>
      </c>
      <c r="C498" s="36" t="s">
        <v>161</v>
      </c>
      <c r="D498" s="36" t="s">
        <v>169</v>
      </c>
      <c r="E498" s="36" t="s">
        <v>170</v>
      </c>
      <c r="F498" s="47" t="s">
        <v>265</v>
      </c>
      <c r="G498" s="82">
        <v>3</v>
      </c>
      <c r="H498" s="82"/>
      <c r="I498" s="70">
        <v>3.5</v>
      </c>
      <c r="J498" s="36"/>
      <c r="K498" s="36"/>
      <c r="L498" s="36"/>
      <c r="M498" s="70"/>
      <c r="N498" s="70" t="s">
        <v>171</v>
      </c>
      <c r="O498" s="70">
        <v>8.3000000000000004E-2</v>
      </c>
      <c r="P498" s="70"/>
      <c r="Q498" s="36"/>
      <c r="R498" s="36"/>
      <c r="S498" s="36"/>
      <c r="T498" s="36"/>
      <c r="U498" s="36"/>
      <c r="V498" s="36"/>
      <c r="W498" s="36"/>
      <c r="X498" s="70">
        <f t="shared" si="60"/>
        <v>3.3340000000000001</v>
      </c>
      <c r="Y498" s="36">
        <f t="shared" si="56"/>
        <v>8.7301372675414868</v>
      </c>
      <c r="Z498" s="70">
        <f t="shared" si="57"/>
        <v>0.27783333333333332</v>
      </c>
      <c r="AA498" s="89">
        <f t="shared" si="58"/>
        <v>6.0625953246815877E-2</v>
      </c>
      <c r="AB498" s="70">
        <f t="shared" si="59"/>
        <v>1.7996400719856031E-4</v>
      </c>
      <c r="AC498" s="70">
        <v>5.0000000000000002E-5</v>
      </c>
      <c r="AD498" s="36"/>
      <c r="AE498" s="36"/>
      <c r="AF498" s="36"/>
      <c r="AG498" s="36"/>
      <c r="AH498" s="36"/>
      <c r="AI498" s="36">
        <v>3.03</v>
      </c>
      <c r="AJ498" s="36"/>
      <c r="AK498" s="36"/>
      <c r="AL498" s="36"/>
      <c r="AM498" s="36"/>
      <c r="AN498" s="36"/>
      <c r="AO498" s="36"/>
      <c r="AP498" s="36"/>
      <c r="AQ498" s="36"/>
      <c r="AR498" s="36"/>
      <c r="AS498" s="36"/>
      <c r="AT498" s="36"/>
      <c r="AU498" s="36"/>
      <c r="AV498" s="36"/>
      <c r="AW498" s="36"/>
      <c r="AX498" s="36"/>
      <c r="AY498" s="39" t="s">
        <v>173</v>
      </c>
      <c r="AZ498" s="40" t="s">
        <v>163</v>
      </c>
      <c r="BA498" s="41" t="s">
        <v>174</v>
      </c>
      <c r="BB498" s="36"/>
      <c r="BC498" s="36"/>
      <c r="BD498" s="36"/>
      <c r="BE498" s="36"/>
      <c r="BF498" s="36"/>
      <c r="BG498" s="36"/>
      <c r="BH498" s="36"/>
      <c r="BI498" s="36"/>
      <c r="BJ498" s="36"/>
      <c r="BK498" s="36"/>
      <c r="BL498" s="36"/>
      <c r="BM498" s="36"/>
      <c r="BN498" s="36"/>
      <c r="BO498" s="36"/>
      <c r="BP498" s="36"/>
      <c r="BQ498" s="36"/>
    </row>
    <row r="499" spans="1:69" s="33" customFormat="1" hidden="1" x14ac:dyDescent="0.25">
      <c r="A499" s="36" t="s">
        <v>159</v>
      </c>
      <c r="B499" s="36" t="s">
        <v>160</v>
      </c>
      <c r="C499" s="36" t="s">
        <v>161</v>
      </c>
      <c r="D499" s="36" t="s">
        <v>169</v>
      </c>
      <c r="E499" s="36" t="s">
        <v>170</v>
      </c>
      <c r="F499" s="47" t="s">
        <v>265</v>
      </c>
      <c r="G499" s="82">
        <v>3</v>
      </c>
      <c r="H499" s="82"/>
      <c r="I499" s="70">
        <v>3.5</v>
      </c>
      <c r="J499" s="36"/>
      <c r="K499" s="36"/>
      <c r="L499" s="36"/>
      <c r="M499" s="70"/>
      <c r="N499" s="70" t="s">
        <v>175</v>
      </c>
      <c r="O499" s="70">
        <v>0.12</v>
      </c>
      <c r="P499" s="70"/>
      <c r="Q499" s="36"/>
      <c r="R499" s="36"/>
      <c r="S499" s="36"/>
      <c r="T499" s="36"/>
      <c r="U499" s="36"/>
      <c r="V499" s="36"/>
      <c r="W499" s="36"/>
      <c r="X499" s="70">
        <f t="shared" si="60"/>
        <v>3.26</v>
      </c>
      <c r="Y499" s="36">
        <f t="shared" si="56"/>
        <v>8.3468975213227203</v>
      </c>
      <c r="Z499" s="70">
        <f t="shared" si="57"/>
        <v>0.27166666666666667</v>
      </c>
      <c r="AA499" s="89">
        <f t="shared" si="58"/>
        <v>5.7964566120296671E-2</v>
      </c>
      <c r="AB499" s="70">
        <f t="shared" si="59"/>
        <v>1.8404907975460124E-4</v>
      </c>
      <c r="AC499" s="70">
        <v>5.0000000000000002E-5</v>
      </c>
      <c r="AD499" s="36"/>
      <c r="AE499" s="36"/>
      <c r="AF499" s="36"/>
      <c r="AG499" s="36"/>
      <c r="AH499" s="36"/>
      <c r="AI499" s="36">
        <v>4.34</v>
      </c>
      <c r="AJ499" s="36"/>
      <c r="AK499" s="36"/>
      <c r="AL499" s="36"/>
      <c r="AM499" s="36"/>
      <c r="AN499" s="36"/>
      <c r="AO499" s="36"/>
      <c r="AP499" s="36"/>
      <c r="AQ499" s="36"/>
      <c r="AR499" s="36"/>
      <c r="AS499" s="36"/>
      <c r="AT499" s="36"/>
      <c r="AU499" s="36"/>
      <c r="AV499" s="36"/>
      <c r="AW499" s="36"/>
      <c r="AX499" s="36"/>
      <c r="AY499" s="39" t="s">
        <v>173</v>
      </c>
      <c r="AZ499" s="40" t="s">
        <v>163</v>
      </c>
      <c r="BA499" s="41" t="s">
        <v>174</v>
      </c>
      <c r="BB499" s="36"/>
      <c r="BC499" s="36"/>
      <c r="BD499" s="36"/>
      <c r="BE499" s="36"/>
      <c r="BF499" s="36"/>
      <c r="BG499" s="36"/>
      <c r="BH499" s="36"/>
      <c r="BI499" s="36"/>
      <c r="BJ499" s="36"/>
      <c r="BK499" s="36"/>
      <c r="BL499" s="36"/>
      <c r="BM499" s="36"/>
      <c r="BN499" s="36"/>
      <c r="BO499" s="36"/>
      <c r="BP499" s="36"/>
      <c r="BQ499" s="36"/>
    </row>
    <row r="500" spans="1:69" s="33" customFormat="1" hidden="1" x14ac:dyDescent="0.25">
      <c r="A500" s="36" t="s">
        <v>159</v>
      </c>
      <c r="B500" s="36" t="s">
        <v>160</v>
      </c>
      <c r="C500" s="36" t="s">
        <v>161</v>
      </c>
      <c r="D500" s="36" t="s">
        <v>169</v>
      </c>
      <c r="E500" s="36" t="s">
        <v>170</v>
      </c>
      <c r="F500" s="47" t="s">
        <v>265</v>
      </c>
      <c r="G500" s="82">
        <v>3</v>
      </c>
      <c r="H500" s="82"/>
      <c r="I500" s="70">
        <v>3.5</v>
      </c>
      <c r="J500" s="36"/>
      <c r="K500" s="36"/>
      <c r="L500" s="36"/>
      <c r="M500" s="70"/>
      <c r="N500" s="70" t="s">
        <v>176</v>
      </c>
      <c r="O500" s="70">
        <v>0.216</v>
      </c>
      <c r="P500" s="70"/>
      <c r="Q500" s="36"/>
      <c r="R500" s="36"/>
      <c r="S500" s="36"/>
      <c r="T500" s="36"/>
      <c r="U500" s="36"/>
      <c r="V500" s="36"/>
      <c r="W500" s="36"/>
      <c r="X500" s="70">
        <f t="shared" si="60"/>
        <v>3.0680000000000001</v>
      </c>
      <c r="Y500" s="36">
        <f t="shared" si="56"/>
        <v>7.3926576023507442</v>
      </c>
      <c r="Z500" s="70">
        <f t="shared" si="57"/>
        <v>0.25566666666666665</v>
      </c>
      <c r="AA500" s="89">
        <f t="shared" si="58"/>
        <v>5.13379000163246E-2</v>
      </c>
      <c r="AB500" s="70">
        <f t="shared" si="59"/>
        <v>1.9556714471968711E-4</v>
      </c>
      <c r="AC500" s="70">
        <v>5.0000000000000002E-5</v>
      </c>
      <c r="AD500" s="36"/>
      <c r="AE500" s="36"/>
      <c r="AF500" s="36"/>
      <c r="AG500" s="36"/>
      <c r="AH500" s="36"/>
      <c r="AI500" s="36">
        <v>7.58</v>
      </c>
      <c r="AJ500" s="36"/>
      <c r="AK500" s="36"/>
      <c r="AL500" s="36"/>
      <c r="AM500" s="36"/>
      <c r="AN500" s="36"/>
      <c r="AO500" s="36"/>
      <c r="AP500" s="36"/>
      <c r="AQ500" s="36"/>
      <c r="AR500" s="36"/>
      <c r="AS500" s="36"/>
      <c r="AT500" s="36"/>
      <c r="AU500" s="36"/>
      <c r="AV500" s="36"/>
      <c r="AW500" s="36"/>
      <c r="AX500" s="36"/>
      <c r="AY500" s="39" t="s">
        <v>173</v>
      </c>
      <c r="AZ500" s="40" t="s">
        <v>163</v>
      </c>
      <c r="BA500" s="41" t="s">
        <v>174</v>
      </c>
      <c r="BB500" s="36"/>
      <c r="BC500" s="36"/>
      <c r="BD500" s="36"/>
      <c r="BE500" s="36"/>
      <c r="BF500" s="36"/>
      <c r="BG500" s="36"/>
      <c r="BH500" s="36"/>
      <c r="BI500" s="36"/>
      <c r="BJ500" s="36"/>
      <c r="BK500" s="36"/>
      <c r="BL500" s="36"/>
      <c r="BM500" s="36"/>
      <c r="BN500" s="36"/>
      <c r="BO500" s="36"/>
      <c r="BP500" s="36"/>
      <c r="BQ500" s="36"/>
    </row>
    <row r="501" spans="1:69" s="33" customFormat="1" hidden="1" x14ac:dyDescent="0.25">
      <c r="A501" s="36" t="s">
        <v>159</v>
      </c>
      <c r="B501" s="36" t="s">
        <v>160</v>
      </c>
      <c r="C501" s="36" t="s">
        <v>161</v>
      </c>
      <c r="D501" s="36" t="s">
        <v>169</v>
      </c>
      <c r="E501" s="36" t="s">
        <v>170</v>
      </c>
      <c r="F501" s="47" t="s">
        <v>265</v>
      </c>
      <c r="G501" s="82">
        <v>3</v>
      </c>
      <c r="H501" s="82"/>
      <c r="I501" s="70">
        <v>3.5</v>
      </c>
      <c r="J501" s="36"/>
      <c r="K501" s="36"/>
      <c r="L501" s="36"/>
      <c r="M501" s="70"/>
      <c r="N501" s="70" t="s">
        <v>168</v>
      </c>
      <c r="O501" s="70">
        <v>0.3</v>
      </c>
      <c r="P501" s="70"/>
      <c r="Q501" s="36"/>
      <c r="R501" s="36"/>
      <c r="S501" s="36"/>
      <c r="T501" s="36"/>
      <c r="U501" s="36"/>
      <c r="V501" s="36"/>
      <c r="W501" s="36"/>
      <c r="X501" s="70">
        <f t="shared" si="60"/>
        <v>2.9</v>
      </c>
      <c r="Y501" s="36">
        <f t="shared" si="56"/>
        <v>6.6051985541725404</v>
      </c>
      <c r="Z501" s="70">
        <f t="shared" si="57"/>
        <v>0.24166666666666667</v>
      </c>
      <c r="AA501" s="89">
        <f t="shared" si="58"/>
        <v>4.5869434403975971E-2</v>
      </c>
      <c r="AB501" s="70">
        <f t="shared" si="59"/>
        <v>2.0689655172413793E-4</v>
      </c>
      <c r="AC501" s="70">
        <v>5.0000000000000002E-5</v>
      </c>
      <c r="AD501" s="36"/>
      <c r="AE501" s="36"/>
      <c r="AF501" s="36"/>
      <c r="AG501" s="36"/>
      <c r="AH501" s="36"/>
      <c r="AI501" s="36">
        <v>10.26</v>
      </c>
      <c r="AJ501" s="36"/>
      <c r="AK501" s="36"/>
      <c r="AL501" s="36"/>
      <c r="AM501" s="36"/>
      <c r="AN501" s="36"/>
      <c r="AO501" s="36"/>
      <c r="AP501" s="36"/>
      <c r="AQ501" s="36"/>
      <c r="AR501" s="36"/>
      <c r="AS501" s="36"/>
      <c r="AT501" s="36"/>
      <c r="AU501" s="36"/>
      <c r="AV501" s="36"/>
      <c r="AW501" s="36"/>
      <c r="AX501" s="36"/>
      <c r="AY501" s="39" t="s">
        <v>173</v>
      </c>
      <c r="AZ501" s="40" t="s">
        <v>163</v>
      </c>
      <c r="BA501" s="41" t="s">
        <v>174</v>
      </c>
      <c r="BB501" s="36"/>
      <c r="BC501" s="36"/>
      <c r="BD501" s="36"/>
      <c r="BE501" s="36"/>
      <c r="BF501" s="36"/>
      <c r="BG501" s="36"/>
      <c r="BH501" s="36"/>
      <c r="BI501" s="36"/>
      <c r="BJ501" s="36"/>
      <c r="BK501" s="36"/>
      <c r="BL501" s="36"/>
      <c r="BM501" s="36"/>
      <c r="BN501" s="36"/>
      <c r="BO501" s="36"/>
      <c r="BP501" s="36"/>
      <c r="BQ501" s="36"/>
    </row>
    <row r="502" spans="1:69" s="33" customFormat="1" hidden="1" x14ac:dyDescent="0.25">
      <c r="A502" s="25" t="s">
        <v>159</v>
      </c>
      <c r="B502" s="25" t="s">
        <v>160</v>
      </c>
      <c r="C502" s="25" t="s">
        <v>161</v>
      </c>
      <c r="D502" s="25" t="s">
        <v>169</v>
      </c>
      <c r="E502" s="25" t="s">
        <v>170</v>
      </c>
      <c r="F502" s="47" t="s">
        <v>265</v>
      </c>
      <c r="G502" s="81">
        <v>3.5</v>
      </c>
      <c r="H502" s="81"/>
      <c r="I502" s="69">
        <v>4</v>
      </c>
      <c r="J502" s="25"/>
      <c r="K502" s="25"/>
      <c r="L502" s="25"/>
      <c r="M502" s="69"/>
      <c r="N502" s="69" t="s">
        <v>171</v>
      </c>
      <c r="O502" s="69">
        <v>8.3000000000000004E-2</v>
      </c>
      <c r="P502" s="69"/>
      <c r="Q502" s="25"/>
      <c r="R502" s="25"/>
      <c r="S502" s="25"/>
      <c r="T502" s="25"/>
      <c r="U502" s="25"/>
      <c r="V502" s="25"/>
      <c r="W502" s="25"/>
      <c r="X502" s="69">
        <f t="shared" si="60"/>
        <v>3.8340000000000001</v>
      </c>
      <c r="Y502" s="25">
        <f t="shared" si="56"/>
        <v>11.545004285157942</v>
      </c>
      <c r="Z502" s="69">
        <f t="shared" si="57"/>
        <v>0.31950000000000001</v>
      </c>
      <c r="AA502" s="87">
        <f t="shared" si="58"/>
        <v>8.0173640869152366E-2</v>
      </c>
      <c r="AB502" s="69">
        <f t="shared" si="59"/>
        <v>1.564945226917058E-4</v>
      </c>
      <c r="AC502" s="69">
        <v>5.0000000000000002E-5</v>
      </c>
      <c r="AD502" s="25"/>
      <c r="AE502" s="25"/>
      <c r="AF502" s="25"/>
      <c r="AG502" s="25"/>
      <c r="AH502" s="25"/>
      <c r="AI502" s="25">
        <v>3.48</v>
      </c>
      <c r="AJ502" s="25"/>
      <c r="AK502" s="25"/>
      <c r="AL502" s="25"/>
      <c r="AM502" s="25"/>
      <c r="AN502" s="25"/>
      <c r="AO502" s="25"/>
      <c r="AP502" s="25"/>
      <c r="AQ502" s="25"/>
      <c r="AR502" s="25"/>
      <c r="AS502" s="25"/>
      <c r="AT502" s="25"/>
      <c r="AU502" s="25"/>
      <c r="AV502" s="25"/>
      <c r="AW502" s="25"/>
      <c r="AX502" s="25"/>
      <c r="AY502" s="28" t="s">
        <v>173</v>
      </c>
      <c r="AZ502" s="29" t="s">
        <v>163</v>
      </c>
      <c r="BA502" s="25" t="s">
        <v>174</v>
      </c>
      <c r="BB502" s="25"/>
      <c r="BC502" s="25"/>
      <c r="BD502" s="25"/>
      <c r="BE502" s="25"/>
      <c r="BF502" s="25"/>
      <c r="BG502" s="25"/>
      <c r="BH502" s="25"/>
      <c r="BI502" s="25"/>
      <c r="BJ502" s="25"/>
      <c r="BK502" s="25"/>
      <c r="BL502" s="25"/>
      <c r="BM502" s="25"/>
      <c r="BN502" s="25"/>
      <c r="BO502" s="25"/>
      <c r="BP502" s="25"/>
      <c r="BQ502" s="25"/>
    </row>
    <row r="503" spans="1:69" s="33" customFormat="1" hidden="1" x14ac:dyDescent="0.25">
      <c r="A503" s="25" t="s">
        <v>159</v>
      </c>
      <c r="B503" s="25" t="s">
        <v>160</v>
      </c>
      <c r="C503" s="25" t="s">
        <v>161</v>
      </c>
      <c r="D503" s="25" t="s">
        <v>169</v>
      </c>
      <c r="E503" s="25" t="s">
        <v>170</v>
      </c>
      <c r="F503" s="47" t="s">
        <v>265</v>
      </c>
      <c r="G503" s="81">
        <v>3.5</v>
      </c>
      <c r="H503" s="81"/>
      <c r="I503" s="69">
        <v>4</v>
      </c>
      <c r="J503" s="25"/>
      <c r="K503" s="25"/>
      <c r="L503" s="25"/>
      <c r="M503" s="69"/>
      <c r="N503" s="69" t="s">
        <v>175</v>
      </c>
      <c r="O503" s="69">
        <v>0.12</v>
      </c>
      <c r="P503" s="69"/>
      <c r="Q503" s="25"/>
      <c r="R503" s="25"/>
      <c r="S503" s="25"/>
      <c r="T503" s="25"/>
      <c r="U503" s="25"/>
      <c r="V503" s="25"/>
      <c r="W503" s="25"/>
      <c r="X503" s="69">
        <f t="shared" si="60"/>
        <v>3.76</v>
      </c>
      <c r="Y503" s="25">
        <f t="shared" si="56"/>
        <v>11.103645074847764</v>
      </c>
      <c r="Z503" s="69">
        <f t="shared" si="57"/>
        <v>0.3133333333333333</v>
      </c>
      <c r="AA503" s="87">
        <f t="shared" si="58"/>
        <v>7.7108646353109461E-2</v>
      </c>
      <c r="AB503" s="69">
        <f t="shared" si="59"/>
        <v>1.595744680851064E-4</v>
      </c>
      <c r="AC503" s="69">
        <v>5.0000000000000002E-5</v>
      </c>
      <c r="AD503" s="25"/>
      <c r="AE503" s="25"/>
      <c r="AF503" s="25"/>
      <c r="AG503" s="25"/>
      <c r="AH503" s="25"/>
      <c r="AI503" s="25">
        <v>4.9800000000000004</v>
      </c>
      <c r="AJ503" s="25"/>
      <c r="AK503" s="25"/>
      <c r="AL503" s="25"/>
      <c r="AM503" s="25"/>
      <c r="AN503" s="25"/>
      <c r="AO503" s="25"/>
      <c r="AP503" s="25"/>
      <c r="AQ503" s="25"/>
      <c r="AR503" s="25"/>
      <c r="AS503" s="25"/>
      <c r="AT503" s="25"/>
      <c r="AU503" s="25"/>
      <c r="AV503" s="25"/>
      <c r="AW503" s="25"/>
      <c r="AX503" s="25"/>
      <c r="AY503" s="28" t="s">
        <v>173</v>
      </c>
      <c r="AZ503" s="29" t="s">
        <v>163</v>
      </c>
      <c r="BA503" s="25" t="s">
        <v>174</v>
      </c>
      <c r="BB503" s="25"/>
      <c r="BC503" s="25"/>
      <c r="BD503" s="25"/>
      <c r="BE503" s="25"/>
      <c r="BF503" s="25"/>
      <c r="BG503" s="25"/>
      <c r="BH503" s="25"/>
      <c r="BI503" s="25"/>
      <c r="BJ503" s="25"/>
      <c r="BK503" s="25"/>
      <c r="BL503" s="25"/>
      <c r="BM503" s="25"/>
      <c r="BN503" s="25"/>
      <c r="BO503" s="25"/>
      <c r="BP503" s="25"/>
      <c r="BQ503" s="25"/>
    </row>
    <row r="504" spans="1:69" s="33" customFormat="1" hidden="1" x14ac:dyDescent="0.25">
      <c r="A504" s="25" t="s">
        <v>159</v>
      </c>
      <c r="B504" s="25" t="s">
        <v>160</v>
      </c>
      <c r="C504" s="25" t="s">
        <v>161</v>
      </c>
      <c r="D504" s="25" t="s">
        <v>169</v>
      </c>
      <c r="E504" s="25" t="s">
        <v>170</v>
      </c>
      <c r="F504" s="47" t="s">
        <v>265</v>
      </c>
      <c r="G504" s="81">
        <v>3.5</v>
      </c>
      <c r="H504" s="81"/>
      <c r="I504" s="69">
        <v>4</v>
      </c>
      <c r="J504" s="25"/>
      <c r="K504" s="25"/>
      <c r="L504" s="25"/>
      <c r="M504" s="69"/>
      <c r="N504" s="69" t="s">
        <v>176</v>
      </c>
      <c r="O504" s="69">
        <v>0.22600000000000001</v>
      </c>
      <c r="P504" s="69"/>
      <c r="Q504" s="25"/>
      <c r="R504" s="25"/>
      <c r="S504" s="25"/>
      <c r="T504" s="25"/>
      <c r="U504" s="25"/>
      <c r="V504" s="25"/>
      <c r="W504" s="25"/>
      <c r="X504" s="69">
        <f t="shared" si="60"/>
        <v>3.548</v>
      </c>
      <c r="Y504" s="25">
        <f t="shared" si="56"/>
        <v>9.8868308418887523</v>
      </c>
      <c r="Z504" s="69">
        <f t="shared" si="57"/>
        <v>0.29566666666666669</v>
      </c>
      <c r="AA504" s="87">
        <f t="shared" si="58"/>
        <v>6.8658547513116341E-2</v>
      </c>
      <c r="AB504" s="69">
        <f t="shared" si="59"/>
        <v>1.6910935738444194E-4</v>
      </c>
      <c r="AC504" s="69">
        <v>5.0000000000000002E-5</v>
      </c>
      <c r="AD504" s="25"/>
      <c r="AE504" s="25"/>
      <c r="AF504" s="25"/>
      <c r="AG504" s="25"/>
      <c r="AH504" s="25"/>
      <c r="AI504" s="25">
        <v>9.1199999999999992</v>
      </c>
      <c r="AJ504" s="25"/>
      <c r="AK504" s="25"/>
      <c r="AL504" s="25"/>
      <c r="AM504" s="25"/>
      <c r="AN504" s="25"/>
      <c r="AO504" s="25"/>
      <c r="AP504" s="25"/>
      <c r="AQ504" s="25"/>
      <c r="AR504" s="25"/>
      <c r="AS504" s="25"/>
      <c r="AT504" s="25"/>
      <c r="AU504" s="25"/>
      <c r="AV504" s="25"/>
      <c r="AW504" s="25"/>
      <c r="AX504" s="25"/>
      <c r="AY504" s="28" t="s">
        <v>173</v>
      </c>
      <c r="AZ504" s="29" t="s">
        <v>163</v>
      </c>
      <c r="BA504" s="25" t="s">
        <v>174</v>
      </c>
      <c r="BB504" s="25"/>
      <c r="BC504" s="25"/>
      <c r="BD504" s="25"/>
      <c r="BE504" s="25"/>
      <c r="BF504" s="25"/>
      <c r="BG504" s="25"/>
      <c r="BH504" s="25"/>
      <c r="BI504" s="25"/>
      <c r="BJ504" s="25"/>
      <c r="BK504" s="25"/>
      <c r="BL504" s="25"/>
      <c r="BM504" s="25"/>
      <c r="BN504" s="25"/>
      <c r="BO504" s="25"/>
      <c r="BP504" s="25"/>
      <c r="BQ504" s="25"/>
    </row>
    <row r="505" spans="1:69" s="33" customFormat="1" hidden="1" x14ac:dyDescent="0.25">
      <c r="A505" s="25" t="s">
        <v>159</v>
      </c>
      <c r="B505" s="25" t="s">
        <v>160</v>
      </c>
      <c r="C505" s="25" t="s">
        <v>161</v>
      </c>
      <c r="D505" s="25" t="s">
        <v>169</v>
      </c>
      <c r="E505" s="25" t="s">
        <v>170</v>
      </c>
      <c r="F505" s="47" t="s">
        <v>265</v>
      </c>
      <c r="G505" s="81">
        <v>3.5</v>
      </c>
      <c r="H505" s="81"/>
      <c r="I505" s="69">
        <v>4</v>
      </c>
      <c r="J505" s="25"/>
      <c r="K505" s="25"/>
      <c r="L505" s="25"/>
      <c r="M505" s="69"/>
      <c r="N505" s="69" t="s">
        <v>168</v>
      </c>
      <c r="O505" s="69">
        <v>0.318</v>
      </c>
      <c r="P505" s="69"/>
      <c r="Q505" s="25"/>
      <c r="R505" s="25"/>
      <c r="S505" s="25"/>
      <c r="T505" s="25"/>
      <c r="U505" s="25"/>
      <c r="V505" s="25"/>
      <c r="W505" s="25"/>
      <c r="X505" s="69">
        <f t="shared" si="60"/>
        <v>3.3639999999999999</v>
      </c>
      <c r="Y505" s="25">
        <f t="shared" si="56"/>
        <v>8.8879551744945697</v>
      </c>
      <c r="Z505" s="69">
        <f t="shared" si="57"/>
        <v>0.28033333333333332</v>
      </c>
      <c r="AA505" s="87">
        <f t="shared" si="58"/>
        <v>6.1721910933990064E-2</v>
      </c>
      <c r="AB505" s="69">
        <f t="shared" si="59"/>
        <v>1.7835909631391204E-4</v>
      </c>
      <c r="AC505" s="69">
        <v>5.0000000000000002E-5</v>
      </c>
      <c r="AD505" s="25"/>
      <c r="AE505" s="25"/>
      <c r="AF505" s="25"/>
      <c r="AG505" s="25"/>
      <c r="AH505" s="25"/>
      <c r="AI505" s="25">
        <v>12.52</v>
      </c>
      <c r="AJ505" s="25"/>
      <c r="AK505" s="25"/>
      <c r="AL505" s="25"/>
      <c r="AM505" s="25"/>
      <c r="AN505" s="25"/>
      <c r="AO505" s="25"/>
      <c r="AP505" s="25"/>
      <c r="AQ505" s="25"/>
      <c r="AR505" s="25"/>
      <c r="AS505" s="25"/>
      <c r="AT505" s="25"/>
      <c r="AU505" s="25"/>
      <c r="AV505" s="25"/>
      <c r="AW505" s="25"/>
      <c r="AX505" s="25"/>
      <c r="AY505" s="28" t="s">
        <v>173</v>
      </c>
      <c r="AZ505" s="29" t="s">
        <v>163</v>
      </c>
      <c r="BA505" s="25" t="s">
        <v>174</v>
      </c>
      <c r="BB505" s="25"/>
      <c r="BC505" s="25"/>
      <c r="BD505" s="25"/>
      <c r="BE505" s="25"/>
      <c r="BF505" s="25"/>
      <c r="BG505" s="25"/>
      <c r="BH505" s="25"/>
      <c r="BI505" s="25"/>
      <c r="BJ505" s="25"/>
      <c r="BK505" s="25"/>
      <c r="BL505" s="25"/>
      <c r="BM505" s="25"/>
      <c r="BN505" s="25"/>
      <c r="BO505" s="25"/>
      <c r="BP505" s="25"/>
      <c r="BQ505" s="25"/>
    </row>
    <row r="506" spans="1:69" s="25" customFormat="1" hidden="1" x14ac:dyDescent="0.25">
      <c r="A506" s="36" t="s">
        <v>159</v>
      </c>
      <c r="B506" s="36" t="s">
        <v>160</v>
      </c>
      <c r="C506" s="36" t="s">
        <v>161</v>
      </c>
      <c r="D506" s="36" t="s">
        <v>169</v>
      </c>
      <c r="E506" s="36" t="s">
        <v>170</v>
      </c>
      <c r="F506" s="47" t="s">
        <v>265</v>
      </c>
      <c r="G506" s="82">
        <v>4</v>
      </c>
      <c r="H506" s="82"/>
      <c r="I506" s="70">
        <v>4.5</v>
      </c>
      <c r="J506" s="36"/>
      <c r="K506" s="36"/>
      <c r="L506" s="36"/>
      <c r="M506" s="70"/>
      <c r="N506" s="70" t="s">
        <v>171</v>
      </c>
      <c r="O506" s="70">
        <v>8.3000000000000004E-2</v>
      </c>
      <c r="P506" s="70"/>
      <c r="Q506" s="36"/>
      <c r="R506" s="36"/>
      <c r="S506" s="36"/>
      <c r="T506" s="36"/>
      <c r="U506" s="36"/>
      <c r="V506" s="36"/>
      <c r="W506" s="36"/>
      <c r="X506" s="70">
        <f t="shared" si="60"/>
        <v>4.3339999999999996</v>
      </c>
      <c r="Y506" s="36">
        <f t="shared" si="56"/>
        <v>14.752570384473119</v>
      </c>
      <c r="Z506" s="70">
        <f t="shared" si="57"/>
        <v>0.36116666666666664</v>
      </c>
      <c r="AA506" s="89">
        <f t="shared" si="58"/>
        <v>0.10244840544772998</v>
      </c>
      <c r="AB506" s="70">
        <f t="shared" si="59"/>
        <v>1.3844023996308262E-4</v>
      </c>
      <c r="AC506" s="70">
        <v>5.0000000000000002E-5</v>
      </c>
      <c r="AD506" s="36"/>
      <c r="AE506" s="36"/>
      <c r="AF506" s="36"/>
      <c r="AG506" s="36"/>
      <c r="AH506" s="36"/>
      <c r="AI506" s="36">
        <v>3.92</v>
      </c>
      <c r="AJ506" s="36"/>
      <c r="AK506" s="36"/>
      <c r="AL506" s="36"/>
      <c r="AM506" s="36"/>
      <c r="AN506" s="36"/>
      <c r="AO506" s="36"/>
      <c r="AP506" s="36"/>
      <c r="AQ506" s="36"/>
      <c r="AR506" s="36"/>
      <c r="AS506" s="36"/>
      <c r="AT506" s="36"/>
      <c r="AU506" s="36"/>
      <c r="AV506" s="36"/>
      <c r="AW506" s="36"/>
      <c r="AX506" s="36"/>
      <c r="AY506" s="39" t="s">
        <v>173</v>
      </c>
      <c r="AZ506" s="40" t="s">
        <v>163</v>
      </c>
      <c r="BA506" s="41" t="s">
        <v>174</v>
      </c>
      <c r="BB506" s="36"/>
      <c r="BC506" s="36"/>
      <c r="BD506" s="36"/>
      <c r="BE506" s="36"/>
      <c r="BF506" s="36"/>
      <c r="BG506" s="36"/>
      <c r="BH506" s="36"/>
      <c r="BI506" s="36"/>
      <c r="BJ506" s="36"/>
      <c r="BK506" s="36"/>
      <c r="BL506" s="36"/>
      <c r="BM506" s="36"/>
      <c r="BN506" s="36"/>
      <c r="BO506" s="36"/>
      <c r="BP506" s="36"/>
      <c r="BQ506" s="36"/>
    </row>
    <row r="507" spans="1:69" s="25" customFormat="1" hidden="1" x14ac:dyDescent="0.25">
      <c r="A507" s="36" t="s">
        <v>159</v>
      </c>
      <c r="B507" s="36" t="s">
        <v>160</v>
      </c>
      <c r="C507" s="36" t="s">
        <v>161</v>
      </c>
      <c r="D507" s="36" t="s">
        <v>169</v>
      </c>
      <c r="E507" s="36" t="s">
        <v>170</v>
      </c>
      <c r="F507" s="47" t="s">
        <v>265</v>
      </c>
      <c r="G507" s="82">
        <v>4</v>
      </c>
      <c r="H507" s="82"/>
      <c r="I507" s="70">
        <v>4.5</v>
      </c>
      <c r="J507" s="36"/>
      <c r="K507" s="36"/>
      <c r="L507" s="36"/>
      <c r="M507" s="70"/>
      <c r="N507" s="70" t="s">
        <v>175</v>
      </c>
      <c r="O507" s="70">
        <v>0.12</v>
      </c>
      <c r="P507" s="70"/>
      <c r="Q507" s="36"/>
      <c r="R507" s="36"/>
      <c r="S507" s="36"/>
      <c r="T507" s="36"/>
      <c r="U507" s="36"/>
      <c r="V507" s="36"/>
      <c r="W507" s="36"/>
      <c r="X507" s="70">
        <f t="shared" si="60"/>
        <v>4.26</v>
      </c>
      <c r="Y507" s="36">
        <f t="shared" si="56"/>
        <v>14.25309171007153</v>
      </c>
      <c r="Z507" s="70">
        <f t="shared" si="57"/>
        <v>0.35499999999999998</v>
      </c>
      <c r="AA507" s="89">
        <f t="shared" si="58"/>
        <v>9.8979803542163416E-2</v>
      </c>
      <c r="AB507" s="70">
        <f t="shared" si="59"/>
        <v>1.4084507042253522E-4</v>
      </c>
      <c r="AC507" s="70">
        <v>5.0000000000000002E-5</v>
      </c>
      <c r="AD507" s="36"/>
      <c r="AE507" s="36"/>
      <c r="AF507" s="36"/>
      <c r="AG507" s="36"/>
      <c r="AH507" s="36"/>
      <c r="AI507" s="36">
        <v>5.62</v>
      </c>
      <c r="AJ507" s="36"/>
      <c r="AK507" s="36"/>
      <c r="AL507" s="36"/>
      <c r="AM507" s="36"/>
      <c r="AN507" s="36"/>
      <c r="AO507" s="36"/>
      <c r="AP507" s="36"/>
      <c r="AQ507" s="36"/>
      <c r="AR507" s="36"/>
      <c r="AS507" s="36"/>
      <c r="AT507" s="36"/>
      <c r="AU507" s="36"/>
      <c r="AV507" s="36"/>
      <c r="AW507" s="36"/>
      <c r="AX507" s="36"/>
      <c r="AY507" s="39" t="s">
        <v>173</v>
      </c>
      <c r="AZ507" s="40" t="s">
        <v>163</v>
      </c>
      <c r="BA507" s="41" t="s">
        <v>174</v>
      </c>
      <c r="BB507" s="36"/>
      <c r="BC507" s="36"/>
      <c r="BD507" s="36"/>
      <c r="BE507" s="36"/>
      <c r="BF507" s="36"/>
      <c r="BG507" s="36"/>
      <c r="BH507" s="36"/>
      <c r="BI507" s="36"/>
      <c r="BJ507" s="36"/>
      <c r="BK507" s="36"/>
      <c r="BL507" s="36"/>
      <c r="BM507" s="36"/>
      <c r="BN507" s="36"/>
      <c r="BO507" s="36"/>
      <c r="BP507" s="36"/>
      <c r="BQ507" s="36"/>
    </row>
    <row r="508" spans="1:69" s="25" customFormat="1" hidden="1" x14ac:dyDescent="0.25">
      <c r="A508" s="36" t="s">
        <v>159</v>
      </c>
      <c r="B508" s="36" t="s">
        <v>160</v>
      </c>
      <c r="C508" s="36" t="s">
        <v>161</v>
      </c>
      <c r="D508" s="36" t="s">
        <v>169</v>
      </c>
      <c r="E508" s="36" t="s">
        <v>170</v>
      </c>
      <c r="F508" s="47" t="s">
        <v>265</v>
      </c>
      <c r="G508" s="82">
        <v>4</v>
      </c>
      <c r="H508" s="82"/>
      <c r="I508" s="70">
        <v>4.5</v>
      </c>
      <c r="J508" s="36"/>
      <c r="K508" s="36"/>
      <c r="L508" s="36"/>
      <c r="M508" s="70"/>
      <c r="N508" s="70" t="s">
        <v>176</v>
      </c>
      <c r="O508" s="70">
        <v>0.23699999999999999</v>
      </c>
      <c r="P508" s="70"/>
      <c r="Q508" s="36"/>
      <c r="R508" s="36"/>
      <c r="S508" s="36"/>
      <c r="T508" s="36"/>
      <c r="U508" s="36"/>
      <c r="V508" s="36"/>
      <c r="W508" s="36"/>
      <c r="X508" s="70">
        <f t="shared" si="60"/>
        <v>4.0259999999999998</v>
      </c>
      <c r="Y508" s="36">
        <f t="shared" si="56"/>
        <v>12.730264361504297</v>
      </c>
      <c r="Z508" s="70">
        <f t="shared" si="57"/>
        <v>0.33549999999999996</v>
      </c>
      <c r="AA508" s="89">
        <f t="shared" si="58"/>
        <v>8.8404613621557604E-2</v>
      </c>
      <c r="AB508" s="70">
        <f t="shared" si="59"/>
        <v>1.4903129657228021E-4</v>
      </c>
      <c r="AC508" s="70">
        <v>5.0000000000000002E-5</v>
      </c>
      <c r="AD508" s="36"/>
      <c r="AE508" s="36"/>
      <c r="AF508" s="36"/>
      <c r="AG508" s="36"/>
      <c r="AH508" s="36"/>
      <c r="AI508" s="36">
        <v>10.8</v>
      </c>
      <c r="AJ508" s="36"/>
      <c r="AK508" s="36"/>
      <c r="AL508" s="36"/>
      <c r="AM508" s="36"/>
      <c r="AN508" s="36"/>
      <c r="AO508" s="36"/>
      <c r="AP508" s="36"/>
      <c r="AQ508" s="36"/>
      <c r="AR508" s="36"/>
      <c r="AS508" s="36"/>
      <c r="AT508" s="36"/>
      <c r="AU508" s="36"/>
      <c r="AV508" s="36"/>
      <c r="AW508" s="36"/>
      <c r="AX508" s="36"/>
      <c r="AY508" s="39" t="s">
        <v>173</v>
      </c>
      <c r="AZ508" s="40" t="s">
        <v>163</v>
      </c>
      <c r="BA508" s="41" t="s">
        <v>174</v>
      </c>
      <c r="BB508" s="36"/>
      <c r="BC508" s="36"/>
      <c r="BD508" s="36"/>
      <c r="BE508" s="36"/>
      <c r="BF508" s="36"/>
      <c r="BG508" s="36"/>
      <c r="BH508" s="36"/>
      <c r="BI508" s="36"/>
      <c r="BJ508" s="36"/>
      <c r="BK508" s="36"/>
      <c r="BL508" s="36"/>
      <c r="BM508" s="36"/>
      <c r="BN508" s="36"/>
      <c r="BO508" s="36"/>
      <c r="BP508" s="36"/>
      <c r="BQ508" s="36"/>
    </row>
    <row r="509" spans="1:69" s="25" customFormat="1" hidden="1" x14ac:dyDescent="0.25">
      <c r="A509" s="36" t="s">
        <v>159</v>
      </c>
      <c r="B509" s="36" t="s">
        <v>160</v>
      </c>
      <c r="C509" s="36" t="s">
        <v>161</v>
      </c>
      <c r="D509" s="36" t="s">
        <v>169</v>
      </c>
      <c r="E509" s="36" t="s">
        <v>170</v>
      </c>
      <c r="F509" s="47" t="s">
        <v>265</v>
      </c>
      <c r="G509" s="82">
        <v>4</v>
      </c>
      <c r="H509" s="82"/>
      <c r="I509" s="70">
        <v>4.5</v>
      </c>
      <c r="J509" s="36"/>
      <c r="K509" s="36"/>
      <c r="L509" s="36"/>
      <c r="M509" s="70"/>
      <c r="N509" s="70" t="s">
        <v>168</v>
      </c>
      <c r="O509" s="70">
        <v>0.33700000000000002</v>
      </c>
      <c r="P509" s="70"/>
      <c r="Q509" s="36"/>
      <c r="R509" s="36"/>
      <c r="S509" s="36"/>
      <c r="T509" s="36"/>
      <c r="U509" s="36"/>
      <c r="V509" s="36"/>
      <c r="W509" s="36"/>
      <c r="X509" s="70">
        <f t="shared" si="60"/>
        <v>3.8260000000000001</v>
      </c>
      <c r="Y509" s="36">
        <f t="shared" si="56"/>
        <v>11.496875085704946</v>
      </c>
      <c r="Z509" s="70">
        <f t="shared" si="57"/>
        <v>0.31883333333333336</v>
      </c>
      <c r="AA509" s="89">
        <f t="shared" si="58"/>
        <v>7.9839410317395471E-2</v>
      </c>
      <c r="AB509" s="70">
        <f t="shared" si="59"/>
        <v>1.5682174594877155E-4</v>
      </c>
      <c r="AC509" s="70">
        <v>5.0000000000000002E-5</v>
      </c>
      <c r="AD509" s="36"/>
      <c r="AE509" s="36"/>
      <c r="AF509" s="36"/>
      <c r="AG509" s="36"/>
      <c r="AH509" s="36"/>
      <c r="AI509" s="36">
        <v>15</v>
      </c>
      <c r="AJ509" s="36"/>
      <c r="AK509" s="36"/>
      <c r="AL509" s="36"/>
      <c r="AM509" s="36"/>
      <c r="AN509" s="36"/>
      <c r="AO509" s="36"/>
      <c r="AP509" s="36"/>
      <c r="AQ509" s="36"/>
      <c r="AR509" s="36"/>
      <c r="AS509" s="36"/>
      <c r="AT509" s="36"/>
      <c r="AU509" s="36"/>
      <c r="AV509" s="36"/>
      <c r="AW509" s="36"/>
      <c r="AX509" s="36"/>
      <c r="AY509" s="39" t="s">
        <v>173</v>
      </c>
      <c r="AZ509" s="40" t="s">
        <v>163</v>
      </c>
      <c r="BA509" s="41" t="s">
        <v>174</v>
      </c>
      <c r="BB509" s="36"/>
      <c r="BC509" s="36"/>
      <c r="BD509" s="36"/>
      <c r="BE509" s="36"/>
      <c r="BF509" s="36"/>
      <c r="BG509" s="36"/>
      <c r="BH509" s="36"/>
      <c r="BI509" s="36"/>
      <c r="BJ509" s="36"/>
      <c r="BK509" s="36"/>
      <c r="BL509" s="36"/>
      <c r="BM509" s="36"/>
      <c r="BN509" s="36"/>
      <c r="BO509" s="36"/>
      <c r="BP509" s="36"/>
      <c r="BQ509" s="36"/>
    </row>
    <row r="510" spans="1:69" s="25" customFormat="1" hidden="1" x14ac:dyDescent="0.25">
      <c r="A510" s="25" t="s">
        <v>159</v>
      </c>
      <c r="B510" s="25" t="s">
        <v>160</v>
      </c>
      <c r="C510" s="25" t="s">
        <v>161</v>
      </c>
      <c r="D510" s="25" t="s">
        <v>169</v>
      </c>
      <c r="E510" s="25" t="s">
        <v>170</v>
      </c>
      <c r="F510" s="47" t="s">
        <v>265</v>
      </c>
      <c r="G510" s="69">
        <v>5</v>
      </c>
      <c r="H510" s="69"/>
      <c r="I510" s="69">
        <v>5.5629999999999997</v>
      </c>
      <c r="M510" s="69"/>
      <c r="N510" s="69" t="s">
        <v>171</v>
      </c>
      <c r="O510" s="69">
        <v>0.109</v>
      </c>
      <c r="P510" s="69"/>
      <c r="X510" s="69">
        <f t="shared" si="60"/>
        <v>5.3449999999999998</v>
      </c>
      <c r="Y510" s="25">
        <f t="shared" si="56"/>
        <v>22.438059765055783</v>
      </c>
      <c r="Z510" s="69">
        <f t="shared" si="57"/>
        <v>0.44541666666666663</v>
      </c>
      <c r="AA510" s="87">
        <f t="shared" si="58"/>
        <v>0.15581985947955401</v>
      </c>
      <c r="AB510" s="69">
        <f t="shared" si="59"/>
        <v>1.1225444340505147E-4</v>
      </c>
      <c r="AC510" s="69">
        <v>5.0000000000000002E-5</v>
      </c>
      <c r="AI510" s="25">
        <v>6.36</v>
      </c>
      <c r="AY510" s="28" t="s">
        <v>173</v>
      </c>
      <c r="AZ510" s="29" t="s">
        <v>163</v>
      </c>
      <c r="BA510" s="25" t="s">
        <v>174</v>
      </c>
    </row>
    <row r="511" spans="1:69" s="25" customFormat="1" hidden="1" x14ac:dyDescent="0.25">
      <c r="A511" s="25" t="s">
        <v>159</v>
      </c>
      <c r="B511" s="25" t="s">
        <v>160</v>
      </c>
      <c r="C511" s="25" t="s">
        <v>161</v>
      </c>
      <c r="D511" s="25" t="s">
        <v>169</v>
      </c>
      <c r="E511" s="25" t="s">
        <v>170</v>
      </c>
      <c r="F511" s="47" t="s">
        <v>265</v>
      </c>
      <c r="G511" s="69">
        <v>5</v>
      </c>
      <c r="H511" s="69"/>
      <c r="I511" s="69">
        <v>5.5629999999999997</v>
      </c>
      <c r="M511" s="69"/>
      <c r="N511" s="69" t="s">
        <v>175</v>
      </c>
      <c r="O511" s="69">
        <v>0.13400000000000001</v>
      </c>
      <c r="P511" s="69"/>
      <c r="X511" s="69">
        <f t="shared" si="60"/>
        <v>5.2949999999999999</v>
      </c>
      <c r="Y511" s="25">
        <f t="shared" si="56"/>
        <v>22.020227942128344</v>
      </c>
      <c r="Z511" s="69">
        <f t="shared" si="57"/>
        <v>0.44124999999999998</v>
      </c>
      <c r="AA511" s="87">
        <f t="shared" si="58"/>
        <v>0.15291824959811348</v>
      </c>
      <c r="AB511" s="69">
        <f t="shared" si="59"/>
        <v>1.13314447592068E-4</v>
      </c>
      <c r="AC511" s="69">
        <v>5.0000000000000002E-5</v>
      </c>
      <c r="AI511" s="25">
        <v>7.78</v>
      </c>
      <c r="AY511" s="28" t="s">
        <v>173</v>
      </c>
      <c r="AZ511" s="29" t="s">
        <v>163</v>
      </c>
      <c r="BA511" s="25" t="s">
        <v>174</v>
      </c>
    </row>
    <row r="512" spans="1:69" s="25" customFormat="1" hidden="1" x14ac:dyDescent="0.25">
      <c r="A512" s="25" t="s">
        <v>159</v>
      </c>
      <c r="B512" s="25" t="s">
        <v>160</v>
      </c>
      <c r="C512" s="25" t="s">
        <v>161</v>
      </c>
      <c r="D512" s="25" t="s">
        <v>169</v>
      </c>
      <c r="E512" s="25" t="s">
        <v>170</v>
      </c>
      <c r="F512" s="47" t="s">
        <v>265</v>
      </c>
      <c r="G512" s="69">
        <v>5</v>
      </c>
      <c r="H512" s="69"/>
      <c r="I512" s="69">
        <v>5.5629999999999997</v>
      </c>
      <c r="M512" s="69"/>
      <c r="N512" s="69" t="s">
        <v>176</v>
      </c>
      <c r="O512" s="69">
        <v>0.25800000000000001</v>
      </c>
      <c r="P512" s="69"/>
      <c r="X512" s="69">
        <f t="shared" si="60"/>
        <v>5.0469999999999997</v>
      </c>
      <c r="Y512" s="25">
        <f t="shared" si="56"/>
        <v>20.005826166275948</v>
      </c>
      <c r="Z512" s="69">
        <f t="shared" si="57"/>
        <v>0.42058333333333331</v>
      </c>
      <c r="AA512" s="87">
        <f t="shared" si="58"/>
        <v>0.13892934837691631</v>
      </c>
      <c r="AB512" s="69">
        <f t="shared" si="59"/>
        <v>1.1888250445809393E-4</v>
      </c>
      <c r="AC512" s="69">
        <v>5.0000000000000002E-5</v>
      </c>
      <c r="AI512" s="25">
        <v>14.63</v>
      </c>
      <c r="AY512" s="28" t="s">
        <v>173</v>
      </c>
      <c r="AZ512" s="29" t="s">
        <v>163</v>
      </c>
      <c r="BA512" s="25" t="s">
        <v>174</v>
      </c>
    </row>
    <row r="513" spans="1:69" s="25" customFormat="1" hidden="1" x14ac:dyDescent="0.25">
      <c r="A513" s="25" t="s">
        <v>159</v>
      </c>
      <c r="B513" s="25" t="s">
        <v>160</v>
      </c>
      <c r="C513" s="25" t="s">
        <v>161</v>
      </c>
      <c r="D513" s="25" t="s">
        <v>169</v>
      </c>
      <c r="E513" s="25" t="s">
        <v>170</v>
      </c>
      <c r="F513" s="47" t="s">
        <v>265</v>
      </c>
      <c r="G513" s="69">
        <v>5</v>
      </c>
      <c r="H513" s="69"/>
      <c r="I513" s="69">
        <v>5.5629999999999997</v>
      </c>
      <c r="M513" s="69"/>
      <c r="N513" s="69" t="s">
        <v>168</v>
      </c>
      <c r="O513" s="69">
        <v>0.375</v>
      </c>
      <c r="P513" s="69"/>
      <c r="X513" s="69">
        <f t="shared" si="60"/>
        <v>4.8129999999999997</v>
      </c>
      <c r="Y513" s="25">
        <f t="shared" si="56"/>
        <v>18.193724107758822</v>
      </c>
      <c r="Z513" s="69">
        <f t="shared" si="57"/>
        <v>0.40108333333333329</v>
      </c>
      <c r="AA513" s="87">
        <f t="shared" si="58"/>
        <v>0.12634530630388072</v>
      </c>
      <c r="AB513" s="69">
        <f t="shared" si="59"/>
        <v>1.2466237274049452E-4</v>
      </c>
      <c r="AC513" s="69">
        <v>5.0000000000000002E-5</v>
      </c>
      <c r="AI513" s="25">
        <v>20.8</v>
      </c>
      <c r="AY513" s="28" t="s">
        <v>173</v>
      </c>
      <c r="AZ513" s="29" t="s">
        <v>163</v>
      </c>
      <c r="BA513" s="25" t="s">
        <v>174</v>
      </c>
    </row>
    <row r="514" spans="1:69" s="25" customFormat="1" hidden="1" x14ac:dyDescent="0.25">
      <c r="A514" s="36" t="s">
        <v>159</v>
      </c>
      <c r="B514" s="36" t="s">
        <v>160</v>
      </c>
      <c r="C514" s="36" t="s">
        <v>161</v>
      </c>
      <c r="D514" s="36" t="s">
        <v>169</v>
      </c>
      <c r="E514" s="36" t="s">
        <v>170</v>
      </c>
      <c r="F514" s="47" t="s">
        <v>265</v>
      </c>
      <c r="G514" s="70">
        <v>6</v>
      </c>
      <c r="H514" s="70"/>
      <c r="I514" s="70">
        <v>6.625</v>
      </c>
      <c r="J514" s="36"/>
      <c r="K514" s="36"/>
      <c r="L514" s="36"/>
      <c r="M514" s="70"/>
      <c r="N514" s="70" t="s">
        <v>171</v>
      </c>
      <c r="O514" s="70">
        <v>0.109</v>
      </c>
      <c r="P514" s="70"/>
      <c r="Q514" s="36"/>
      <c r="R514" s="36"/>
      <c r="S514" s="36"/>
      <c r="T514" s="36"/>
      <c r="U514" s="36"/>
      <c r="V514" s="36"/>
      <c r="W514" s="36"/>
      <c r="X514" s="70">
        <f t="shared" si="60"/>
        <v>6.407</v>
      </c>
      <c r="Y514" s="36">
        <f t="shared" si="56"/>
        <v>32.240318932709904</v>
      </c>
      <c r="Z514" s="70">
        <f t="shared" si="57"/>
        <v>0.53391666666666671</v>
      </c>
      <c r="AA514" s="89">
        <f t="shared" si="58"/>
        <v>0.22389110369937432</v>
      </c>
      <c r="AB514" s="70">
        <f t="shared" si="59"/>
        <v>9.3647572967067271E-5</v>
      </c>
      <c r="AC514" s="70">
        <v>5.0000000000000002E-5</v>
      </c>
      <c r="AD514" s="36"/>
      <c r="AE514" s="36"/>
      <c r="AF514" s="36"/>
      <c r="AG514" s="36"/>
      <c r="AH514" s="36"/>
      <c r="AI514" s="36">
        <v>7.59</v>
      </c>
      <c r="AJ514" s="36"/>
      <c r="AK514" s="36"/>
      <c r="AL514" s="36"/>
      <c r="AM514" s="36"/>
      <c r="AN514" s="36"/>
      <c r="AO514" s="36"/>
      <c r="AP514" s="36"/>
      <c r="AQ514" s="36"/>
      <c r="AR514" s="36"/>
      <c r="AS514" s="36"/>
      <c r="AT514" s="36"/>
      <c r="AU514" s="36"/>
      <c r="AV514" s="36"/>
      <c r="AW514" s="36"/>
      <c r="AX514" s="36"/>
      <c r="AY514" s="39" t="s">
        <v>173</v>
      </c>
      <c r="AZ514" s="40" t="s">
        <v>163</v>
      </c>
      <c r="BA514" s="41" t="s">
        <v>174</v>
      </c>
      <c r="BB514" s="36"/>
      <c r="BC514" s="36"/>
      <c r="BD514" s="36"/>
      <c r="BE514" s="36"/>
      <c r="BF514" s="36"/>
      <c r="BG514" s="36"/>
      <c r="BH514" s="36"/>
      <c r="BI514" s="36"/>
      <c r="BJ514" s="36"/>
      <c r="BK514" s="36"/>
      <c r="BL514" s="36"/>
      <c r="BM514" s="36"/>
      <c r="BN514" s="36"/>
      <c r="BO514" s="36"/>
      <c r="BP514" s="36"/>
      <c r="BQ514" s="36"/>
    </row>
    <row r="515" spans="1:69" s="25" customFormat="1" hidden="1" x14ac:dyDescent="0.25">
      <c r="A515" s="36" t="s">
        <v>159</v>
      </c>
      <c r="B515" s="36" t="s">
        <v>160</v>
      </c>
      <c r="C515" s="36" t="s">
        <v>161</v>
      </c>
      <c r="D515" s="36" t="s">
        <v>169</v>
      </c>
      <c r="E515" s="36" t="s">
        <v>170</v>
      </c>
      <c r="F515" s="47" t="s">
        <v>265</v>
      </c>
      <c r="G515" s="70">
        <v>6</v>
      </c>
      <c r="H515" s="70"/>
      <c r="I515" s="70">
        <v>6.625</v>
      </c>
      <c r="J515" s="36"/>
      <c r="K515" s="36"/>
      <c r="L515" s="36"/>
      <c r="M515" s="70"/>
      <c r="N515" s="70" t="s">
        <v>175</v>
      </c>
      <c r="O515" s="70">
        <v>0.13400000000000001</v>
      </c>
      <c r="P515" s="70"/>
      <c r="Q515" s="36"/>
      <c r="R515" s="36"/>
      <c r="S515" s="36"/>
      <c r="T515" s="36"/>
      <c r="U515" s="36"/>
      <c r="V515" s="36"/>
      <c r="W515" s="36"/>
      <c r="X515" s="70">
        <f t="shared" si="60"/>
        <v>6.3570000000000002</v>
      </c>
      <c r="Y515" s="36">
        <f t="shared" si="56"/>
        <v>31.73907782482965</v>
      </c>
      <c r="Z515" s="70">
        <f t="shared" si="57"/>
        <v>0.52975000000000005</v>
      </c>
      <c r="AA515" s="89">
        <f t="shared" si="58"/>
        <v>0.22041026267242814</v>
      </c>
      <c r="AB515" s="70">
        <f t="shared" si="59"/>
        <v>9.4384143463898065E-5</v>
      </c>
      <c r="AC515" s="70">
        <v>5.0000000000000002E-5</v>
      </c>
      <c r="AD515" s="36"/>
      <c r="AE515" s="36"/>
      <c r="AF515" s="36"/>
      <c r="AG515" s="36"/>
      <c r="AH515" s="36"/>
      <c r="AI515" s="36">
        <v>9.3000000000000007</v>
      </c>
      <c r="AJ515" s="36"/>
      <c r="AK515" s="36"/>
      <c r="AL515" s="36"/>
      <c r="AM515" s="36"/>
      <c r="AN515" s="36"/>
      <c r="AO515" s="36"/>
      <c r="AP515" s="36"/>
      <c r="AQ515" s="36"/>
      <c r="AR515" s="36"/>
      <c r="AS515" s="36"/>
      <c r="AT515" s="36"/>
      <c r="AU515" s="36"/>
      <c r="AV515" s="36"/>
      <c r="AW515" s="36"/>
      <c r="AX515" s="36"/>
      <c r="AY515" s="39" t="s">
        <v>173</v>
      </c>
      <c r="AZ515" s="40" t="s">
        <v>163</v>
      </c>
      <c r="BA515" s="41" t="s">
        <v>174</v>
      </c>
      <c r="BB515" s="36"/>
      <c r="BC515" s="36"/>
      <c r="BD515" s="36"/>
      <c r="BE515" s="36"/>
      <c r="BF515" s="36"/>
      <c r="BG515" s="36"/>
      <c r="BH515" s="36"/>
      <c r="BI515" s="36"/>
      <c r="BJ515" s="36"/>
      <c r="BK515" s="36"/>
      <c r="BL515" s="36"/>
      <c r="BM515" s="36"/>
      <c r="BN515" s="36"/>
      <c r="BO515" s="36"/>
      <c r="BP515" s="36"/>
      <c r="BQ515" s="36"/>
    </row>
    <row r="516" spans="1:69" s="25" customFormat="1" hidden="1" x14ac:dyDescent="0.25">
      <c r="A516" s="36" t="s">
        <v>159</v>
      </c>
      <c r="B516" s="36" t="s">
        <v>160</v>
      </c>
      <c r="C516" s="36" t="s">
        <v>161</v>
      </c>
      <c r="D516" s="36" t="s">
        <v>169</v>
      </c>
      <c r="E516" s="36" t="s">
        <v>170</v>
      </c>
      <c r="F516" s="47" t="s">
        <v>265</v>
      </c>
      <c r="G516" s="70">
        <v>6</v>
      </c>
      <c r="H516" s="70"/>
      <c r="I516" s="70">
        <v>6.625</v>
      </c>
      <c r="J516" s="36"/>
      <c r="K516" s="36"/>
      <c r="L516" s="36"/>
      <c r="M516" s="70"/>
      <c r="N516" s="70" t="s">
        <v>176</v>
      </c>
      <c r="O516" s="70">
        <v>0.28000000000000003</v>
      </c>
      <c r="P516" s="70"/>
      <c r="Q516" s="36"/>
      <c r="R516" s="36"/>
      <c r="S516" s="36"/>
      <c r="T516" s="36"/>
      <c r="U516" s="36"/>
      <c r="V516" s="36"/>
      <c r="W516" s="36"/>
      <c r="X516" s="70">
        <f t="shared" si="60"/>
        <v>6.0649999999999995</v>
      </c>
      <c r="Y516" s="36">
        <f t="shared" si="56"/>
        <v>28.890262756998496</v>
      </c>
      <c r="Z516" s="70">
        <f t="shared" si="57"/>
        <v>0.50541666666666663</v>
      </c>
      <c r="AA516" s="89">
        <f t="shared" si="58"/>
        <v>0.20062682470137846</v>
      </c>
      <c r="AB516" s="70">
        <f t="shared" si="59"/>
        <v>9.8928276999175617E-5</v>
      </c>
      <c r="AC516" s="70">
        <v>5.0000000000000002E-5</v>
      </c>
      <c r="AD516" s="36"/>
      <c r="AE516" s="36"/>
      <c r="AF516" s="36"/>
      <c r="AG516" s="36"/>
      <c r="AH516" s="36"/>
      <c r="AI516" s="36">
        <v>18.989999999999998</v>
      </c>
      <c r="AJ516" s="36"/>
      <c r="AK516" s="36"/>
      <c r="AL516" s="36"/>
      <c r="AM516" s="36"/>
      <c r="AN516" s="36"/>
      <c r="AO516" s="36"/>
      <c r="AP516" s="36"/>
      <c r="AQ516" s="36"/>
      <c r="AR516" s="36"/>
      <c r="AS516" s="36"/>
      <c r="AT516" s="36"/>
      <c r="AU516" s="36"/>
      <c r="AV516" s="36"/>
      <c r="AW516" s="36"/>
      <c r="AX516" s="36"/>
      <c r="AY516" s="39" t="s">
        <v>173</v>
      </c>
      <c r="AZ516" s="40" t="s">
        <v>163</v>
      </c>
      <c r="BA516" s="41" t="s">
        <v>174</v>
      </c>
      <c r="BB516" s="36"/>
      <c r="BC516" s="36"/>
      <c r="BD516" s="36"/>
      <c r="BE516" s="36"/>
      <c r="BF516" s="36"/>
      <c r="BG516" s="36"/>
      <c r="BH516" s="36"/>
      <c r="BI516" s="36"/>
      <c r="BJ516" s="36"/>
      <c r="BK516" s="36"/>
      <c r="BL516" s="36"/>
      <c r="BM516" s="36"/>
      <c r="BN516" s="36"/>
      <c r="BO516" s="36"/>
      <c r="BP516" s="36"/>
      <c r="BQ516" s="36"/>
    </row>
    <row r="517" spans="1:69" s="25" customFormat="1" hidden="1" x14ac:dyDescent="0.25">
      <c r="A517" s="36" t="s">
        <v>159</v>
      </c>
      <c r="B517" s="36" t="s">
        <v>160</v>
      </c>
      <c r="C517" s="36" t="s">
        <v>161</v>
      </c>
      <c r="D517" s="36" t="s">
        <v>169</v>
      </c>
      <c r="E517" s="36" t="s">
        <v>170</v>
      </c>
      <c r="F517" s="47" t="s">
        <v>265</v>
      </c>
      <c r="G517" s="70">
        <v>6</v>
      </c>
      <c r="H517" s="70"/>
      <c r="I517" s="70">
        <v>6.625</v>
      </c>
      <c r="J517" s="36"/>
      <c r="K517" s="36"/>
      <c r="L517" s="36"/>
      <c r="M517" s="70"/>
      <c r="N517" s="70" t="s">
        <v>168</v>
      </c>
      <c r="O517" s="70">
        <v>0.432</v>
      </c>
      <c r="P517" s="70"/>
      <c r="Q517" s="36"/>
      <c r="R517" s="36"/>
      <c r="S517" s="36"/>
      <c r="T517" s="36"/>
      <c r="U517" s="36"/>
      <c r="V517" s="36"/>
      <c r="W517" s="36"/>
      <c r="X517" s="70">
        <f t="shared" si="60"/>
        <v>5.7610000000000001</v>
      </c>
      <c r="Y517" s="36">
        <f t="shared" ref="Y517:Y580" si="61">PI()*X517^2/4</f>
        <v>26.066674678175684</v>
      </c>
      <c r="Z517" s="70">
        <f t="shared" ref="Z517:Z580" si="62">X517/12</f>
        <v>0.48008333333333336</v>
      </c>
      <c r="AA517" s="89">
        <f t="shared" ref="AA517:AA580" si="63">PI()*Z517^2/4</f>
        <v>0.18101857415399783</v>
      </c>
      <c r="AB517" s="70">
        <f t="shared" ref="AB517:AB580" si="64">AC517/Z517</f>
        <v>1.0414858531504947E-4</v>
      </c>
      <c r="AC517" s="70">
        <v>5.0000000000000002E-5</v>
      </c>
      <c r="AD517" s="36"/>
      <c r="AE517" s="36"/>
      <c r="AF517" s="36"/>
      <c r="AG517" s="36"/>
      <c r="AH517" s="36"/>
      <c r="AI517" s="36">
        <v>28.6</v>
      </c>
      <c r="AJ517" s="36"/>
      <c r="AK517" s="36"/>
      <c r="AL517" s="36"/>
      <c r="AM517" s="36"/>
      <c r="AN517" s="36"/>
      <c r="AO517" s="36"/>
      <c r="AP517" s="36"/>
      <c r="AQ517" s="36"/>
      <c r="AR517" s="36"/>
      <c r="AS517" s="36"/>
      <c r="AT517" s="36"/>
      <c r="AU517" s="36"/>
      <c r="AV517" s="36"/>
      <c r="AW517" s="36"/>
      <c r="AX517" s="36"/>
      <c r="AY517" s="39" t="s">
        <v>173</v>
      </c>
      <c r="AZ517" s="40" t="s">
        <v>163</v>
      </c>
      <c r="BA517" s="41" t="s">
        <v>174</v>
      </c>
      <c r="BB517" s="36"/>
      <c r="BC517" s="36"/>
      <c r="BD517" s="36"/>
      <c r="BE517" s="36"/>
      <c r="BF517" s="36"/>
      <c r="BG517" s="36"/>
      <c r="BH517" s="36"/>
      <c r="BI517" s="36"/>
      <c r="BJ517" s="36"/>
      <c r="BK517" s="36"/>
      <c r="BL517" s="36"/>
      <c r="BM517" s="36"/>
      <c r="BN517" s="36"/>
      <c r="BO517" s="36"/>
      <c r="BP517" s="36"/>
      <c r="BQ517" s="36"/>
    </row>
    <row r="518" spans="1:69" s="25" customFormat="1" hidden="1" x14ac:dyDescent="0.25">
      <c r="A518" s="25" t="s">
        <v>159</v>
      </c>
      <c r="B518" s="25" t="s">
        <v>160</v>
      </c>
      <c r="C518" s="25" t="s">
        <v>161</v>
      </c>
      <c r="D518" s="25" t="s">
        <v>169</v>
      </c>
      <c r="E518" s="25" t="s">
        <v>170</v>
      </c>
      <c r="F518" s="47" t="s">
        <v>265</v>
      </c>
      <c r="G518" s="69">
        <v>8</v>
      </c>
      <c r="H518" s="69"/>
      <c r="I518" s="69">
        <v>8.625</v>
      </c>
      <c r="M518" s="69"/>
      <c r="N518" s="69" t="s">
        <v>171</v>
      </c>
      <c r="O518" s="69">
        <v>0.109</v>
      </c>
      <c r="P518" s="69"/>
      <c r="X518" s="69">
        <f t="shared" si="60"/>
        <v>8.407</v>
      </c>
      <c r="Y518" s="25">
        <f t="shared" si="61"/>
        <v>55.510095717849502</v>
      </c>
      <c r="Z518" s="69">
        <f t="shared" si="62"/>
        <v>0.70058333333333334</v>
      </c>
      <c r="AA518" s="87">
        <f t="shared" si="63"/>
        <v>0.3854867758183993</v>
      </c>
      <c r="AB518" s="69">
        <f t="shared" si="64"/>
        <v>7.136909718092066E-5</v>
      </c>
      <c r="AC518" s="69">
        <v>5.0000000000000002E-5</v>
      </c>
      <c r="AI518" s="25">
        <v>9.92</v>
      </c>
      <c r="AY518" s="28" t="s">
        <v>173</v>
      </c>
      <c r="AZ518" s="29" t="s">
        <v>163</v>
      </c>
      <c r="BA518" s="25" t="s">
        <v>174</v>
      </c>
    </row>
    <row r="519" spans="1:69" s="25" customFormat="1" hidden="1" x14ac:dyDescent="0.25">
      <c r="A519" s="25" t="s">
        <v>159</v>
      </c>
      <c r="B519" s="25" t="s">
        <v>160</v>
      </c>
      <c r="C519" s="25" t="s">
        <v>161</v>
      </c>
      <c r="D519" s="25" t="s">
        <v>169</v>
      </c>
      <c r="E519" s="25" t="s">
        <v>170</v>
      </c>
      <c r="F519" s="47" t="s">
        <v>265</v>
      </c>
      <c r="G519" s="69">
        <v>8</v>
      </c>
      <c r="H519" s="69"/>
      <c r="I519" s="69">
        <v>8.625</v>
      </c>
      <c r="M519" s="69"/>
      <c r="N519" s="69" t="s">
        <v>175</v>
      </c>
      <c r="O519" s="69">
        <v>0.14799999999999999</v>
      </c>
      <c r="P519" s="69"/>
      <c r="X519" s="69">
        <f t="shared" si="60"/>
        <v>8.3290000000000006</v>
      </c>
      <c r="Y519" s="25">
        <f t="shared" si="61"/>
        <v>54.484830672165174</v>
      </c>
      <c r="Z519" s="69">
        <f t="shared" si="62"/>
        <v>0.69408333333333339</v>
      </c>
      <c r="AA519" s="87">
        <f t="shared" si="63"/>
        <v>0.37836687966781368</v>
      </c>
      <c r="AB519" s="69">
        <f t="shared" si="64"/>
        <v>7.2037459478929041E-5</v>
      </c>
      <c r="AC519" s="69">
        <v>5.0000000000000002E-5</v>
      </c>
      <c r="AI519" s="25">
        <v>13.41</v>
      </c>
      <c r="AY519" s="28" t="s">
        <v>173</v>
      </c>
      <c r="AZ519" s="29" t="s">
        <v>163</v>
      </c>
      <c r="BA519" s="25" t="s">
        <v>174</v>
      </c>
    </row>
    <row r="520" spans="1:69" s="25" customFormat="1" hidden="1" x14ac:dyDescent="0.25">
      <c r="A520" s="25" t="s">
        <v>159</v>
      </c>
      <c r="B520" s="25" t="s">
        <v>160</v>
      </c>
      <c r="C520" s="25" t="s">
        <v>161</v>
      </c>
      <c r="D520" s="25" t="s">
        <v>169</v>
      </c>
      <c r="E520" s="25" t="s">
        <v>170</v>
      </c>
      <c r="F520" s="47" t="s">
        <v>265</v>
      </c>
      <c r="G520" s="69">
        <v>8</v>
      </c>
      <c r="H520" s="69"/>
      <c r="I520" s="69">
        <v>8.625</v>
      </c>
      <c r="M520" s="69"/>
      <c r="N520" s="69" t="s">
        <v>176</v>
      </c>
      <c r="O520" s="69">
        <v>0.32200000000000001</v>
      </c>
      <c r="P520" s="69"/>
      <c r="X520" s="69">
        <f t="shared" si="60"/>
        <v>7.9809999999999999</v>
      </c>
      <c r="Y520" s="25">
        <f t="shared" si="61"/>
        <v>50.027004944500852</v>
      </c>
      <c r="Z520" s="69">
        <f t="shared" si="62"/>
        <v>0.66508333333333336</v>
      </c>
      <c r="AA520" s="87">
        <f t="shared" si="63"/>
        <v>0.34740975655903372</v>
      </c>
      <c r="AB520" s="69">
        <f t="shared" si="64"/>
        <v>7.5178549054003262E-5</v>
      </c>
      <c r="AC520" s="69">
        <v>5.0000000000000002E-5</v>
      </c>
      <c r="AI520" s="25">
        <v>28.58</v>
      </c>
      <c r="AY520" s="28" t="s">
        <v>173</v>
      </c>
      <c r="AZ520" s="29" t="s">
        <v>163</v>
      </c>
      <c r="BA520" s="25" t="s">
        <v>174</v>
      </c>
    </row>
    <row r="521" spans="1:69" s="25" customFormat="1" hidden="1" x14ac:dyDescent="0.25">
      <c r="A521" s="25" t="s">
        <v>159</v>
      </c>
      <c r="B521" s="25" t="s">
        <v>160</v>
      </c>
      <c r="C521" s="25" t="s">
        <v>161</v>
      </c>
      <c r="D521" s="25" t="s">
        <v>169</v>
      </c>
      <c r="E521" s="25" t="s">
        <v>170</v>
      </c>
      <c r="F521" s="47" t="s">
        <v>265</v>
      </c>
      <c r="G521" s="69">
        <v>8</v>
      </c>
      <c r="H521" s="69"/>
      <c r="I521" s="69">
        <v>8.625</v>
      </c>
      <c r="M521" s="69"/>
      <c r="N521" s="69" t="s">
        <v>168</v>
      </c>
      <c r="O521" s="69">
        <v>0.5</v>
      </c>
      <c r="P521" s="69"/>
      <c r="X521" s="69">
        <f t="shared" si="60"/>
        <v>7.625</v>
      </c>
      <c r="Y521" s="25">
        <f t="shared" si="61"/>
        <v>45.663540093779766</v>
      </c>
      <c r="Z521" s="69">
        <f t="shared" si="62"/>
        <v>0.63541666666666663</v>
      </c>
      <c r="AA521" s="87">
        <f t="shared" si="63"/>
        <v>0.31710791731791499</v>
      </c>
      <c r="AB521" s="69">
        <f t="shared" si="64"/>
        <v>7.8688524590163941E-5</v>
      </c>
      <c r="AC521" s="69">
        <v>5.0000000000000002E-5</v>
      </c>
      <c r="AI521" s="25">
        <v>43.34</v>
      </c>
      <c r="AY521" s="28" t="s">
        <v>173</v>
      </c>
      <c r="AZ521" s="29" t="s">
        <v>163</v>
      </c>
      <c r="BA521" s="25" t="s">
        <v>174</v>
      </c>
    </row>
    <row r="522" spans="1:69" s="25" customFormat="1" hidden="1" x14ac:dyDescent="0.25">
      <c r="A522" s="36" t="s">
        <v>159</v>
      </c>
      <c r="B522" s="36" t="s">
        <v>160</v>
      </c>
      <c r="C522" s="36" t="s">
        <v>161</v>
      </c>
      <c r="D522" s="36" t="s">
        <v>169</v>
      </c>
      <c r="E522" s="36" t="s">
        <v>170</v>
      </c>
      <c r="F522" s="47" t="s">
        <v>265</v>
      </c>
      <c r="G522" s="70">
        <v>10</v>
      </c>
      <c r="H522" s="70"/>
      <c r="I522" s="70">
        <v>10.75</v>
      </c>
      <c r="J522" s="36"/>
      <c r="K522" s="36"/>
      <c r="L522" s="36"/>
      <c r="M522" s="70"/>
      <c r="N522" s="70" t="s">
        <v>171</v>
      </c>
      <c r="O522" s="70">
        <v>0.13400000000000001</v>
      </c>
      <c r="P522" s="70"/>
      <c r="Q522" s="36"/>
      <c r="R522" s="36"/>
      <c r="S522" s="36"/>
      <c r="T522" s="36"/>
      <c r="U522" s="36"/>
      <c r="V522" s="36"/>
      <c r="W522" s="36"/>
      <c r="X522" s="70">
        <f t="shared" ref="X522:X585" si="65">(I522-O522*2)</f>
        <v>10.481999999999999</v>
      </c>
      <c r="Y522" s="36">
        <f t="shared" si="61"/>
        <v>86.293521477809378</v>
      </c>
      <c r="Z522" s="70">
        <f t="shared" si="62"/>
        <v>0.87349999999999994</v>
      </c>
      <c r="AA522" s="89">
        <f t="shared" si="63"/>
        <v>0.59926056581812059</v>
      </c>
      <c r="AB522" s="70">
        <f t="shared" si="64"/>
        <v>5.724098454493418E-5</v>
      </c>
      <c r="AC522" s="70">
        <v>5.0000000000000002E-5</v>
      </c>
      <c r="AD522" s="36"/>
      <c r="AE522" s="36"/>
      <c r="AF522" s="36"/>
      <c r="AG522" s="36"/>
      <c r="AH522" s="36"/>
      <c r="AI522" s="36">
        <v>15.21</v>
      </c>
      <c r="AJ522" s="36"/>
      <c r="AK522" s="36"/>
      <c r="AL522" s="36"/>
      <c r="AM522" s="36"/>
      <c r="AN522" s="36"/>
      <c r="AO522" s="36"/>
      <c r="AP522" s="36"/>
      <c r="AQ522" s="36"/>
      <c r="AR522" s="36"/>
      <c r="AS522" s="36"/>
      <c r="AT522" s="36"/>
      <c r="AU522" s="36"/>
      <c r="AV522" s="36"/>
      <c r="AW522" s="36"/>
      <c r="AX522" s="36"/>
      <c r="AY522" s="39" t="s">
        <v>173</v>
      </c>
      <c r="AZ522" s="40" t="s">
        <v>163</v>
      </c>
      <c r="BA522" s="41" t="s">
        <v>174</v>
      </c>
      <c r="BB522" s="36"/>
      <c r="BC522" s="36"/>
      <c r="BD522" s="36"/>
      <c r="BE522" s="36"/>
      <c r="BF522" s="36"/>
      <c r="BG522" s="36"/>
      <c r="BH522" s="36"/>
      <c r="BI522" s="36"/>
      <c r="BJ522" s="36"/>
      <c r="BK522" s="36"/>
      <c r="BL522" s="36"/>
      <c r="BM522" s="36"/>
      <c r="BN522" s="36"/>
      <c r="BO522" s="36"/>
      <c r="BP522" s="36"/>
      <c r="BQ522" s="36"/>
    </row>
    <row r="523" spans="1:69" s="25" customFormat="1" hidden="1" x14ac:dyDescent="0.25">
      <c r="A523" s="36" t="s">
        <v>159</v>
      </c>
      <c r="B523" s="36" t="s">
        <v>160</v>
      </c>
      <c r="C523" s="36" t="s">
        <v>161</v>
      </c>
      <c r="D523" s="36" t="s">
        <v>169</v>
      </c>
      <c r="E523" s="36" t="s">
        <v>170</v>
      </c>
      <c r="F523" s="47" t="s">
        <v>265</v>
      </c>
      <c r="G523" s="70">
        <v>10</v>
      </c>
      <c r="H523" s="70"/>
      <c r="I523" s="70">
        <v>10.75</v>
      </c>
      <c r="J523" s="36"/>
      <c r="K523" s="36"/>
      <c r="L523" s="36"/>
      <c r="M523" s="70"/>
      <c r="N523" s="70" t="s">
        <v>175</v>
      </c>
      <c r="O523" s="70">
        <v>0.16500000000000001</v>
      </c>
      <c r="P523" s="70"/>
      <c r="Q523" s="36"/>
      <c r="R523" s="36"/>
      <c r="S523" s="36"/>
      <c r="T523" s="36"/>
      <c r="U523" s="36"/>
      <c r="V523" s="36"/>
      <c r="W523" s="36"/>
      <c r="X523" s="70">
        <f t="shared" si="65"/>
        <v>10.42</v>
      </c>
      <c r="Y523" s="36">
        <f t="shared" si="61"/>
        <v>85.275705148306699</v>
      </c>
      <c r="Z523" s="70">
        <f t="shared" si="62"/>
        <v>0.86833333333333329</v>
      </c>
      <c r="AA523" s="89">
        <f t="shared" si="63"/>
        <v>0.59219239686324088</v>
      </c>
      <c r="AB523" s="70">
        <f t="shared" si="64"/>
        <v>5.7581573896353173E-5</v>
      </c>
      <c r="AC523" s="70">
        <v>5.0000000000000002E-5</v>
      </c>
      <c r="AD523" s="36"/>
      <c r="AE523" s="36"/>
      <c r="AF523" s="36"/>
      <c r="AG523" s="36"/>
      <c r="AH523" s="36"/>
      <c r="AI523" s="36">
        <v>18.670000000000002</v>
      </c>
      <c r="AJ523" s="36"/>
      <c r="AK523" s="36"/>
      <c r="AL523" s="36"/>
      <c r="AM523" s="36"/>
      <c r="AN523" s="36"/>
      <c r="AO523" s="36"/>
      <c r="AP523" s="36"/>
      <c r="AQ523" s="36"/>
      <c r="AR523" s="36"/>
      <c r="AS523" s="36"/>
      <c r="AT523" s="36"/>
      <c r="AU523" s="36"/>
      <c r="AV523" s="36"/>
      <c r="AW523" s="36"/>
      <c r="AX523" s="36"/>
      <c r="AY523" s="39" t="s">
        <v>173</v>
      </c>
      <c r="AZ523" s="40" t="s">
        <v>163</v>
      </c>
      <c r="BA523" s="41" t="s">
        <v>174</v>
      </c>
      <c r="BB523" s="36"/>
      <c r="BC523" s="36"/>
      <c r="BD523" s="36"/>
      <c r="BE523" s="36"/>
      <c r="BF523" s="36"/>
      <c r="BG523" s="36"/>
      <c r="BH523" s="36"/>
      <c r="BI523" s="36"/>
      <c r="BJ523" s="36"/>
      <c r="BK523" s="36"/>
      <c r="BL523" s="36"/>
      <c r="BM523" s="36"/>
      <c r="BN523" s="36"/>
      <c r="BO523" s="36"/>
      <c r="BP523" s="36"/>
      <c r="BQ523" s="36"/>
    </row>
    <row r="524" spans="1:69" s="25" customFormat="1" hidden="1" x14ac:dyDescent="0.25">
      <c r="A524" s="36" t="s">
        <v>159</v>
      </c>
      <c r="B524" s="36" t="s">
        <v>160</v>
      </c>
      <c r="C524" s="36" t="s">
        <v>161</v>
      </c>
      <c r="D524" s="36" t="s">
        <v>169</v>
      </c>
      <c r="E524" s="36" t="s">
        <v>170</v>
      </c>
      <c r="F524" s="47" t="s">
        <v>265</v>
      </c>
      <c r="G524" s="70">
        <v>10</v>
      </c>
      <c r="H524" s="70"/>
      <c r="I524" s="70">
        <v>10.75</v>
      </c>
      <c r="J524" s="36"/>
      <c r="K524" s="36"/>
      <c r="L524" s="36"/>
      <c r="M524" s="70"/>
      <c r="N524" s="70" t="s">
        <v>176</v>
      </c>
      <c r="O524" s="70">
        <v>0.36499999999999999</v>
      </c>
      <c r="P524" s="70"/>
      <c r="Q524" s="36"/>
      <c r="R524" s="36"/>
      <c r="S524" s="36"/>
      <c r="T524" s="36"/>
      <c r="U524" s="36"/>
      <c r="V524" s="36"/>
      <c r="W524" s="36"/>
      <c r="X524" s="70">
        <f t="shared" si="65"/>
        <v>10.02</v>
      </c>
      <c r="Y524" s="36">
        <f t="shared" si="61"/>
        <v>78.854289764369156</v>
      </c>
      <c r="Z524" s="70">
        <f t="shared" si="62"/>
        <v>0.83499999999999996</v>
      </c>
      <c r="AA524" s="89">
        <f t="shared" si="63"/>
        <v>0.54759923447478587</v>
      </c>
      <c r="AB524" s="70">
        <f t="shared" si="64"/>
        <v>5.988023952095809E-5</v>
      </c>
      <c r="AC524" s="70">
        <v>5.0000000000000002E-5</v>
      </c>
      <c r="AD524" s="36"/>
      <c r="AE524" s="36"/>
      <c r="AF524" s="36"/>
      <c r="AG524" s="36"/>
      <c r="AH524" s="36"/>
      <c r="AI524" s="36">
        <v>40.520000000000003</v>
      </c>
      <c r="AJ524" s="36"/>
      <c r="AK524" s="36"/>
      <c r="AL524" s="36"/>
      <c r="AM524" s="36"/>
      <c r="AN524" s="36"/>
      <c r="AO524" s="36"/>
      <c r="AP524" s="36"/>
      <c r="AQ524" s="36"/>
      <c r="AR524" s="36"/>
      <c r="AS524" s="36"/>
      <c r="AT524" s="36"/>
      <c r="AU524" s="36"/>
      <c r="AV524" s="36"/>
      <c r="AW524" s="36"/>
      <c r="AX524" s="36"/>
      <c r="AY524" s="39" t="s">
        <v>173</v>
      </c>
      <c r="AZ524" s="40" t="s">
        <v>163</v>
      </c>
      <c r="BA524" s="41" t="s">
        <v>174</v>
      </c>
      <c r="BB524" s="36"/>
      <c r="BC524" s="36"/>
      <c r="BD524" s="36"/>
      <c r="BE524" s="36"/>
      <c r="BF524" s="36"/>
      <c r="BG524" s="36"/>
      <c r="BH524" s="36"/>
      <c r="BI524" s="36"/>
      <c r="BJ524" s="36"/>
      <c r="BK524" s="36"/>
      <c r="BL524" s="36"/>
      <c r="BM524" s="36"/>
      <c r="BN524" s="36"/>
      <c r="BO524" s="36"/>
      <c r="BP524" s="36"/>
      <c r="BQ524" s="36"/>
    </row>
    <row r="525" spans="1:69" s="25" customFormat="1" hidden="1" x14ac:dyDescent="0.25">
      <c r="A525" s="36" t="s">
        <v>159</v>
      </c>
      <c r="B525" s="36" t="s">
        <v>160</v>
      </c>
      <c r="C525" s="36" t="s">
        <v>161</v>
      </c>
      <c r="D525" s="36" t="s">
        <v>169</v>
      </c>
      <c r="E525" s="36" t="s">
        <v>170</v>
      </c>
      <c r="F525" s="47" t="s">
        <v>265</v>
      </c>
      <c r="G525" s="70">
        <v>10</v>
      </c>
      <c r="H525" s="70"/>
      <c r="I525" s="70">
        <v>10.75</v>
      </c>
      <c r="J525" s="36"/>
      <c r="K525" s="36"/>
      <c r="L525" s="36"/>
      <c r="M525" s="70"/>
      <c r="N525" s="70" t="s">
        <v>168</v>
      </c>
      <c r="O525" s="70">
        <v>0.5</v>
      </c>
      <c r="P525" s="70"/>
      <c r="Q525" s="36"/>
      <c r="R525" s="36"/>
      <c r="S525" s="36"/>
      <c r="T525" s="36"/>
      <c r="U525" s="36"/>
      <c r="V525" s="36"/>
      <c r="W525" s="36"/>
      <c r="X525" s="70">
        <f t="shared" si="65"/>
        <v>9.75</v>
      </c>
      <c r="Y525" s="36">
        <f t="shared" si="61"/>
        <v>74.661912907969921</v>
      </c>
      <c r="Z525" s="70">
        <f t="shared" si="62"/>
        <v>0.8125</v>
      </c>
      <c r="AA525" s="89">
        <f t="shared" si="63"/>
        <v>0.51848550630534673</v>
      </c>
      <c r="AB525" s="70">
        <f t="shared" si="64"/>
        <v>6.1538461538461535E-5</v>
      </c>
      <c r="AC525" s="70">
        <v>5.0000000000000002E-5</v>
      </c>
      <c r="AD525" s="36"/>
      <c r="AE525" s="36"/>
      <c r="AF525" s="36"/>
      <c r="AG525" s="36"/>
      <c r="AH525" s="36"/>
      <c r="AI525" s="36">
        <v>54.79</v>
      </c>
      <c r="AJ525" s="36"/>
      <c r="AK525" s="36"/>
      <c r="AL525" s="36"/>
      <c r="AM525" s="36"/>
      <c r="AN525" s="36"/>
      <c r="AO525" s="36"/>
      <c r="AP525" s="36"/>
      <c r="AQ525" s="36"/>
      <c r="AR525" s="36"/>
      <c r="AS525" s="36"/>
      <c r="AT525" s="36"/>
      <c r="AU525" s="36"/>
      <c r="AV525" s="36"/>
      <c r="AW525" s="36"/>
      <c r="AX525" s="36"/>
      <c r="AY525" s="39" t="s">
        <v>173</v>
      </c>
      <c r="AZ525" s="40" t="s">
        <v>163</v>
      </c>
      <c r="BA525" s="41" t="s">
        <v>174</v>
      </c>
      <c r="BB525" s="36"/>
      <c r="BC525" s="36"/>
      <c r="BD525" s="36"/>
      <c r="BE525" s="36"/>
      <c r="BF525" s="36"/>
      <c r="BG525" s="36"/>
      <c r="BH525" s="36"/>
      <c r="BI525" s="36"/>
      <c r="BJ525" s="36"/>
      <c r="BK525" s="36"/>
      <c r="BL525" s="36"/>
      <c r="BM525" s="36"/>
      <c r="BN525" s="36"/>
      <c r="BO525" s="36"/>
      <c r="BP525" s="36"/>
      <c r="BQ525" s="36"/>
    </row>
    <row r="526" spans="1:69" s="25" customFormat="1" hidden="1" x14ac:dyDescent="0.25">
      <c r="A526" s="25" t="s">
        <v>159</v>
      </c>
      <c r="B526" s="25" t="s">
        <v>160</v>
      </c>
      <c r="C526" s="25" t="s">
        <v>161</v>
      </c>
      <c r="D526" s="25" t="s">
        <v>169</v>
      </c>
      <c r="E526" s="25" t="s">
        <v>170</v>
      </c>
      <c r="F526" s="47" t="s">
        <v>265</v>
      </c>
      <c r="G526" s="69">
        <v>12</v>
      </c>
      <c r="H526" s="69"/>
      <c r="I526" s="69">
        <v>12.75</v>
      </c>
      <c r="M526" s="69"/>
      <c r="N526" s="69" t="s">
        <v>171</v>
      </c>
      <c r="O526" s="69">
        <v>0.156</v>
      </c>
      <c r="P526" s="69"/>
      <c r="X526" s="69">
        <f t="shared" si="65"/>
        <v>12.438000000000001</v>
      </c>
      <c r="Y526" s="25">
        <f t="shared" si="61"/>
        <v>121.50411494812535</v>
      </c>
      <c r="Z526" s="69">
        <f t="shared" si="62"/>
        <v>1.0365</v>
      </c>
      <c r="AA526" s="87">
        <f t="shared" si="63"/>
        <v>0.84377857602864814</v>
      </c>
      <c r="AB526" s="69">
        <f t="shared" si="64"/>
        <v>4.8239266763145201E-5</v>
      </c>
      <c r="AC526" s="69">
        <v>5.0000000000000002E-5</v>
      </c>
      <c r="AI526" s="25">
        <v>21</v>
      </c>
      <c r="AY526" s="28" t="s">
        <v>173</v>
      </c>
      <c r="AZ526" s="29" t="s">
        <v>163</v>
      </c>
      <c r="BA526" s="25" t="s">
        <v>174</v>
      </c>
    </row>
    <row r="527" spans="1:69" s="36" customFormat="1" hidden="1" x14ac:dyDescent="0.25">
      <c r="A527" s="25" t="s">
        <v>159</v>
      </c>
      <c r="B527" s="25" t="s">
        <v>160</v>
      </c>
      <c r="C527" s="25" t="s">
        <v>161</v>
      </c>
      <c r="D527" s="25" t="s">
        <v>169</v>
      </c>
      <c r="E527" s="25" t="s">
        <v>170</v>
      </c>
      <c r="F527" s="47" t="s">
        <v>265</v>
      </c>
      <c r="G527" s="69">
        <v>12</v>
      </c>
      <c r="H527" s="69"/>
      <c r="I527" s="69">
        <v>12.75</v>
      </c>
      <c r="J527" s="25"/>
      <c r="K527" s="25"/>
      <c r="L527" s="25"/>
      <c r="M527" s="69"/>
      <c r="N527" s="69" t="s">
        <v>175</v>
      </c>
      <c r="O527" s="69">
        <v>0.18</v>
      </c>
      <c r="P527" s="69"/>
      <c r="Q527" s="25"/>
      <c r="R527" s="25"/>
      <c r="S527" s="25"/>
      <c r="T527" s="25"/>
      <c r="U527" s="25"/>
      <c r="V527" s="25"/>
      <c r="W527" s="25"/>
      <c r="X527" s="69">
        <f t="shared" si="65"/>
        <v>12.39</v>
      </c>
      <c r="Y527" s="25">
        <f t="shared" si="61"/>
        <v>120.56812139928542</v>
      </c>
      <c r="Z527" s="69">
        <f t="shared" si="62"/>
        <v>1.0325</v>
      </c>
      <c r="AA527" s="87">
        <f t="shared" si="63"/>
        <v>0.8372786208283709</v>
      </c>
      <c r="AB527" s="69">
        <f t="shared" si="64"/>
        <v>4.842615012106538E-5</v>
      </c>
      <c r="AC527" s="69">
        <v>5.0000000000000002E-5</v>
      </c>
      <c r="AD527" s="25"/>
      <c r="AE527" s="25"/>
      <c r="AF527" s="25"/>
      <c r="AG527" s="25"/>
      <c r="AH527" s="25"/>
      <c r="AI527" s="25">
        <v>24.19</v>
      </c>
      <c r="AJ527" s="25"/>
      <c r="AK527" s="25"/>
      <c r="AL527" s="25"/>
      <c r="AM527" s="25"/>
      <c r="AN527" s="25"/>
      <c r="AO527" s="25"/>
      <c r="AP527" s="25"/>
      <c r="AQ527" s="25"/>
      <c r="AR527" s="25"/>
      <c r="AS527" s="25"/>
      <c r="AT527" s="25"/>
      <c r="AU527" s="25"/>
      <c r="AV527" s="25"/>
      <c r="AW527" s="25"/>
      <c r="AX527" s="25"/>
      <c r="AY527" s="28" t="s">
        <v>173</v>
      </c>
      <c r="AZ527" s="29" t="s">
        <v>163</v>
      </c>
      <c r="BA527" s="25" t="s">
        <v>174</v>
      </c>
      <c r="BB527" s="25"/>
      <c r="BC527" s="25"/>
      <c r="BD527" s="25"/>
      <c r="BE527" s="25"/>
      <c r="BF527" s="25"/>
      <c r="BG527" s="25"/>
      <c r="BH527" s="25"/>
      <c r="BI527" s="25"/>
      <c r="BJ527" s="25"/>
      <c r="BK527" s="25"/>
      <c r="BL527" s="25"/>
      <c r="BM527" s="25"/>
      <c r="BN527" s="25"/>
      <c r="BO527" s="25"/>
      <c r="BP527" s="25"/>
      <c r="BQ527" s="25"/>
    </row>
    <row r="528" spans="1:69" s="36" customFormat="1" hidden="1" x14ac:dyDescent="0.25">
      <c r="A528" s="25" t="s">
        <v>159</v>
      </c>
      <c r="B528" s="25" t="s">
        <v>160</v>
      </c>
      <c r="C528" s="25" t="s">
        <v>161</v>
      </c>
      <c r="D528" s="25" t="s">
        <v>169</v>
      </c>
      <c r="E528" s="25" t="s">
        <v>170</v>
      </c>
      <c r="F528" s="47" t="s">
        <v>265</v>
      </c>
      <c r="G528" s="69">
        <v>12</v>
      </c>
      <c r="H528" s="69"/>
      <c r="I528" s="69">
        <v>12.75</v>
      </c>
      <c r="J528" s="25"/>
      <c r="K528" s="25"/>
      <c r="L528" s="25"/>
      <c r="M528" s="69"/>
      <c r="N528" s="69" t="s">
        <v>176</v>
      </c>
      <c r="O528" s="69">
        <v>0.375</v>
      </c>
      <c r="P528" s="69"/>
      <c r="Q528" s="25"/>
      <c r="R528" s="25"/>
      <c r="S528" s="25"/>
      <c r="T528" s="25"/>
      <c r="U528" s="25"/>
      <c r="V528" s="25"/>
      <c r="W528" s="25"/>
      <c r="X528" s="69">
        <f t="shared" si="65"/>
        <v>12</v>
      </c>
      <c r="Y528" s="25">
        <f t="shared" si="61"/>
        <v>113.09733552923255</v>
      </c>
      <c r="Z528" s="69">
        <f t="shared" si="62"/>
        <v>1</v>
      </c>
      <c r="AA528" s="87">
        <f t="shared" si="63"/>
        <v>0.78539816339744828</v>
      </c>
      <c r="AB528" s="69">
        <f t="shared" si="64"/>
        <v>5.0000000000000002E-5</v>
      </c>
      <c r="AC528" s="69">
        <v>5.0000000000000002E-5</v>
      </c>
      <c r="AD528" s="25"/>
      <c r="AE528" s="25"/>
      <c r="AF528" s="25"/>
      <c r="AG528" s="25"/>
      <c r="AH528" s="25"/>
      <c r="AI528" s="25">
        <v>49.61</v>
      </c>
      <c r="AJ528" s="25"/>
      <c r="AK528" s="25"/>
      <c r="AL528" s="25"/>
      <c r="AM528" s="25"/>
      <c r="AN528" s="25"/>
      <c r="AO528" s="25"/>
      <c r="AP528" s="25"/>
      <c r="AQ528" s="25"/>
      <c r="AR528" s="25"/>
      <c r="AS528" s="25"/>
      <c r="AT528" s="25"/>
      <c r="AU528" s="25"/>
      <c r="AV528" s="25"/>
      <c r="AW528" s="25"/>
      <c r="AX528" s="25"/>
      <c r="AY528" s="28" t="s">
        <v>173</v>
      </c>
      <c r="AZ528" s="29" t="s">
        <v>163</v>
      </c>
      <c r="BA528" s="25" t="s">
        <v>174</v>
      </c>
      <c r="BB528" s="25"/>
      <c r="BC528" s="25"/>
      <c r="BD528" s="25"/>
      <c r="BE528" s="25"/>
      <c r="BF528" s="25"/>
      <c r="BG528" s="25"/>
      <c r="BH528" s="25"/>
      <c r="BI528" s="25"/>
      <c r="BJ528" s="25"/>
      <c r="BK528" s="25"/>
      <c r="BL528" s="25"/>
      <c r="BM528" s="25"/>
      <c r="BN528" s="25"/>
      <c r="BO528" s="25"/>
      <c r="BP528" s="25"/>
      <c r="BQ528" s="25"/>
    </row>
    <row r="529" spans="1:69" s="36" customFormat="1" hidden="1" x14ac:dyDescent="0.25">
      <c r="A529" s="25" t="s">
        <v>159</v>
      </c>
      <c r="B529" s="25" t="s">
        <v>160</v>
      </c>
      <c r="C529" s="25" t="s">
        <v>161</v>
      </c>
      <c r="D529" s="25" t="s">
        <v>169</v>
      </c>
      <c r="E529" s="25" t="s">
        <v>170</v>
      </c>
      <c r="F529" s="47" t="s">
        <v>265</v>
      </c>
      <c r="G529" s="69">
        <v>12</v>
      </c>
      <c r="H529" s="69"/>
      <c r="I529" s="69">
        <v>12.75</v>
      </c>
      <c r="J529" s="25"/>
      <c r="K529" s="25"/>
      <c r="L529" s="25"/>
      <c r="M529" s="69"/>
      <c r="N529" s="69" t="s">
        <v>168</v>
      </c>
      <c r="O529" s="69">
        <v>0.5</v>
      </c>
      <c r="P529" s="69"/>
      <c r="Q529" s="25"/>
      <c r="R529" s="25"/>
      <c r="S529" s="25"/>
      <c r="T529" s="25"/>
      <c r="U529" s="25"/>
      <c r="V529" s="25"/>
      <c r="W529" s="25"/>
      <c r="X529" s="69">
        <f t="shared" si="65"/>
        <v>11.75</v>
      </c>
      <c r="Y529" s="25">
        <f t="shared" si="61"/>
        <v>108.43403393406021</v>
      </c>
      <c r="Z529" s="69">
        <f t="shared" si="62"/>
        <v>0.97916666666666663</v>
      </c>
      <c r="AA529" s="87">
        <f t="shared" si="63"/>
        <v>0.75301412454208472</v>
      </c>
      <c r="AB529" s="69">
        <f t="shared" si="64"/>
        <v>5.1063829787234044E-5</v>
      </c>
      <c r="AC529" s="69">
        <v>5.0000000000000002E-5</v>
      </c>
      <c r="AD529" s="25"/>
      <c r="AE529" s="25"/>
      <c r="AF529" s="25"/>
      <c r="AG529" s="25"/>
      <c r="AH529" s="25"/>
      <c r="AI529" s="25">
        <v>65.48</v>
      </c>
      <c r="AJ529" s="25"/>
      <c r="AK529" s="25"/>
      <c r="AL529" s="25"/>
      <c r="AM529" s="25"/>
      <c r="AN529" s="25"/>
      <c r="AO529" s="25"/>
      <c r="AP529" s="25"/>
      <c r="AQ529" s="25"/>
      <c r="AR529" s="25"/>
      <c r="AS529" s="25"/>
      <c r="AT529" s="25"/>
      <c r="AU529" s="25"/>
      <c r="AV529" s="25"/>
      <c r="AW529" s="25"/>
      <c r="AX529" s="25"/>
      <c r="AY529" s="28" t="s">
        <v>173</v>
      </c>
      <c r="AZ529" s="29" t="s">
        <v>163</v>
      </c>
      <c r="BA529" s="25" t="s">
        <v>174</v>
      </c>
      <c r="BB529" s="25"/>
      <c r="BC529" s="25"/>
      <c r="BD529" s="25"/>
      <c r="BE529" s="25"/>
      <c r="BF529" s="25"/>
      <c r="BG529" s="25"/>
      <c r="BH529" s="25"/>
      <c r="BI529" s="25"/>
      <c r="BJ529" s="25"/>
      <c r="BK529" s="25"/>
      <c r="BL529" s="25"/>
      <c r="BM529" s="25"/>
      <c r="BN529" s="25"/>
      <c r="BO529" s="25"/>
      <c r="BP529" s="25"/>
      <c r="BQ529" s="25"/>
    </row>
    <row r="530" spans="1:69" s="36" customFormat="1" hidden="1" x14ac:dyDescent="0.25">
      <c r="A530" s="36" t="s">
        <v>159</v>
      </c>
      <c r="B530" s="36" t="s">
        <v>160</v>
      </c>
      <c r="C530" s="36" t="s">
        <v>161</v>
      </c>
      <c r="D530" s="36" t="s">
        <v>169</v>
      </c>
      <c r="E530" s="36" t="s">
        <v>170</v>
      </c>
      <c r="F530" s="47" t="s">
        <v>265</v>
      </c>
      <c r="G530" s="70">
        <v>14</v>
      </c>
      <c r="H530" s="70"/>
      <c r="I530" s="70">
        <v>14</v>
      </c>
      <c r="M530" s="70"/>
      <c r="N530" s="70" t="s">
        <v>171</v>
      </c>
      <c r="O530" s="70">
        <v>0.156</v>
      </c>
      <c r="P530" s="70"/>
      <c r="X530" s="70">
        <f t="shared" si="65"/>
        <v>13.688000000000001</v>
      </c>
      <c r="Y530" s="36">
        <f t="shared" si="61"/>
        <v>147.15325546927752</v>
      </c>
      <c r="Z530" s="70">
        <f t="shared" si="62"/>
        <v>1.1406666666666667</v>
      </c>
      <c r="AA530" s="89">
        <f t="shared" si="63"/>
        <v>1.0218976074255384</v>
      </c>
      <c r="AB530" s="70">
        <f t="shared" si="64"/>
        <v>4.3834015195791932E-5</v>
      </c>
      <c r="AC530" s="70">
        <v>5.0000000000000002E-5</v>
      </c>
      <c r="AI530" s="36">
        <v>23.09</v>
      </c>
      <c r="AY530" s="39" t="s">
        <v>173</v>
      </c>
      <c r="AZ530" s="40" t="s">
        <v>163</v>
      </c>
      <c r="BA530" s="41" t="s">
        <v>174</v>
      </c>
    </row>
    <row r="531" spans="1:69" s="36" customFormat="1" hidden="1" x14ac:dyDescent="0.25">
      <c r="A531" s="36" t="s">
        <v>159</v>
      </c>
      <c r="B531" s="36" t="s">
        <v>160</v>
      </c>
      <c r="C531" s="36" t="s">
        <v>161</v>
      </c>
      <c r="D531" s="36" t="s">
        <v>169</v>
      </c>
      <c r="E531" s="36" t="s">
        <v>170</v>
      </c>
      <c r="F531" s="47" t="s">
        <v>265</v>
      </c>
      <c r="G531" s="70">
        <v>14</v>
      </c>
      <c r="H531" s="70"/>
      <c r="I531" s="70">
        <v>14</v>
      </c>
      <c r="M531" s="70"/>
      <c r="N531" s="70" t="s">
        <v>175</v>
      </c>
      <c r="O531" s="70">
        <v>0.188</v>
      </c>
      <c r="P531" s="70"/>
      <c r="X531" s="70">
        <f t="shared" si="65"/>
        <v>13.624000000000001</v>
      </c>
      <c r="Y531" s="36">
        <f t="shared" si="61"/>
        <v>145.78040461240002</v>
      </c>
      <c r="Z531" s="70">
        <f t="shared" si="62"/>
        <v>1.1353333333333333</v>
      </c>
      <c r="AA531" s="89">
        <f t="shared" si="63"/>
        <v>1.0123639209194444</v>
      </c>
      <c r="AB531" s="70">
        <f t="shared" si="64"/>
        <v>4.4039929536112744E-5</v>
      </c>
      <c r="AC531" s="70">
        <v>5.0000000000000002E-5</v>
      </c>
      <c r="AI531" s="36">
        <v>27.76</v>
      </c>
      <c r="AY531" s="39" t="s">
        <v>173</v>
      </c>
      <c r="AZ531" s="40" t="s">
        <v>163</v>
      </c>
      <c r="BA531" s="41" t="s">
        <v>174</v>
      </c>
    </row>
    <row r="532" spans="1:69" s="36" customFormat="1" hidden="1" x14ac:dyDescent="0.25">
      <c r="A532" s="36" t="s">
        <v>159</v>
      </c>
      <c r="B532" s="36" t="s">
        <v>160</v>
      </c>
      <c r="C532" s="36" t="s">
        <v>161</v>
      </c>
      <c r="D532" s="36" t="s">
        <v>169</v>
      </c>
      <c r="E532" s="36" t="s">
        <v>170</v>
      </c>
      <c r="F532" s="47" t="s">
        <v>265</v>
      </c>
      <c r="G532" s="70">
        <v>14</v>
      </c>
      <c r="H532" s="70"/>
      <c r="I532" s="70">
        <v>14</v>
      </c>
      <c r="M532" s="70"/>
      <c r="N532" s="70" t="s">
        <v>176</v>
      </c>
      <c r="O532" s="70">
        <v>0.375</v>
      </c>
      <c r="P532" s="70"/>
      <c r="X532" s="70">
        <f t="shared" si="65"/>
        <v>13.25</v>
      </c>
      <c r="Y532" s="36">
        <f t="shared" si="61"/>
        <v>137.88646506146452</v>
      </c>
      <c r="Z532" s="70">
        <f t="shared" si="62"/>
        <v>1.1041666666666667</v>
      </c>
      <c r="AA532" s="89">
        <f t="shared" si="63"/>
        <v>0.95754489626017036</v>
      </c>
      <c r="AB532" s="70">
        <f t="shared" si="64"/>
        <v>4.528301886792453E-5</v>
      </c>
      <c r="AC532" s="70">
        <v>5.0000000000000002E-5</v>
      </c>
      <c r="AI532" s="36">
        <v>54.62</v>
      </c>
      <c r="AY532" s="39" t="s">
        <v>173</v>
      </c>
      <c r="AZ532" s="40" t="s">
        <v>163</v>
      </c>
      <c r="BA532" s="41" t="s">
        <v>174</v>
      </c>
    </row>
    <row r="533" spans="1:69" s="36" customFormat="1" hidden="1" x14ac:dyDescent="0.25">
      <c r="A533" s="36" t="s">
        <v>159</v>
      </c>
      <c r="B533" s="36" t="s">
        <v>160</v>
      </c>
      <c r="C533" s="36" t="s">
        <v>161</v>
      </c>
      <c r="D533" s="36" t="s">
        <v>169</v>
      </c>
      <c r="E533" s="36" t="s">
        <v>170</v>
      </c>
      <c r="F533" s="47" t="s">
        <v>265</v>
      </c>
      <c r="G533" s="70">
        <v>14</v>
      </c>
      <c r="H533" s="70"/>
      <c r="I533" s="70">
        <v>14</v>
      </c>
      <c r="M533" s="70"/>
      <c r="N533" s="70" t="s">
        <v>168</v>
      </c>
      <c r="O533" s="70">
        <v>0.5</v>
      </c>
      <c r="P533" s="70"/>
      <c r="X533" s="70">
        <f t="shared" si="65"/>
        <v>13</v>
      </c>
      <c r="Y533" s="36">
        <f t="shared" si="61"/>
        <v>132.73228961416876</v>
      </c>
      <c r="Z533" s="70">
        <f t="shared" si="62"/>
        <v>1.0833333333333333</v>
      </c>
      <c r="AA533" s="89">
        <f t="shared" si="63"/>
        <v>0.92175201120950512</v>
      </c>
      <c r="AB533" s="70">
        <f t="shared" si="64"/>
        <v>4.6153846153846158E-5</v>
      </c>
      <c r="AC533" s="70">
        <v>5.0000000000000002E-5</v>
      </c>
      <c r="AI533" s="36">
        <v>72.16</v>
      </c>
      <c r="AY533" s="39" t="s">
        <v>173</v>
      </c>
      <c r="AZ533" s="40" t="s">
        <v>163</v>
      </c>
      <c r="BA533" s="41" t="s">
        <v>174</v>
      </c>
    </row>
    <row r="534" spans="1:69" s="36" customFormat="1" hidden="1" x14ac:dyDescent="0.25">
      <c r="A534" s="25" t="s">
        <v>159</v>
      </c>
      <c r="B534" s="25" t="s">
        <v>160</v>
      </c>
      <c r="C534" s="25" t="s">
        <v>161</v>
      </c>
      <c r="D534" s="25" t="s">
        <v>169</v>
      </c>
      <c r="E534" s="25" t="s">
        <v>170</v>
      </c>
      <c r="F534" s="47" t="s">
        <v>265</v>
      </c>
      <c r="G534" s="69">
        <v>16</v>
      </c>
      <c r="H534" s="69"/>
      <c r="I534" s="69">
        <v>16</v>
      </c>
      <c r="J534" s="25"/>
      <c r="K534" s="25"/>
      <c r="L534" s="25"/>
      <c r="M534" s="69"/>
      <c r="N534" s="69" t="s">
        <v>171</v>
      </c>
      <c r="O534" s="69">
        <v>0.16500000000000001</v>
      </c>
      <c r="P534" s="69"/>
      <c r="Q534" s="25"/>
      <c r="R534" s="25"/>
      <c r="S534" s="25"/>
      <c r="T534" s="25"/>
      <c r="U534" s="25"/>
      <c r="V534" s="25"/>
      <c r="W534" s="25"/>
      <c r="X534" s="69">
        <f t="shared" si="65"/>
        <v>15.67</v>
      </c>
      <c r="Y534" s="25">
        <f t="shared" si="61"/>
        <v>192.85365508426369</v>
      </c>
      <c r="Z534" s="69">
        <f t="shared" si="62"/>
        <v>1.3058333333333334</v>
      </c>
      <c r="AA534" s="87">
        <f t="shared" si="63"/>
        <v>1.3392614936407203</v>
      </c>
      <c r="AB534" s="69">
        <f t="shared" si="64"/>
        <v>3.8289725590299933E-5</v>
      </c>
      <c r="AC534" s="69">
        <v>5.0000000000000002E-5</v>
      </c>
      <c r="AD534" s="25"/>
      <c r="AE534" s="25"/>
      <c r="AF534" s="25"/>
      <c r="AG534" s="25"/>
      <c r="AH534" s="25"/>
      <c r="AI534" s="25">
        <v>27.93</v>
      </c>
      <c r="AJ534" s="25"/>
      <c r="AK534" s="25"/>
      <c r="AL534" s="25"/>
      <c r="AM534" s="25"/>
      <c r="AN534" s="25"/>
      <c r="AO534" s="25"/>
      <c r="AP534" s="25"/>
      <c r="AQ534" s="25"/>
      <c r="AR534" s="25"/>
      <c r="AS534" s="25"/>
      <c r="AT534" s="25"/>
      <c r="AU534" s="25"/>
      <c r="AV534" s="25"/>
      <c r="AW534" s="25"/>
      <c r="AX534" s="25"/>
      <c r="AY534" s="28" t="s">
        <v>173</v>
      </c>
      <c r="AZ534" s="29" t="s">
        <v>163</v>
      </c>
      <c r="BA534" s="25" t="s">
        <v>174</v>
      </c>
      <c r="BB534" s="25"/>
      <c r="BC534" s="25"/>
      <c r="BD534" s="25"/>
      <c r="BE534" s="25"/>
      <c r="BF534" s="25"/>
      <c r="BG534" s="25"/>
      <c r="BH534" s="25"/>
      <c r="BI534" s="25"/>
      <c r="BJ534" s="25"/>
      <c r="BK534" s="25"/>
      <c r="BL534" s="25"/>
      <c r="BM534" s="25"/>
      <c r="BN534" s="25"/>
      <c r="BO534" s="25"/>
      <c r="BP534" s="25"/>
      <c r="BQ534" s="25"/>
    </row>
    <row r="535" spans="1:69" s="36" customFormat="1" hidden="1" x14ac:dyDescent="0.25">
      <c r="A535" s="25" t="s">
        <v>159</v>
      </c>
      <c r="B535" s="25" t="s">
        <v>160</v>
      </c>
      <c r="C535" s="25" t="s">
        <v>161</v>
      </c>
      <c r="D535" s="25" t="s">
        <v>169</v>
      </c>
      <c r="E535" s="25" t="s">
        <v>170</v>
      </c>
      <c r="F535" s="47" t="s">
        <v>265</v>
      </c>
      <c r="G535" s="69">
        <v>16</v>
      </c>
      <c r="H535" s="69"/>
      <c r="I535" s="69">
        <v>16</v>
      </c>
      <c r="J535" s="25"/>
      <c r="K535" s="25"/>
      <c r="L535" s="25"/>
      <c r="M535" s="69"/>
      <c r="N535" s="69" t="s">
        <v>175</v>
      </c>
      <c r="O535" s="69">
        <v>0.188</v>
      </c>
      <c r="P535" s="69"/>
      <c r="Q535" s="25"/>
      <c r="R535" s="25"/>
      <c r="S535" s="25"/>
      <c r="T535" s="25"/>
      <c r="U535" s="25"/>
      <c r="V535" s="25"/>
      <c r="W535" s="25"/>
      <c r="X535" s="69">
        <f t="shared" si="65"/>
        <v>15.624000000000001</v>
      </c>
      <c r="Y535" s="25">
        <f t="shared" si="61"/>
        <v>191.72305557849717</v>
      </c>
      <c r="Z535" s="69">
        <f t="shared" si="62"/>
        <v>1.302</v>
      </c>
      <c r="AA535" s="87">
        <f t="shared" si="63"/>
        <v>1.331410108184008</v>
      </c>
      <c r="AB535" s="69">
        <f t="shared" si="64"/>
        <v>3.8402457757296467E-5</v>
      </c>
      <c r="AC535" s="69">
        <v>5.0000000000000002E-5</v>
      </c>
      <c r="AD535" s="25"/>
      <c r="AE535" s="25"/>
      <c r="AF535" s="25"/>
      <c r="AG535" s="25"/>
      <c r="AH535" s="25"/>
      <c r="AI535" s="25">
        <v>31.78</v>
      </c>
      <c r="AJ535" s="25"/>
      <c r="AK535" s="25"/>
      <c r="AL535" s="25"/>
      <c r="AM535" s="25"/>
      <c r="AN535" s="25"/>
      <c r="AO535" s="25"/>
      <c r="AP535" s="25"/>
      <c r="AQ535" s="25"/>
      <c r="AR535" s="25"/>
      <c r="AS535" s="25"/>
      <c r="AT535" s="25"/>
      <c r="AU535" s="25"/>
      <c r="AV535" s="25"/>
      <c r="AW535" s="25"/>
      <c r="AX535" s="25"/>
      <c r="AY535" s="28" t="s">
        <v>173</v>
      </c>
      <c r="AZ535" s="29" t="s">
        <v>163</v>
      </c>
      <c r="BA535" s="25" t="s">
        <v>174</v>
      </c>
      <c r="BB535" s="25"/>
      <c r="BC535" s="25"/>
      <c r="BD535" s="25"/>
      <c r="BE535" s="25"/>
      <c r="BF535" s="25"/>
      <c r="BG535" s="25"/>
      <c r="BH535" s="25"/>
      <c r="BI535" s="25"/>
      <c r="BJ535" s="25"/>
      <c r="BK535" s="25"/>
      <c r="BL535" s="25"/>
      <c r="BM535" s="25"/>
      <c r="BN535" s="25"/>
      <c r="BO535" s="25"/>
      <c r="BP535" s="25"/>
      <c r="BQ535" s="25"/>
    </row>
    <row r="536" spans="1:69" s="36" customFormat="1" hidden="1" x14ac:dyDescent="0.25">
      <c r="A536" s="25" t="s">
        <v>159</v>
      </c>
      <c r="B536" s="25" t="s">
        <v>160</v>
      </c>
      <c r="C536" s="25" t="s">
        <v>161</v>
      </c>
      <c r="D536" s="25" t="s">
        <v>169</v>
      </c>
      <c r="E536" s="25" t="s">
        <v>170</v>
      </c>
      <c r="F536" s="47" t="s">
        <v>265</v>
      </c>
      <c r="G536" s="69">
        <v>16</v>
      </c>
      <c r="H536" s="69"/>
      <c r="I536" s="69">
        <v>16</v>
      </c>
      <c r="J536" s="25"/>
      <c r="K536" s="25"/>
      <c r="L536" s="25"/>
      <c r="M536" s="69"/>
      <c r="N536" s="69" t="s">
        <v>176</v>
      </c>
      <c r="O536" s="69">
        <v>0.375</v>
      </c>
      <c r="P536" s="69"/>
      <c r="Q536" s="25"/>
      <c r="R536" s="25"/>
      <c r="S536" s="25"/>
      <c r="T536" s="25"/>
      <c r="U536" s="25"/>
      <c r="V536" s="25"/>
      <c r="W536" s="25"/>
      <c r="X536" s="69">
        <f t="shared" si="65"/>
        <v>15.25</v>
      </c>
      <c r="Y536" s="25">
        <f t="shared" si="61"/>
        <v>182.65416037511906</v>
      </c>
      <c r="Z536" s="69">
        <f t="shared" si="62"/>
        <v>1.2708333333333333</v>
      </c>
      <c r="AA536" s="87">
        <f t="shared" si="63"/>
        <v>1.26843166927166</v>
      </c>
      <c r="AB536" s="69">
        <f t="shared" si="64"/>
        <v>3.934426229508197E-5</v>
      </c>
      <c r="AC536" s="69">
        <v>5.0000000000000002E-5</v>
      </c>
      <c r="AD536" s="25"/>
      <c r="AE536" s="25"/>
      <c r="AF536" s="25"/>
      <c r="AG536" s="25"/>
      <c r="AH536" s="25"/>
      <c r="AI536" s="25">
        <v>62.64</v>
      </c>
      <c r="AJ536" s="25"/>
      <c r="AK536" s="25"/>
      <c r="AL536" s="25"/>
      <c r="AM536" s="25"/>
      <c r="AN536" s="25"/>
      <c r="AO536" s="25"/>
      <c r="AP536" s="25"/>
      <c r="AQ536" s="25"/>
      <c r="AR536" s="25"/>
      <c r="AS536" s="25"/>
      <c r="AT536" s="25"/>
      <c r="AU536" s="25"/>
      <c r="AV536" s="25"/>
      <c r="AW536" s="25"/>
      <c r="AX536" s="25"/>
      <c r="AY536" s="28" t="s">
        <v>173</v>
      </c>
      <c r="AZ536" s="29" t="s">
        <v>163</v>
      </c>
      <c r="BA536" s="25" t="s">
        <v>174</v>
      </c>
      <c r="BB536" s="25"/>
      <c r="BC536" s="25"/>
      <c r="BD536" s="25"/>
      <c r="BE536" s="25"/>
      <c r="BF536" s="25"/>
      <c r="BG536" s="25"/>
      <c r="BH536" s="25"/>
      <c r="BI536" s="25"/>
      <c r="BJ536" s="25"/>
      <c r="BK536" s="25"/>
      <c r="BL536" s="25"/>
      <c r="BM536" s="25"/>
      <c r="BN536" s="25"/>
      <c r="BO536" s="25"/>
      <c r="BP536" s="25"/>
      <c r="BQ536" s="25"/>
    </row>
    <row r="537" spans="1:69" s="36" customFormat="1" hidden="1" x14ac:dyDescent="0.25">
      <c r="A537" s="25" t="s">
        <v>159</v>
      </c>
      <c r="B537" s="25" t="s">
        <v>160</v>
      </c>
      <c r="C537" s="25" t="s">
        <v>161</v>
      </c>
      <c r="D537" s="25" t="s">
        <v>169</v>
      </c>
      <c r="E537" s="25" t="s">
        <v>170</v>
      </c>
      <c r="F537" s="47" t="s">
        <v>265</v>
      </c>
      <c r="G537" s="69">
        <v>16</v>
      </c>
      <c r="H537" s="69"/>
      <c r="I537" s="69">
        <v>16</v>
      </c>
      <c r="J537" s="25"/>
      <c r="K537" s="25"/>
      <c r="L537" s="25"/>
      <c r="M537" s="69"/>
      <c r="N537" s="69" t="s">
        <v>168</v>
      </c>
      <c r="O537" s="69">
        <v>0.5</v>
      </c>
      <c r="P537" s="69"/>
      <c r="Q537" s="25"/>
      <c r="R537" s="25"/>
      <c r="S537" s="25"/>
      <c r="T537" s="25"/>
      <c r="U537" s="25"/>
      <c r="V537" s="25"/>
      <c r="W537" s="25"/>
      <c r="X537" s="69">
        <f t="shared" si="65"/>
        <v>15</v>
      </c>
      <c r="Y537" s="25">
        <f t="shared" si="61"/>
        <v>176.71458676442586</v>
      </c>
      <c r="Z537" s="69">
        <f t="shared" si="62"/>
        <v>1.25</v>
      </c>
      <c r="AA537" s="87">
        <f t="shared" si="63"/>
        <v>1.227184630308513</v>
      </c>
      <c r="AB537" s="69">
        <f t="shared" si="64"/>
        <v>4.0000000000000003E-5</v>
      </c>
      <c r="AC537" s="69">
        <v>5.0000000000000002E-5</v>
      </c>
      <c r="AD537" s="25"/>
      <c r="AE537" s="25"/>
      <c r="AF537" s="25"/>
      <c r="AG537" s="25"/>
      <c r="AH537" s="25"/>
      <c r="AI537" s="25">
        <v>82.85</v>
      </c>
      <c r="AJ537" s="25"/>
      <c r="AK537" s="25"/>
      <c r="AL537" s="25"/>
      <c r="AM537" s="25"/>
      <c r="AN537" s="25"/>
      <c r="AO537" s="25"/>
      <c r="AP537" s="25"/>
      <c r="AQ537" s="25"/>
      <c r="AR537" s="25"/>
      <c r="AS537" s="25"/>
      <c r="AT537" s="25"/>
      <c r="AU537" s="25"/>
      <c r="AV537" s="25"/>
      <c r="AW537" s="25"/>
      <c r="AX537" s="25"/>
      <c r="AY537" s="28" t="s">
        <v>173</v>
      </c>
      <c r="AZ537" s="29" t="s">
        <v>163</v>
      </c>
      <c r="BA537" s="25" t="s">
        <v>174</v>
      </c>
      <c r="BB537" s="25"/>
      <c r="BC537" s="25"/>
      <c r="BD537" s="25"/>
      <c r="BE537" s="25"/>
      <c r="BF537" s="25"/>
      <c r="BG537" s="25"/>
      <c r="BH537" s="25"/>
      <c r="BI537" s="25"/>
      <c r="BJ537" s="25"/>
      <c r="BK537" s="25"/>
      <c r="BL537" s="25"/>
      <c r="BM537" s="25"/>
      <c r="BN537" s="25"/>
      <c r="BO537" s="25"/>
      <c r="BP537" s="25"/>
      <c r="BQ537" s="25"/>
    </row>
    <row r="538" spans="1:69" s="33" customFormat="1" hidden="1" x14ac:dyDescent="0.25">
      <c r="A538" s="36" t="s">
        <v>159</v>
      </c>
      <c r="B538" s="36" t="s">
        <v>160</v>
      </c>
      <c r="C538" s="36" t="s">
        <v>161</v>
      </c>
      <c r="D538" s="36" t="s">
        <v>169</v>
      </c>
      <c r="E538" s="36" t="s">
        <v>170</v>
      </c>
      <c r="F538" s="47" t="s">
        <v>265</v>
      </c>
      <c r="G538" s="70">
        <v>18</v>
      </c>
      <c r="H538" s="70"/>
      <c r="I538" s="70">
        <v>18</v>
      </c>
      <c r="J538" s="36"/>
      <c r="K538" s="36"/>
      <c r="L538" s="36"/>
      <c r="M538" s="70"/>
      <c r="N538" s="70" t="s">
        <v>171</v>
      </c>
      <c r="O538" s="70">
        <v>0.16500000000000001</v>
      </c>
      <c r="P538" s="70"/>
      <c r="Q538" s="36"/>
      <c r="R538" s="36"/>
      <c r="S538" s="36"/>
      <c r="T538" s="36"/>
      <c r="U538" s="36"/>
      <c r="V538" s="36"/>
      <c r="W538" s="36"/>
      <c r="X538" s="70">
        <f t="shared" si="65"/>
        <v>17.670000000000002</v>
      </c>
      <c r="Y538" s="36">
        <f t="shared" si="61"/>
        <v>245.22400461960558</v>
      </c>
      <c r="Z538" s="70">
        <f t="shared" si="62"/>
        <v>1.4725000000000001</v>
      </c>
      <c r="AA538" s="89">
        <f t="shared" si="63"/>
        <v>1.7029444765250386</v>
      </c>
      <c r="AB538" s="70">
        <f t="shared" si="64"/>
        <v>3.3955857385398982E-5</v>
      </c>
      <c r="AC538" s="70">
        <v>5.0000000000000002E-5</v>
      </c>
      <c r="AD538" s="36"/>
      <c r="AE538" s="36"/>
      <c r="AF538" s="36"/>
      <c r="AG538" s="36"/>
      <c r="AH538" s="36"/>
      <c r="AI538" s="36">
        <v>31.46</v>
      </c>
      <c r="AJ538" s="36"/>
      <c r="AK538" s="36"/>
      <c r="AL538" s="36"/>
      <c r="AM538" s="36"/>
      <c r="AN538" s="36"/>
      <c r="AO538" s="36"/>
      <c r="AP538" s="36"/>
      <c r="AQ538" s="36"/>
      <c r="AR538" s="36"/>
      <c r="AS538" s="36"/>
      <c r="AT538" s="36"/>
      <c r="AU538" s="36"/>
      <c r="AV538" s="36"/>
      <c r="AW538" s="36"/>
      <c r="AX538" s="36"/>
      <c r="AY538" s="39" t="s">
        <v>173</v>
      </c>
      <c r="AZ538" s="40" t="s">
        <v>163</v>
      </c>
      <c r="BA538" s="41" t="s">
        <v>174</v>
      </c>
      <c r="BB538" s="36"/>
      <c r="BC538" s="36"/>
      <c r="BD538" s="36"/>
      <c r="BE538" s="36"/>
      <c r="BF538" s="36"/>
      <c r="BG538" s="36"/>
      <c r="BH538" s="36"/>
      <c r="BI538" s="36"/>
      <c r="BJ538" s="36"/>
      <c r="BK538" s="36"/>
      <c r="BL538" s="36"/>
      <c r="BM538" s="36"/>
      <c r="BN538" s="36"/>
      <c r="BO538" s="36"/>
      <c r="BP538" s="36"/>
      <c r="BQ538" s="36"/>
    </row>
    <row r="539" spans="1:69" s="36" customFormat="1" hidden="1" x14ac:dyDescent="0.25">
      <c r="A539" s="36" t="s">
        <v>159</v>
      </c>
      <c r="B539" s="36" t="s">
        <v>160</v>
      </c>
      <c r="C539" s="36" t="s">
        <v>161</v>
      </c>
      <c r="D539" s="36" t="s">
        <v>169</v>
      </c>
      <c r="E539" s="36" t="s">
        <v>170</v>
      </c>
      <c r="F539" s="47" t="s">
        <v>265</v>
      </c>
      <c r="G539" s="70">
        <v>18</v>
      </c>
      <c r="H539" s="70"/>
      <c r="I539" s="70">
        <v>18</v>
      </c>
      <c r="M539" s="70"/>
      <c r="N539" s="70" t="s">
        <v>175</v>
      </c>
      <c r="O539" s="70">
        <v>0.188</v>
      </c>
      <c r="P539" s="70"/>
      <c r="X539" s="70">
        <f t="shared" si="65"/>
        <v>17.623999999999999</v>
      </c>
      <c r="Y539" s="36">
        <f t="shared" si="61"/>
        <v>243.94889185177385</v>
      </c>
      <c r="Z539" s="70">
        <f t="shared" si="62"/>
        <v>1.4686666666666666</v>
      </c>
      <c r="AA539" s="89">
        <f t="shared" si="63"/>
        <v>1.6940895267484293</v>
      </c>
      <c r="AB539" s="70">
        <f t="shared" si="64"/>
        <v>3.4044484793463465E-5</v>
      </c>
      <c r="AC539" s="70">
        <v>5.0000000000000002E-5</v>
      </c>
      <c r="AI539" s="36">
        <v>35.799999999999997</v>
      </c>
      <c r="AY539" s="39" t="s">
        <v>173</v>
      </c>
      <c r="AZ539" s="40" t="s">
        <v>163</v>
      </c>
      <c r="BA539" s="41" t="s">
        <v>174</v>
      </c>
    </row>
    <row r="540" spans="1:69" s="33" customFormat="1" hidden="1" x14ac:dyDescent="0.25">
      <c r="A540" s="36" t="s">
        <v>159</v>
      </c>
      <c r="B540" s="36" t="s">
        <v>160</v>
      </c>
      <c r="C540" s="36" t="s">
        <v>161</v>
      </c>
      <c r="D540" s="36" t="s">
        <v>169</v>
      </c>
      <c r="E540" s="36" t="s">
        <v>170</v>
      </c>
      <c r="F540" s="47" t="s">
        <v>265</v>
      </c>
      <c r="G540" s="70">
        <v>18</v>
      </c>
      <c r="H540" s="70"/>
      <c r="I540" s="70">
        <v>18</v>
      </c>
      <c r="J540" s="36"/>
      <c r="K540" s="36"/>
      <c r="L540" s="36"/>
      <c r="M540" s="70"/>
      <c r="N540" s="70" t="s">
        <v>176</v>
      </c>
      <c r="O540" s="70">
        <v>0.375</v>
      </c>
      <c r="P540" s="70"/>
      <c r="Q540" s="36"/>
      <c r="R540" s="36"/>
      <c r="S540" s="36"/>
      <c r="T540" s="36"/>
      <c r="U540" s="36"/>
      <c r="V540" s="36"/>
      <c r="W540" s="36"/>
      <c r="X540" s="70">
        <f t="shared" si="65"/>
        <v>17.25</v>
      </c>
      <c r="Y540" s="36">
        <f t="shared" si="61"/>
        <v>233.7050409959532</v>
      </c>
      <c r="Z540" s="70">
        <f t="shared" si="62"/>
        <v>1.4375</v>
      </c>
      <c r="AA540" s="89">
        <f t="shared" si="63"/>
        <v>1.6229516735830083</v>
      </c>
      <c r="AB540" s="70">
        <f t="shared" si="64"/>
        <v>3.4782608695652178E-5</v>
      </c>
      <c r="AC540" s="70">
        <v>5.0000000000000002E-5</v>
      </c>
      <c r="AD540" s="36"/>
      <c r="AE540" s="36"/>
      <c r="AF540" s="36"/>
      <c r="AG540" s="36"/>
      <c r="AH540" s="36"/>
      <c r="AI540" s="36">
        <v>70.650000000000006</v>
      </c>
      <c r="AJ540" s="36"/>
      <c r="AK540" s="36"/>
      <c r="AL540" s="36"/>
      <c r="AM540" s="36"/>
      <c r="AN540" s="36"/>
      <c r="AO540" s="36"/>
      <c r="AP540" s="36"/>
      <c r="AQ540" s="36"/>
      <c r="AR540" s="36"/>
      <c r="AS540" s="36"/>
      <c r="AT540" s="36"/>
      <c r="AU540" s="36"/>
      <c r="AV540" s="36"/>
      <c r="AW540" s="36"/>
      <c r="AX540" s="36"/>
      <c r="AY540" s="39" t="s">
        <v>173</v>
      </c>
      <c r="AZ540" s="40" t="s">
        <v>163</v>
      </c>
      <c r="BA540" s="41" t="s">
        <v>174</v>
      </c>
      <c r="BB540" s="36"/>
      <c r="BC540" s="36"/>
      <c r="BD540" s="36"/>
      <c r="BE540" s="36"/>
      <c r="BF540" s="36"/>
      <c r="BG540" s="36"/>
      <c r="BH540" s="36"/>
      <c r="BI540" s="36"/>
      <c r="BJ540" s="36"/>
      <c r="BK540" s="36"/>
      <c r="BL540" s="36"/>
      <c r="BM540" s="36"/>
      <c r="BN540" s="36"/>
      <c r="BO540" s="36"/>
      <c r="BP540" s="36"/>
      <c r="BQ540" s="36"/>
    </row>
    <row r="541" spans="1:69" s="33" customFormat="1" hidden="1" x14ac:dyDescent="0.25">
      <c r="A541" s="36" t="s">
        <v>159</v>
      </c>
      <c r="B541" s="36" t="s">
        <v>160</v>
      </c>
      <c r="C541" s="36" t="s">
        <v>161</v>
      </c>
      <c r="D541" s="36" t="s">
        <v>169</v>
      </c>
      <c r="E541" s="36" t="s">
        <v>170</v>
      </c>
      <c r="F541" s="47" t="s">
        <v>265</v>
      </c>
      <c r="G541" s="70">
        <v>18</v>
      </c>
      <c r="H541" s="70"/>
      <c r="I541" s="70">
        <v>18</v>
      </c>
      <c r="J541" s="36"/>
      <c r="K541" s="36"/>
      <c r="L541" s="36"/>
      <c r="M541" s="70"/>
      <c r="N541" s="70" t="s">
        <v>168</v>
      </c>
      <c r="O541" s="70">
        <v>0.5</v>
      </c>
      <c r="P541" s="70"/>
      <c r="Q541" s="36"/>
      <c r="R541" s="36"/>
      <c r="S541" s="36"/>
      <c r="T541" s="36"/>
      <c r="U541" s="36"/>
      <c r="V541" s="36"/>
      <c r="W541" s="36"/>
      <c r="X541" s="70">
        <f t="shared" si="65"/>
        <v>17</v>
      </c>
      <c r="Y541" s="36">
        <f t="shared" si="61"/>
        <v>226.98006922186255</v>
      </c>
      <c r="Z541" s="70">
        <f t="shared" si="62"/>
        <v>1.4166666666666667</v>
      </c>
      <c r="AA541" s="89">
        <f t="shared" si="63"/>
        <v>1.5762504807073789</v>
      </c>
      <c r="AB541" s="70">
        <f t="shared" si="64"/>
        <v>3.529411764705882E-5</v>
      </c>
      <c r="AC541" s="70">
        <v>5.0000000000000002E-5</v>
      </c>
      <c r="AD541" s="36"/>
      <c r="AE541" s="36"/>
      <c r="AF541" s="36"/>
      <c r="AG541" s="36"/>
      <c r="AH541" s="36"/>
      <c r="AI541" s="36">
        <v>93.54</v>
      </c>
      <c r="AJ541" s="36"/>
      <c r="AK541" s="36"/>
      <c r="AL541" s="36"/>
      <c r="AM541" s="36"/>
      <c r="AN541" s="36"/>
      <c r="AO541" s="36"/>
      <c r="AP541" s="36"/>
      <c r="AQ541" s="36"/>
      <c r="AR541" s="36"/>
      <c r="AS541" s="36"/>
      <c r="AT541" s="36"/>
      <c r="AU541" s="36"/>
      <c r="AV541" s="36"/>
      <c r="AW541" s="36"/>
      <c r="AX541" s="36"/>
      <c r="AY541" s="39" t="s">
        <v>173</v>
      </c>
      <c r="AZ541" s="40" t="s">
        <v>163</v>
      </c>
      <c r="BA541" s="41" t="s">
        <v>174</v>
      </c>
      <c r="BB541" s="36"/>
      <c r="BC541" s="36"/>
      <c r="BD541" s="36"/>
      <c r="BE541" s="36"/>
      <c r="BF541" s="36"/>
      <c r="BG541" s="36"/>
      <c r="BH541" s="36"/>
      <c r="BI541" s="36"/>
      <c r="BJ541" s="36"/>
      <c r="BK541" s="36"/>
      <c r="BL541" s="36"/>
      <c r="BM541" s="36"/>
      <c r="BN541" s="36"/>
      <c r="BO541" s="36"/>
      <c r="BP541" s="36"/>
      <c r="BQ541" s="36"/>
    </row>
    <row r="542" spans="1:69" s="33" customFormat="1" hidden="1" x14ac:dyDescent="0.25">
      <c r="A542" s="25" t="s">
        <v>159</v>
      </c>
      <c r="B542" s="25" t="s">
        <v>160</v>
      </c>
      <c r="C542" s="25" t="s">
        <v>161</v>
      </c>
      <c r="D542" s="25" t="s">
        <v>169</v>
      </c>
      <c r="E542" s="25" t="s">
        <v>170</v>
      </c>
      <c r="F542" s="47" t="s">
        <v>265</v>
      </c>
      <c r="G542" s="69">
        <v>20</v>
      </c>
      <c r="H542" s="69"/>
      <c r="I542" s="69">
        <v>20</v>
      </c>
      <c r="J542" s="25"/>
      <c r="K542" s="25"/>
      <c r="L542" s="25"/>
      <c r="M542" s="69"/>
      <c r="N542" s="69" t="s">
        <v>171</v>
      </c>
      <c r="O542" s="69">
        <v>0.188</v>
      </c>
      <c r="P542" s="69"/>
      <c r="Q542" s="25"/>
      <c r="R542" s="25"/>
      <c r="S542" s="25"/>
      <c r="T542" s="25"/>
      <c r="U542" s="25"/>
      <c r="V542" s="25"/>
      <c r="W542" s="25"/>
      <c r="X542" s="69">
        <f t="shared" si="65"/>
        <v>19.623999999999999</v>
      </c>
      <c r="Y542" s="25">
        <f t="shared" si="61"/>
        <v>302.45791343223016</v>
      </c>
      <c r="Z542" s="69">
        <f t="shared" si="62"/>
        <v>1.6353333333333333</v>
      </c>
      <c r="AA542" s="87">
        <f t="shared" si="63"/>
        <v>2.1004021766127092</v>
      </c>
      <c r="AB542" s="69">
        <f t="shared" si="64"/>
        <v>3.0574806359559727E-5</v>
      </c>
      <c r="AC542" s="69">
        <v>5.0000000000000002E-5</v>
      </c>
      <c r="AD542" s="25"/>
      <c r="AE542" s="25"/>
      <c r="AF542" s="25"/>
      <c r="AG542" s="25"/>
      <c r="AH542" s="25"/>
      <c r="AI542" s="25">
        <v>39.82</v>
      </c>
      <c r="AJ542" s="25"/>
      <c r="AK542" s="25"/>
      <c r="AL542" s="25"/>
      <c r="AM542" s="25"/>
      <c r="AN542" s="25"/>
      <c r="AO542" s="25"/>
      <c r="AP542" s="25"/>
      <c r="AQ542" s="25"/>
      <c r="AR542" s="25"/>
      <c r="AS542" s="25"/>
      <c r="AT542" s="25"/>
      <c r="AU542" s="25"/>
      <c r="AV542" s="25"/>
      <c r="AW542" s="25"/>
      <c r="AX542" s="25"/>
      <c r="AY542" s="28" t="s">
        <v>173</v>
      </c>
      <c r="AZ542" s="29" t="s">
        <v>163</v>
      </c>
      <c r="BA542" s="25" t="s">
        <v>174</v>
      </c>
      <c r="BB542" s="25"/>
      <c r="BC542" s="25"/>
      <c r="BD542" s="25"/>
      <c r="BE542" s="25"/>
      <c r="BF542" s="25"/>
      <c r="BG542" s="25"/>
      <c r="BH542" s="25"/>
      <c r="BI542" s="25"/>
      <c r="BJ542" s="25"/>
      <c r="BK542" s="25"/>
      <c r="BL542" s="25"/>
      <c r="BM542" s="25"/>
      <c r="BN542" s="25"/>
      <c r="BO542" s="25"/>
      <c r="BP542" s="25"/>
      <c r="BQ542" s="25"/>
    </row>
    <row r="543" spans="1:69" s="33" customFormat="1" hidden="1" x14ac:dyDescent="0.25">
      <c r="A543" s="25" t="s">
        <v>159</v>
      </c>
      <c r="B543" s="25" t="s">
        <v>160</v>
      </c>
      <c r="C543" s="25" t="s">
        <v>161</v>
      </c>
      <c r="D543" s="25" t="s">
        <v>169</v>
      </c>
      <c r="E543" s="25" t="s">
        <v>170</v>
      </c>
      <c r="F543" s="47" t="s">
        <v>265</v>
      </c>
      <c r="G543" s="69">
        <v>20</v>
      </c>
      <c r="H543" s="69"/>
      <c r="I543" s="69">
        <v>20</v>
      </c>
      <c r="J543" s="25"/>
      <c r="K543" s="25"/>
      <c r="L543" s="25"/>
      <c r="M543" s="69"/>
      <c r="N543" s="69" t="s">
        <v>175</v>
      </c>
      <c r="O543" s="69">
        <v>0.218</v>
      </c>
      <c r="P543" s="69"/>
      <c r="Q543" s="25"/>
      <c r="R543" s="25"/>
      <c r="S543" s="25"/>
      <c r="T543" s="25"/>
      <c r="U543" s="25"/>
      <c r="V543" s="25"/>
      <c r="W543" s="25"/>
      <c r="X543" s="69">
        <f t="shared" si="65"/>
        <v>19.564</v>
      </c>
      <c r="Y543" s="25">
        <f t="shared" si="61"/>
        <v>300.611222438597</v>
      </c>
      <c r="Z543" s="69">
        <f t="shared" si="62"/>
        <v>1.6303333333333334</v>
      </c>
      <c r="AA543" s="87">
        <f t="shared" si="63"/>
        <v>2.0875779336013682</v>
      </c>
      <c r="AB543" s="69">
        <f t="shared" si="64"/>
        <v>3.0668574933551422E-5</v>
      </c>
      <c r="AC543" s="69">
        <v>5.0000000000000002E-5</v>
      </c>
      <c r="AD543" s="25"/>
      <c r="AE543" s="25"/>
      <c r="AF543" s="25"/>
      <c r="AG543" s="25"/>
      <c r="AH543" s="25"/>
      <c r="AI543" s="25">
        <v>46.1</v>
      </c>
      <c r="AJ543" s="25"/>
      <c r="AK543" s="25"/>
      <c r="AL543" s="25"/>
      <c r="AM543" s="25"/>
      <c r="AN543" s="25"/>
      <c r="AO543" s="25"/>
      <c r="AP543" s="25"/>
      <c r="AQ543" s="25"/>
      <c r="AR543" s="25"/>
      <c r="AS543" s="25"/>
      <c r="AT543" s="25"/>
      <c r="AU543" s="25"/>
      <c r="AV543" s="25"/>
      <c r="AW543" s="25"/>
      <c r="AX543" s="25"/>
      <c r="AY543" s="28" t="s">
        <v>173</v>
      </c>
      <c r="AZ543" s="29" t="s">
        <v>163</v>
      </c>
      <c r="BA543" s="25" t="s">
        <v>174</v>
      </c>
      <c r="BB543" s="25"/>
      <c r="BC543" s="25"/>
      <c r="BD543" s="25"/>
      <c r="BE543" s="25"/>
      <c r="BF543" s="25"/>
      <c r="BG543" s="25"/>
      <c r="BH543" s="25"/>
      <c r="BI543" s="25"/>
      <c r="BJ543" s="25"/>
      <c r="BK543" s="25"/>
      <c r="BL543" s="25"/>
      <c r="BM543" s="25"/>
      <c r="BN543" s="25"/>
      <c r="BO543" s="25"/>
      <c r="BP543" s="25"/>
      <c r="BQ543" s="25"/>
    </row>
    <row r="544" spans="1:69" s="25" customFormat="1" hidden="1" x14ac:dyDescent="0.25">
      <c r="A544" s="25" t="s">
        <v>159</v>
      </c>
      <c r="B544" s="25" t="s">
        <v>160</v>
      </c>
      <c r="C544" s="25" t="s">
        <v>161</v>
      </c>
      <c r="D544" s="25" t="s">
        <v>169</v>
      </c>
      <c r="E544" s="25" t="s">
        <v>170</v>
      </c>
      <c r="F544" s="47" t="s">
        <v>265</v>
      </c>
      <c r="G544" s="69">
        <v>20</v>
      </c>
      <c r="H544" s="69"/>
      <c r="I544" s="69">
        <v>20</v>
      </c>
      <c r="M544" s="69"/>
      <c r="N544" s="69" t="s">
        <v>176</v>
      </c>
      <c r="O544" s="69">
        <v>0.375</v>
      </c>
      <c r="P544" s="69"/>
      <c r="X544" s="69">
        <f t="shared" si="65"/>
        <v>19.25</v>
      </c>
      <c r="Y544" s="25">
        <f t="shared" si="61"/>
        <v>291.03910692396693</v>
      </c>
      <c r="Z544" s="69">
        <f t="shared" si="62"/>
        <v>1.6041666666666667</v>
      </c>
      <c r="AA544" s="87">
        <f t="shared" si="63"/>
        <v>2.0211049091942148</v>
      </c>
      <c r="AB544" s="69">
        <f t="shared" si="64"/>
        <v>3.1168831168831166E-5</v>
      </c>
      <c r="AC544" s="69">
        <v>5.0000000000000002E-5</v>
      </c>
      <c r="AI544" s="25">
        <v>78.67</v>
      </c>
      <c r="AY544" s="28" t="s">
        <v>173</v>
      </c>
      <c r="AZ544" s="29" t="s">
        <v>163</v>
      </c>
      <c r="BA544" s="25" t="s">
        <v>174</v>
      </c>
    </row>
    <row r="545" spans="1:69" s="25" customFormat="1" hidden="1" x14ac:dyDescent="0.25">
      <c r="A545" s="25" t="s">
        <v>159</v>
      </c>
      <c r="B545" s="25" t="s">
        <v>160</v>
      </c>
      <c r="C545" s="25" t="s">
        <v>161</v>
      </c>
      <c r="D545" s="25" t="s">
        <v>169</v>
      </c>
      <c r="E545" s="25" t="s">
        <v>170</v>
      </c>
      <c r="F545" s="47" t="s">
        <v>265</v>
      </c>
      <c r="G545" s="69">
        <v>20</v>
      </c>
      <c r="H545" s="69"/>
      <c r="I545" s="69">
        <v>20</v>
      </c>
      <c r="M545" s="69"/>
      <c r="N545" s="69" t="s">
        <v>168</v>
      </c>
      <c r="O545" s="69">
        <v>0.5</v>
      </c>
      <c r="P545" s="69"/>
      <c r="X545" s="69">
        <f t="shared" si="65"/>
        <v>19</v>
      </c>
      <c r="Y545" s="25">
        <f t="shared" si="61"/>
        <v>283.5287369864788</v>
      </c>
      <c r="Z545" s="69">
        <f t="shared" si="62"/>
        <v>1.5833333333333333</v>
      </c>
      <c r="AA545" s="87">
        <f t="shared" si="63"/>
        <v>1.9689495624061029</v>
      </c>
      <c r="AB545" s="69">
        <f t="shared" si="64"/>
        <v>3.1578947368421058E-5</v>
      </c>
      <c r="AC545" s="69">
        <v>5.0000000000000002E-5</v>
      </c>
      <c r="AI545" s="25">
        <v>104.23</v>
      </c>
      <c r="AY545" s="28" t="s">
        <v>173</v>
      </c>
      <c r="AZ545" s="29" t="s">
        <v>163</v>
      </c>
      <c r="BA545" s="25" t="s">
        <v>174</v>
      </c>
    </row>
    <row r="546" spans="1:69" s="25" customFormat="1" hidden="1" x14ac:dyDescent="0.25">
      <c r="A546" s="36" t="s">
        <v>159</v>
      </c>
      <c r="B546" s="36" t="s">
        <v>160</v>
      </c>
      <c r="C546" s="36" t="s">
        <v>161</v>
      </c>
      <c r="D546" s="36" t="s">
        <v>169</v>
      </c>
      <c r="E546" s="36" t="s">
        <v>170</v>
      </c>
      <c r="F546" s="47" t="s">
        <v>265</v>
      </c>
      <c r="G546" s="70">
        <v>22</v>
      </c>
      <c r="H546" s="70"/>
      <c r="I546" s="70">
        <v>22</v>
      </c>
      <c r="J546" s="36"/>
      <c r="K546" s="36"/>
      <c r="L546" s="36"/>
      <c r="M546" s="70"/>
      <c r="N546" s="70" t="s">
        <v>171</v>
      </c>
      <c r="O546" s="70">
        <v>0.188</v>
      </c>
      <c r="P546" s="70"/>
      <c r="Q546" s="36"/>
      <c r="R546" s="36"/>
      <c r="S546" s="36"/>
      <c r="T546" s="36"/>
      <c r="U546" s="36"/>
      <c r="V546" s="36"/>
      <c r="W546" s="36"/>
      <c r="X546" s="70">
        <f t="shared" si="65"/>
        <v>21.623999999999999</v>
      </c>
      <c r="Y546" s="36">
        <f t="shared" si="61"/>
        <v>367.25012031986603</v>
      </c>
      <c r="Z546" s="70">
        <f t="shared" si="62"/>
        <v>1.8019999999999998</v>
      </c>
      <c r="AA546" s="89">
        <f t="shared" si="63"/>
        <v>2.5503480577768474</v>
      </c>
      <c r="AB546" s="70">
        <f t="shared" si="64"/>
        <v>2.7746947835738073E-5</v>
      </c>
      <c r="AC546" s="70">
        <v>5.0000000000000002E-5</v>
      </c>
      <c r="AD546" s="36"/>
      <c r="AE546" s="36"/>
      <c r="AF546" s="36"/>
      <c r="AG546" s="36"/>
      <c r="AH546" s="36"/>
      <c r="AI546" s="36"/>
      <c r="AJ546" s="36"/>
      <c r="AK546" s="36"/>
      <c r="AL546" s="36"/>
      <c r="AM546" s="36"/>
      <c r="AN546" s="36"/>
      <c r="AO546" s="36"/>
      <c r="AP546" s="36"/>
      <c r="AQ546" s="36"/>
      <c r="AR546" s="36"/>
      <c r="AS546" s="36"/>
      <c r="AT546" s="36"/>
      <c r="AU546" s="36"/>
      <c r="AV546" s="36"/>
      <c r="AW546" s="36"/>
      <c r="AX546" s="36"/>
      <c r="AY546" s="39" t="s">
        <v>173</v>
      </c>
      <c r="AZ546" s="40" t="s">
        <v>163</v>
      </c>
      <c r="BA546" s="41" t="s">
        <v>174</v>
      </c>
      <c r="BB546" s="36"/>
      <c r="BC546" s="36"/>
      <c r="BD546" s="36"/>
      <c r="BE546" s="36"/>
      <c r="BF546" s="36"/>
      <c r="BG546" s="36"/>
      <c r="BH546" s="36"/>
      <c r="BI546" s="36"/>
      <c r="BJ546" s="36"/>
      <c r="BK546" s="36"/>
      <c r="BL546" s="36"/>
      <c r="BM546" s="36"/>
      <c r="BN546" s="36"/>
      <c r="BO546" s="36"/>
      <c r="BP546" s="36"/>
      <c r="BQ546" s="36"/>
    </row>
    <row r="547" spans="1:69" s="25" customFormat="1" hidden="1" x14ac:dyDescent="0.25">
      <c r="A547" s="36" t="s">
        <v>159</v>
      </c>
      <c r="B547" s="36" t="s">
        <v>160</v>
      </c>
      <c r="C547" s="36" t="s">
        <v>161</v>
      </c>
      <c r="D547" s="36" t="s">
        <v>169</v>
      </c>
      <c r="E547" s="36" t="s">
        <v>170</v>
      </c>
      <c r="F547" s="47" t="s">
        <v>265</v>
      </c>
      <c r="G547" s="70">
        <v>22</v>
      </c>
      <c r="H547" s="70"/>
      <c r="I547" s="70">
        <v>22</v>
      </c>
      <c r="J547" s="36"/>
      <c r="K547" s="36"/>
      <c r="L547" s="36"/>
      <c r="M547" s="70"/>
      <c r="N547" s="70" t="s">
        <v>175</v>
      </c>
      <c r="O547" s="70">
        <v>0.218</v>
      </c>
      <c r="P547" s="70"/>
      <c r="Q547" s="36"/>
      <c r="R547" s="36"/>
      <c r="S547" s="36"/>
      <c r="T547" s="36"/>
      <c r="U547" s="36"/>
      <c r="V547" s="36"/>
      <c r="W547" s="36"/>
      <c r="X547" s="70">
        <f t="shared" si="65"/>
        <v>21.564</v>
      </c>
      <c r="Y547" s="36">
        <f t="shared" si="61"/>
        <v>365.21493376701756</v>
      </c>
      <c r="Z547" s="70">
        <f t="shared" si="62"/>
        <v>1.7969999999999999</v>
      </c>
      <c r="AA547" s="89">
        <f t="shared" si="63"/>
        <v>2.5362148178265103</v>
      </c>
      <c r="AB547" s="70">
        <f t="shared" si="64"/>
        <v>2.7824151363383419E-5</v>
      </c>
      <c r="AC547" s="70">
        <v>5.0000000000000002E-5</v>
      </c>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9" t="s">
        <v>173</v>
      </c>
      <c r="AZ547" s="40" t="s">
        <v>163</v>
      </c>
      <c r="BA547" s="41" t="s">
        <v>174</v>
      </c>
      <c r="BB547" s="36"/>
      <c r="BC547" s="36"/>
      <c r="BD547" s="36"/>
      <c r="BE547" s="36"/>
      <c r="BF547" s="36"/>
      <c r="BG547" s="36"/>
      <c r="BH547" s="36"/>
      <c r="BI547" s="36"/>
      <c r="BJ547" s="36"/>
      <c r="BK547" s="36"/>
      <c r="BL547" s="36"/>
      <c r="BM547" s="36"/>
      <c r="BN547" s="36"/>
      <c r="BO547" s="36"/>
      <c r="BP547" s="36"/>
      <c r="BQ547" s="36"/>
    </row>
    <row r="548" spans="1:69" s="36" customFormat="1" hidden="1" x14ac:dyDescent="0.25">
      <c r="A548" s="36" t="s">
        <v>159</v>
      </c>
      <c r="B548" s="36" t="s">
        <v>160</v>
      </c>
      <c r="C548" s="36" t="s">
        <v>161</v>
      </c>
      <c r="D548" s="36" t="s">
        <v>169</v>
      </c>
      <c r="E548" s="36" t="s">
        <v>170</v>
      </c>
      <c r="F548" s="47" t="s">
        <v>265</v>
      </c>
      <c r="G548" s="70">
        <v>22</v>
      </c>
      <c r="H548" s="70"/>
      <c r="I548" s="70">
        <v>22</v>
      </c>
      <c r="M548" s="70"/>
      <c r="N548" s="70" t="s">
        <v>176</v>
      </c>
      <c r="O548" s="82" t="s">
        <v>172</v>
      </c>
      <c r="P548" s="70"/>
      <c r="X548" s="70" t="e">
        <f t="shared" si="65"/>
        <v>#VALUE!</v>
      </c>
      <c r="Y548" s="36" t="e">
        <f t="shared" si="61"/>
        <v>#VALUE!</v>
      </c>
      <c r="Z548" s="70" t="e">
        <f t="shared" si="62"/>
        <v>#VALUE!</v>
      </c>
      <c r="AA548" s="89" t="e">
        <f t="shared" si="63"/>
        <v>#VALUE!</v>
      </c>
      <c r="AB548" s="70" t="e">
        <f t="shared" si="64"/>
        <v>#VALUE!</v>
      </c>
      <c r="AC548" s="70">
        <v>5.0000000000000002E-5</v>
      </c>
      <c r="AY548" s="39" t="s">
        <v>173</v>
      </c>
      <c r="AZ548" s="40" t="s">
        <v>163</v>
      </c>
      <c r="BA548" s="41" t="s">
        <v>174</v>
      </c>
    </row>
    <row r="549" spans="1:69" s="36" customFormat="1" hidden="1" x14ac:dyDescent="0.25">
      <c r="A549" s="36" t="s">
        <v>159</v>
      </c>
      <c r="B549" s="36" t="s">
        <v>160</v>
      </c>
      <c r="C549" s="36" t="s">
        <v>161</v>
      </c>
      <c r="D549" s="36" t="s">
        <v>169</v>
      </c>
      <c r="E549" s="36" t="s">
        <v>170</v>
      </c>
      <c r="F549" s="47" t="s">
        <v>265</v>
      </c>
      <c r="G549" s="70">
        <v>22</v>
      </c>
      <c r="H549" s="70"/>
      <c r="I549" s="70">
        <v>22</v>
      </c>
      <c r="M549" s="70"/>
      <c r="N549" s="70" t="s">
        <v>168</v>
      </c>
      <c r="O549" s="82" t="s">
        <v>172</v>
      </c>
      <c r="P549" s="70"/>
      <c r="X549" s="70" t="e">
        <f t="shared" si="65"/>
        <v>#VALUE!</v>
      </c>
      <c r="Y549" s="36" t="e">
        <f t="shared" si="61"/>
        <v>#VALUE!</v>
      </c>
      <c r="Z549" s="70" t="e">
        <f t="shared" si="62"/>
        <v>#VALUE!</v>
      </c>
      <c r="AA549" s="89" t="e">
        <f t="shared" si="63"/>
        <v>#VALUE!</v>
      </c>
      <c r="AB549" s="70" t="e">
        <f t="shared" si="64"/>
        <v>#VALUE!</v>
      </c>
      <c r="AC549" s="70">
        <v>5.0000000000000002E-5</v>
      </c>
      <c r="AY549" s="39" t="s">
        <v>173</v>
      </c>
      <c r="AZ549" s="40" t="s">
        <v>163</v>
      </c>
      <c r="BA549" s="41" t="s">
        <v>174</v>
      </c>
    </row>
    <row r="550" spans="1:69" s="36" customFormat="1" hidden="1" x14ac:dyDescent="0.25">
      <c r="A550" s="25" t="s">
        <v>159</v>
      </c>
      <c r="B550" s="25" t="s">
        <v>160</v>
      </c>
      <c r="C550" s="25" t="s">
        <v>161</v>
      </c>
      <c r="D550" s="25" t="s">
        <v>169</v>
      </c>
      <c r="E550" s="25" t="s">
        <v>170</v>
      </c>
      <c r="F550" s="47" t="s">
        <v>265</v>
      </c>
      <c r="G550" s="69">
        <v>24</v>
      </c>
      <c r="H550" s="69"/>
      <c r="I550" s="69">
        <v>24</v>
      </c>
      <c r="J550" s="25"/>
      <c r="K550" s="25"/>
      <c r="L550" s="25"/>
      <c r="M550" s="69"/>
      <c r="N550" s="69" t="s">
        <v>171</v>
      </c>
      <c r="O550" s="81">
        <v>0.218</v>
      </c>
      <c r="P550" s="69"/>
      <c r="Q550" s="25"/>
      <c r="R550" s="25"/>
      <c r="S550" s="25"/>
      <c r="T550" s="25"/>
      <c r="U550" s="25"/>
      <c r="V550" s="25"/>
      <c r="W550" s="25"/>
      <c r="X550" s="69">
        <f t="shared" si="65"/>
        <v>23.564</v>
      </c>
      <c r="Y550" s="25">
        <f t="shared" si="61"/>
        <v>436.10183040261762</v>
      </c>
      <c r="Z550" s="69">
        <f t="shared" si="62"/>
        <v>1.9636666666666667</v>
      </c>
      <c r="AA550" s="87">
        <f t="shared" si="63"/>
        <v>3.0284849333515114</v>
      </c>
      <c r="AB550" s="69">
        <f t="shared" si="64"/>
        <v>2.5462570022067563E-5</v>
      </c>
      <c r="AC550" s="69">
        <v>5.0000000000000002E-5</v>
      </c>
      <c r="AD550" s="25"/>
      <c r="AE550" s="25"/>
      <c r="AF550" s="25"/>
      <c r="AG550" s="25"/>
      <c r="AH550" s="25"/>
      <c r="AI550" s="25"/>
      <c r="AJ550" s="25"/>
      <c r="AK550" s="25"/>
      <c r="AL550" s="25"/>
      <c r="AM550" s="25"/>
      <c r="AN550" s="25"/>
      <c r="AO550" s="25"/>
      <c r="AP550" s="25"/>
      <c r="AQ550" s="25"/>
      <c r="AR550" s="25"/>
      <c r="AS550" s="25"/>
      <c r="AT550" s="25"/>
      <c r="AU550" s="25"/>
      <c r="AV550" s="25"/>
      <c r="AW550" s="25"/>
      <c r="AX550" s="25"/>
      <c r="AY550" s="28" t="s">
        <v>173</v>
      </c>
      <c r="AZ550" s="29" t="s">
        <v>163</v>
      </c>
      <c r="BA550" s="25" t="s">
        <v>174</v>
      </c>
      <c r="BB550" s="25"/>
      <c r="BC550" s="25"/>
      <c r="BD550" s="25"/>
      <c r="BE550" s="25"/>
      <c r="BF550" s="25"/>
      <c r="BG550" s="25"/>
      <c r="BH550" s="25"/>
      <c r="BI550" s="25"/>
      <c r="BJ550" s="25"/>
      <c r="BK550" s="25"/>
      <c r="BL550" s="25"/>
      <c r="BM550" s="25"/>
      <c r="BN550" s="25"/>
      <c r="BO550" s="25"/>
      <c r="BP550" s="25"/>
      <c r="BQ550" s="25"/>
    </row>
    <row r="551" spans="1:69" s="36" customFormat="1" hidden="1" x14ac:dyDescent="0.25">
      <c r="A551" s="25" t="s">
        <v>159</v>
      </c>
      <c r="B551" s="25" t="s">
        <v>160</v>
      </c>
      <c r="C551" s="25" t="s">
        <v>161</v>
      </c>
      <c r="D551" s="25" t="s">
        <v>169</v>
      </c>
      <c r="E551" s="25" t="s">
        <v>170</v>
      </c>
      <c r="F551" s="47" t="s">
        <v>265</v>
      </c>
      <c r="G551" s="69">
        <v>24</v>
      </c>
      <c r="H551" s="69"/>
      <c r="I551" s="69">
        <v>24</v>
      </c>
      <c r="J551" s="25"/>
      <c r="K551" s="25"/>
      <c r="L551" s="25"/>
      <c r="M551" s="69"/>
      <c r="N551" s="69" t="s">
        <v>175</v>
      </c>
      <c r="O551" s="69">
        <v>0.25</v>
      </c>
      <c r="P551" s="69"/>
      <c r="Q551" s="25"/>
      <c r="R551" s="25"/>
      <c r="S551" s="25"/>
      <c r="T551" s="25"/>
      <c r="U551" s="25"/>
      <c r="V551" s="25"/>
      <c r="W551" s="25"/>
      <c r="X551" s="69">
        <f t="shared" si="65"/>
        <v>23.5</v>
      </c>
      <c r="Y551" s="25">
        <f t="shared" si="61"/>
        <v>433.73613573624084</v>
      </c>
      <c r="Z551" s="69">
        <f t="shared" si="62"/>
        <v>1.9583333333333333</v>
      </c>
      <c r="AA551" s="87">
        <f t="shared" si="63"/>
        <v>3.0120564981683389</v>
      </c>
      <c r="AB551" s="69">
        <f t="shared" si="64"/>
        <v>2.5531914893617022E-5</v>
      </c>
      <c r="AC551" s="69">
        <v>5.0000000000000002E-5</v>
      </c>
      <c r="AD551" s="25"/>
      <c r="AE551" s="25"/>
      <c r="AF551" s="25"/>
      <c r="AG551" s="25"/>
      <c r="AH551" s="25"/>
      <c r="AI551" s="25"/>
      <c r="AJ551" s="25"/>
      <c r="AK551" s="25"/>
      <c r="AL551" s="25"/>
      <c r="AM551" s="25"/>
      <c r="AN551" s="25"/>
      <c r="AO551" s="25"/>
      <c r="AP551" s="25"/>
      <c r="AQ551" s="25"/>
      <c r="AR551" s="25"/>
      <c r="AS551" s="25"/>
      <c r="AT551" s="25"/>
      <c r="AU551" s="25"/>
      <c r="AV551" s="25"/>
      <c r="AW551" s="25"/>
      <c r="AX551" s="25"/>
      <c r="AY551" s="28" t="s">
        <v>173</v>
      </c>
      <c r="AZ551" s="29" t="s">
        <v>163</v>
      </c>
      <c r="BA551" s="25" t="s">
        <v>174</v>
      </c>
      <c r="BB551" s="25"/>
      <c r="BC551" s="25"/>
      <c r="BD551" s="25"/>
      <c r="BE551" s="25"/>
      <c r="BF551" s="25"/>
      <c r="BG551" s="25"/>
      <c r="BH551" s="25"/>
      <c r="BI551" s="25"/>
      <c r="BJ551" s="25"/>
      <c r="BK551" s="25"/>
      <c r="BL551" s="25"/>
      <c r="BM551" s="25"/>
      <c r="BN551" s="25"/>
      <c r="BO551" s="25"/>
      <c r="BP551" s="25"/>
      <c r="BQ551" s="25"/>
    </row>
    <row r="552" spans="1:69" s="25" customFormat="1" hidden="1" x14ac:dyDescent="0.25">
      <c r="A552" s="25" t="s">
        <v>159</v>
      </c>
      <c r="B552" s="25" t="s">
        <v>160</v>
      </c>
      <c r="C552" s="25" t="s">
        <v>161</v>
      </c>
      <c r="D552" s="25" t="s">
        <v>169</v>
      </c>
      <c r="E552" s="25" t="s">
        <v>170</v>
      </c>
      <c r="F552" s="47" t="s">
        <v>265</v>
      </c>
      <c r="G552" s="69">
        <v>24</v>
      </c>
      <c r="H552" s="69"/>
      <c r="I552" s="69">
        <v>24</v>
      </c>
      <c r="M552" s="69"/>
      <c r="N552" s="69" t="s">
        <v>176</v>
      </c>
      <c r="O552" s="69">
        <v>0.375</v>
      </c>
      <c r="P552" s="69"/>
      <c r="X552" s="69">
        <f t="shared" si="65"/>
        <v>23.25</v>
      </c>
      <c r="Y552" s="25">
        <f t="shared" si="61"/>
        <v>424.55679470153314</v>
      </c>
      <c r="Z552" s="69">
        <f t="shared" si="62"/>
        <v>1.9375</v>
      </c>
      <c r="AA552" s="87">
        <f t="shared" si="63"/>
        <v>2.9483110743162024</v>
      </c>
      <c r="AB552" s="69">
        <f t="shared" si="64"/>
        <v>2.5806451612903226E-5</v>
      </c>
      <c r="AC552" s="69">
        <v>5.0000000000000002E-5</v>
      </c>
      <c r="AY552" s="28" t="s">
        <v>173</v>
      </c>
      <c r="AZ552" s="29" t="s">
        <v>163</v>
      </c>
      <c r="BA552" s="25" t="s">
        <v>174</v>
      </c>
    </row>
    <row r="553" spans="1:69" s="25" customFormat="1" hidden="1" x14ac:dyDescent="0.25">
      <c r="A553" s="25" t="s">
        <v>159</v>
      </c>
      <c r="B553" s="25" t="s">
        <v>160</v>
      </c>
      <c r="C553" s="25" t="s">
        <v>161</v>
      </c>
      <c r="D553" s="25" t="s">
        <v>169</v>
      </c>
      <c r="E553" s="25" t="s">
        <v>170</v>
      </c>
      <c r="F553" s="47" t="s">
        <v>265</v>
      </c>
      <c r="G553" s="69">
        <v>24</v>
      </c>
      <c r="H553" s="69"/>
      <c r="I553" s="69">
        <v>24</v>
      </c>
      <c r="M553" s="69"/>
      <c r="N553" s="69" t="s">
        <v>168</v>
      </c>
      <c r="O553" s="69">
        <v>0.5</v>
      </c>
      <c r="P553" s="69"/>
      <c r="X553" s="69">
        <f t="shared" si="65"/>
        <v>23</v>
      </c>
      <c r="Y553" s="25">
        <f t="shared" si="61"/>
        <v>415.47562843725012</v>
      </c>
      <c r="Z553" s="69">
        <f t="shared" si="62"/>
        <v>1.9166666666666667</v>
      </c>
      <c r="AA553" s="87">
        <f t="shared" si="63"/>
        <v>2.8852474197031261</v>
      </c>
      <c r="AB553" s="69">
        <f t="shared" si="64"/>
        <v>2.6086956521739132E-5</v>
      </c>
      <c r="AC553" s="69">
        <v>5.0000000000000002E-5</v>
      </c>
      <c r="AY553" s="28" t="s">
        <v>173</v>
      </c>
      <c r="AZ553" s="29" t="s">
        <v>163</v>
      </c>
      <c r="BA553" s="25" t="s">
        <v>174</v>
      </c>
    </row>
    <row r="554" spans="1:69" s="25" customFormat="1" hidden="1" x14ac:dyDescent="0.25">
      <c r="A554" s="36" t="s">
        <v>159</v>
      </c>
      <c r="B554" s="36" t="s">
        <v>160</v>
      </c>
      <c r="C554" s="36" t="s">
        <v>161</v>
      </c>
      <c r="D554" s="36" t="s">
        <v>169</v>
      </c>
      <c r="E554" s="36" t="s">
        <v>170</v>
      </c>
      <c r="F554" s="47" t="s">
        <v>265</v>
      </c>
      <c r="G554" s="70">
        <v>30</v>
      </c>
      <c r="H554" s="70"/>
      <c r="I554" s="70">
        <v>30</v>
      </c>
      <c r="J554" s="36"/>
      <c r="K554" s="36"/>
      <c r="L554" s="36"/>
      <c r="M554" s="70"/>
      <c r="N554" s="70" t="s">
        <v>171</v>
      </c>
      <c r="O554" s="70">
        <v>0.25</v>
      </c>
      <c r="P554" s="70"/>
      <c r="Q554" s="36"/>
      <c r="R554" s="36"/>
      <c r="S554" s="36"/>
      <c r="T554" s="36"/>
      <c r="U554" s="36"/>
      <c r="V554" s="36"/>
      <c r="W554" s="36"/>
      <c r="X554" s="70">
        <f t="shared" si="65"/>
        <v>29.5</v>
      </c>
      <c r="Y554" s="36">
        <f t="shared" si="61"/>
        <v>683.4927516966294</v>
      </c>
      <c r="Z554" s="70">
        <f t="shared" si="62"/>
        <v>2.4583333333333335</v>
      </c>
      <c r="AA554" s="89">
        <f t="shared" si="63"/>
        <v>4.7464774423377047</v>
      </c>
      <c r="AB554" s="70">
        <f t="shared" si="64"/>
        <v>2.0338983050847459E-5</v>
      </c>
      <c r="AC554" s="70">
        <v>5.0000000000000002E-5</v>
      </c>
      <c r="AD554" s="36"/>
      <c r="AE554" s="36"/>
      <c r="AF554" s="36"/>
      <c r="AG554" s="36"/>
      <c r="AH554" s="36"/>
      <c r="AI554" s="36"/>
      <c r="AJ554" s="36"/>
      <c r="AK554" s="36"/>
      <c r="AL554" s="36"/>
      <c r="AM554" s="36"/>
      <c r="AN554" s="36"/>
      <c r="AO554" s="36"/>
      <c r="AP554" s="36"/>
      <c r="AQ554" s="36"/>
      <c r="AR554" s="36"/>
      <c r="AS554" s="36"/>
      <c r="AT554" s="36"/>
      <c r="AU554" s="36"/>
      <c r="AV554" s="36"/>
      <c r="AW554" s="36"/>
      <c r="AX554" s="36"/>
      <c r="AY554" s="39" t="s">
        <v>173</v>
      </c>
      <c r="AZ554" s="40" t="s">
        <v>163</v>
      </c>
      <c r="BA554" s="41" t="s">
        <v>174</v>
      </c>
      <c r="BB554" s="36"/>
      <c r="BC554" s="36"/>
      <c r="BD554" s="36"/>
      <c r="BE554" s="36"/>
      <c r="BF554" s="36"/>
      <c r="BG554" s="36"/>
      <c r="BH554" s="36"/>
      <c r="BI554" s="36"/>
      <c r="BJ554" s="36"/>
      <c r="BK554" s="36"/>
      <c r="BL554" s="36"/>
      <c r="BM554" s="36"/>
      <c r="BN554" s="36"/>
      <c r="BO554" s="36"/>
      <c r="BP554" s="36"/>
      <c r="BQ554" s="36"/>
    </row>
    <row r="555" spans="1:69" s="25" customFormat="1" hidden="1" x14ac:dyDescent="0.25">
      <c r="A555" s="36" t="s">
        <v>159</v>
      </c>
      <c r="B555" s="36" t="s">
        <v>160</v>
      </c>
      <c r="C555" s="36" t="s">
        <v>161</v>
      </c>
      <c r="D555" s="36" t="s">
        <v>169</v>
      </c>
      <c r="E555" s="36" t="s">
        <v>170</v>
      </c>
      <c r="F555" s="47" t="s">
        <v>265</v>
      </c>
      <c r="G555" s="70">
        <v>30</v>
      </c>
      <c r="H555" s="70"/>
      <c r="I555" s="70">
        <v>30</v>
      </c>
      <c r="J555" s="36"/>
      <c r="K555" s="36"/>
      <c r="L555" s="36"/>
      <c r="M555" s="70"/>
      <c r="N555" s="70" t="s">
        <v>175</v>
      </c>
      <c r="O555" s="70">
        <v>0.312</v>
      </c>
      <c r="P555" s="70"/>
      <c r="Q555" s="36"/>
      <c r="R555" s="36"/>
      <c r="S555" s="36"/>
      <c r="T555" s="36"/>
      <c r="U555" s="36"/>
      <c r="V555" s="36"/>
      <c r="W555" s="36"/>
      <c r="X555" s="70">
        <f t="shared" si="65"/>
        <v>29.376000000000001</v>
      </c>
      <c r="Y555" s="36">
        <f t="shared" si="61"/>
        <v>677.75885501537402</v>
      </c>
      <c r="Z555" s="70">
        <f t="shared" si="62"/>
        <v>2.448</v>
      </c>
      <c r="AA555" s="89">
        <f t="shared" si="63"/>
        <v>4.7066587153845418</v>
      </c>
      <c r="AB555" s="70">
        <f t="shared" si="64"/>
        <v>2.0424836601307192E-5</v>
      </c>
      <c r="AC555" s="70">
        <v>5.0000000000000002E-5</v>
      </c>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9" t="s">
        <v>173</v>
      </c>
      <c r="AZ555" s="40" t="s">
        <v>163</v>
      </c>
      <c r="BA555" s="41" t="s">
        <v>174</v>
      </c>
      <c r="BB555" s="36"/>
      <c r="BC555" s="36"/>
      <c r="BD555" s="36"/>
      <c r="BE555" s="36"/>
      <c r="BF555" s="36"/>
      <c r="BG555" s="36"/>
      <c r="BH555" s="36"/>
      <c r="BI555" s="36"/>
      <c r="BJ555" s="36"/>
      <c r="BK555" s="36"/>
      <c r="BL555" s="36"/>
      <c r="BM555" s="36"/>
      <c r="BN555" s="36"/>
      <c r="BO555" s="36"/>
      <c r="BP555" s="36"/>
      <c r="BQ555" s="36"/>
    </row>
    <row r="556" spans="1:69" s="36" customFormat="1" hidden="1" x14ac:dyDescent="0.25">
      <c r="A556" s="36" t="s">
        <v>159</v>
      </c>
      <c r="B556" s="36" t="s">
        <v>160</v>
      </c>
      <c r="C556" s="36" t="s">
        <v>161</v>
      </c>
      <c r="D556" s="36" t="s">
        <v>169</v>
      </c>
      <c r="E556" s="36" t="s">
        <v>170</v>
      </c>
      <c r="F556" s="47" t="s">
        <v>265</v>
      </c>
      <c r="G556" s="70">
        <v>30</v>
      </c>
      <c r="H556" s="70"/>
      <c r="I556" s="70">
        <v>30</v>
      </c>
      <c r="M556" s="70"/>
      <c r="N556" s="70" t="s">
        <v>176</v>
      </c>
      <c r="O556" s="82" t="s">
        <v>172</v>
      </c>
      <c r="P556" s="70"/>
      <c r="X556" s="70" t="e">
        <f t="shared" si="65"/>
        <v>#VALUE!</v>
      </c>
      <c r="Y556" s="36" t="e">
        <f t="shared" si="61"/>
        <v>#VALUE!</v>
      </c>
      <c r="Z556" s="70" t="e">
        <f t="shared" si="62"/>
        <v>#VALUE!</v>
      </c>
      <c r="AA556" s="89" t="e">
        <f t="shared" si="63"/>
        <v>#VALUE!</v>
      </c>
      <c r="AB556" s="70" t="e">
        <f t="shared" si="64"/>
        <v>#VALUE!</v>
      </c>
      <c r="AC556" s="70">
        <v>5.0000000000000002E-5</v>
      </c>
      <c r="AY556" s="39" t="s">
        <v>173</v>
      </c>
      <c r="AZ556" s="40" t="s">
        <v>163</v>
      </c>
      <c r="BA556" s="41" t="s">
        <v>174</v>
      </c>
    </row>
    <row r="557" spans="1:69" s="36" customFormat="1" hidden="1" x14ac:dyDescent="0.25">
      <c r="A557" s="36" t="s">
        <v>159</v>
      </c>
      <c r="B557" s="36" t="s">
        <v>160</v>
      </c>
      <c r="C557" s="36" t="s">
        <v>161</v>
      </c>
      <c r="D557" s="36" t="s">
        <v>169</v>
      </c>
      <c r="E557" s="36" t="s">
        <v>170</v>
      </c>
      <c r="F557" s="47" t="s">
        <v>265</v>
      </c>
      <c r="G557" s="70">
        <v>30</v>
      </c>
      <c r="H557" s="70"/>
      <c r="I557" s="70">
        <v>30</v>
      </c>
      <c r="M557" s="70"/>
      <c r="N557" s="70" t="s">
        <v>168</v>
      </c>
      <c r="O557" s="82" t="s">
        <v>172</v>
      </c>
      <c r="P557" s="70"/>
      <c r="X557" s="70" t="e">
        <f t="shared" si="65"/>
        <v>#VALUE!</v>
      </c>
      <c r="Y557" s="36" t="e">
        <f t="shared" si="61"/>
        <v>#VALUE!</v>
      </c>
      <c r="Z557" s="70" t="e">
        <f t="shared" si="62"/>
        <v>#VALUE!</v>
      </c>
      <c r="AA557" s="89" t="e">
        <f t="shared" si="63"/>
        <v>#VALUE!</v>
      </c>
      <c r="AB557" s="70" t="e">
        <f t="shared" si="64"/>
        <v>#VALUE!</v>
      </c>
      <c r="AC557" s="70">
        <v>5.0000000000000002E-5</v>
      </c>
      <c r="AY557" s="39" t="s">
        <v>173</v>
      </c>
      <c r="AZ557" s="40" t="s">
        <v>163</v>
      </c>
      <c r="BA557" s="41" t="s">
        <v>174</v>
      </c>
    </row>
    <row r="558" spans="1:69" s="36" customFormat="1" hidden="1" x14ac:dyDescent="0.25">
      <c r="A558" s="25" t="s">
        <v>159</v>
      </c>
      <c r="B558" s="25" t="s">
        <v>160</v>
      </c>
      <c r="C558" s="25" t="s">
        <v>161</v>
      </c>
      <c r="D558" s="25" t="s">
        <v>11</v>
      </c>
      <c r="E558" s="25">
        <v>1</v>
      </c>
      <c r="F558" s="47" t="s">
        <v>267</v>
      </c>
      <c r="G558" s="83">
        <v>0.125</v>
      </c>
      <c r="H558" s="83">
        <v>6</v>
      </c>
      <c r="I558" s="69">
        <v>0.40500000000000003</v>
      </c>
      <c r="J558" s="23"/>
      <c r="K558" s="23"/>
      <c r="L558" s="23"/>
      <c r="M558" s="71"/>
      <c r="N558" s="72">
        <v>10</v>
      </c>
      <c r="O558" s="73">
        <v>4.9000000000000002E-2</v>
      </c>
      <c r="P558" s="69"/>
      <c r="Q558" s="24"/>
      <c r="R558" s="24"/>
      <c r="S558" s="24"/>
      <c r="T558" s="24"/>
      <c r="U558" s="23"/>
      <c r="V558" s="23"/>
      <c r="W558" s="23"/>
      <c r="X558" s="73">
        <f t="shared" si="65"/>
        <v>0.30700000000000005</v>
      </c>
      <c r="Y558" s="26">
        <f t="shared" si="61"/>
        <v>7.4022991502046123E-2</v>
      </c>
      <c r="Z558" s="63">
        <f t="shared" si="62"/>
        <v>2.5583333333333336E-2</v>
      </c>
      <c r="AA558" s="87">
        <f t="shared" si="63"/>
        <v>5.1404855209754251E-4</v>
      </c>
      <c r="AB558" s="64">
        <f t="shared" si="64"/>
        <v>5.8631921824104224E-3</v>
      </c>
      <c r="AC558" s="64">
        <v>1.4999999999999999E-4</v>
      </c>
      <c r="AD558" s="27"/>
      <c r="AE558" s="27"/>
      <c r="AF558" s="27"/>
      <c r="AG558" s="25"/>
      <c r="AH558" s="27"/>
      <c r="AI558" s="44">
        <v>0.19</v>
      </c>
      <c r="AJ558" s="27"/>
      <c r="AK558" s="27"/>
      <c r="AL558" s="27"/>
      <c r="AM558" s="27"/>
      <c r="AN558" s="27"/>
      <c r="AO558" s="27"/>
      <c r="AP558" s="27"/>
      <c r="AQ558" s="27"/>
      <c r="AR558" s="27"/>
      <c r="AS558" s="25"/>
      <c r="AT558" s="25"/>
      <c r="AU558" s="25"/>
      <c r="AV558" s="25"/>
      <c r="AW558" s="25"/>
      <c r="AX558" s="25"/>
      <c r="AY558" s="28" t="s">
        <v>162</v>
      </c>
      <c r="AZ558" s="29" t="s">
        <v>163</v>
      </c>
      <c r="BA558" s="25" t="s">
        <v>164</v>
      </c>
      <c r="BB558" s="25"/>
      <c r="BC558" s="25"/>
      <c r="BD558" s="25"/>
      <c r="BE558" s="25"/>
      <c r="BF558" s="25"/>
      <c r="BG558" s="25"/>
      <c r="BH558" s="25"/>
      <c r="BI558" s="25"/>
      <c r="BJ558" s="25"/>
      <c r="BK558" s="25"/>
      <c r="BL558" s="25"/>
      <c r="BM558" s="25"/>
      <c r="BN558" s="25"/>
      <c r="BO558" s="25"/>
      <c r="BP558" s="25"/>
      <c r="BQ558" s="25"/>
    </row>
    <row r="559" spans="1:69" s="36" customFormat="1" hidden="1" x14ac:dyDescent="0.25">
      <c r="A559" s="25" t="s">
        <v>159</v>
      </c>
      <c r="B559" s="25" t="s">
        <v>160</v>
      </c>
      <c r="C559" s="25" t="s">
        <v>161</v>
      </c>
      <c r="D559" s="25" t="s">
        <v>11</v>
      </c>
      <c r="E559" s="25">
        <v>1</v>
      </c>
      <c r="F559" s="47" t="s">
        <v>267</v>
      </c>
      <c r="G559" s="83">
        <v>0.125</v>
      </c>
      <c r="H559" s="83">
        <v>6</v>
      </c>
      <c r="I559" s="69">
        <v>0.40500000000000003</v>
      </c>
      <c r="J559" s="23"/>
      <c r="K559" s="23"/>
      <c r="L559" s="23"/>
      <c r="M559" s="71"/>
      <c r="N559" s="72">
        <v>30</v>
      </c>
      <c r="O559" s="73">
        <v>5.7000000000000002E-2</v>
      </c>
      <c r="P559" s="69"/>
      <c r="Q559" s="24"/>
      <c r="R559" s="24"/>
      <c r="S559" s="24"/>
      <c r="T559" s="24"/>
      <c r="U559" s="23"/>
      <c r="V559" s="23"/>
      <c r="W559" s="23"/>
      <c r="X559" s="73">
        <f t="shared" si="65"/>
        <v>0.29100000000000004</v>
      </c>
      <c r="Y559" s="26">
        <f t="shared" si="61"/>
        <v>6.6508301874659337E-2</v>
      </c>
      <c r="Z559" s="63">
        <f t="shared" si="62"/>
        <v>2.4250000000000004E-2</v>
      </c>
      <c r="AA559" s="87">
        <f t="shared" si="63"/>
        <v>4.6186320746291205E-4</v>
      </c>
      <c r="AB559" s="64">
        <f t="shared" si="64"/>
        <v>6.1855670103092763E-3</v>
      </c>
      <c r="AC559" s="64">
        <v>1.4999999999999999E-4</v>
      </c>
      <c r="AD559" s="27"/>
      <c r="AE559" s="27"/>
      <c r="AF559" s="27"/>
      <c r="AG559" s="25"/>
      <c r="AH559" s="27"/>
      <c r="AI559" s="44">
        <v>0.21</v>
      </c>
      <c r="AJ559" s="27"/>
      <c r="AK559" s="27"/>
      <c r="AL559" s="27"/>
      <c r="AM559" s="27"/>
      <c r="AN559" s="27"/>
      <c r="AO559" s="27"/>
      <c r="AP559" s="27"/>
      <c r="AQ559" s="27"/>
      <c r="AR559" s="27"/>
      <c r="AS559" s="25"/>
      <c r="AT559" s="25"/>
      <c r="AU559" s="25"/>
      <c r="AV559" s="25"/>
      <c r="AW559" s="25"/>
      <c r="AX559" s="25"/>
      <c r="AY559" s="28" t="s">
        <v>162</v>
      </c>
      <c r="AZ559" s="29" t="s">
        <v>163</v>
      </c>
      <c r="BA559" s="25" t="s">
        <v>164</v>
      </c>
      <c r="BB559" s="25"/>
      <c r="BC559" s="25"/>
      <c r="BD559" s="25"/>
      <c r="BE559" s="25"/>
      <c r="BF559" s="25"/>
      <c r="BG559" s="25"/>
      <c r="BH559" s="25"/>
      <c r="BI559" s="25"/>
      <c r="BJ559" s="25"/>
      <c r="BK559" s="25"/>
      <c r="BL559" s="25"/>
      <c r="BM559" s="25"/>
      <c r="BN559" s="25"/>
      <c r="BO559" s="25"/>
      <c r="BP559" s="25"/>
      <c r="BQ559" s="25"/>
    </row>
    <row r="560" spans="1:69" s="25" customFormat="1" hidden="1" x14ac:dyDescent="0.25">
      <c r="A560" s="25" t="s">
        <v>159</v>
      </c>
      <c r="B560" s="25" t="s">
        <v>160</v>
      </c>
      <c r="C560" s="25" t="s">
        <v>161</v>
      </c>
      <c r="D560" s="25" t="s">
        <v>11</v>
      </c>
      <c r="E560" s="25">
        <v>1</v>
      </c>
      <c r="F560" s="47" t="s">
        <v>267</v>
      </c>
      <c r="G560" s="83">
        <v>0.125</v>
      </c>
      <c r="H560" s="81">
        <v>6</v>
      </c>
      <c r="I560" s="69">
        <v>0.40500000000000003</v>
      </c>
      <c r="J560" s="23"/>
      <c r="K560" s="23"/>
      <c r="L560" s="23"/>
      <c r="M560" s="71" t="s">
        <v>165</v>
      </c>
      <c r="N560" s="72">
        <v>40</v>
      </c>
      <c r="O560" s="73">
        <v>6.8000000000000005E-2</v>
      </c>
      <c r="P560" s="69"/>
      <c r="Q560" s="24"/>
      <c r="R560" s="24"/>
      <c r="S560" s="24"/>
      <c r="T560" s="24"/>
      <c r="U560" s="23"/>
      <c r="V560" s="23"/>
      <c r="W560" s="23"/>
      <c r="X560" s="73">
        <f t="shared" si="65"/>
        <v>0.26900000000000002</v>
      </c>
      <c r="Y560" s="26">
        <f t="shared" si="61"/>
        <v>5.6832196501602761E-2</v>
      </c>
      <c r="Z560" s="63">
        <f t="shared" si="62"/>
        <v>2.2416666666666668E-2</v>
      </c>
      <c r="AA560" s="87">
        <f t="shared" si="63"/>
        <v>3.9466803126113033E-4</v>
      </c>
      <c r="AB560" s="64">
        <f t="shared" si="64"/>
        <v>6.6914498141263934E-3</v>
      </c>
      <c r="AC560" s="64">
        <v>1.4999999999999999E-4</v>
      </c>
      <c r="AD560" s="27"/>
      <c r="AE560" s="27"/>
      <c r="AF560" s="27"/>
      <c r="AH560" s="27"/>
      <c r="AI560" s="44">
        <v>0.24</v>
      </c>
      <c r="AJ560" s="27"/>
      <c r="AK560" s="27"/>
      <c r="AL560" s="27"/>
      <c r="AM560" s="27"/>
      <c r="AN560" s="27"/>
      <c r="AO560" s="27"/>
      <c r="AP560" s="27"/>
      <c r="AQ560" s="27"/>
      <c r="AR560" s="27"/>
      <c r="AY560" s="28" t="s">
        <v>162</v>
      </c>
      <c r="AZ560" s="29" t="s">
        <v>163</v>
      </c>
      <c r="BA560" s="25" t="s">
        <v>164</v>
      </c>
    </row>
    <row r="561" spans="1:69" s="25" customFormat="1" hidden="1" x14ac:dyDescent="0.25">
      <c r="A561" s="25" t="s">
        <v>159</v>
      </c>
      <c r="B561" s="25" t="s">
        <v>160</v>
      </c>
      <c r="C561" s="25" t="s">
        <v>161</v>
      </c>
      <c r="D561" s="25" t="s">
        <v>11</v>
      </c>
      <c r="E561" s="25">
        <v>1</v>
      </c>
      <c r="F561" s="47" t="s">
        <v>267</v>
      </c>
      <c r="G561" s="83">
        <v>0.125</v>
      </c>
      <c r="H561" s="81">
        <v>6</v>
      </c>
      <c r="I561" s="69">
        <v>0.40500000000000003</v>
      </c>
      <c r="J561" s="23"/>
      <c r="K561" s="23"/>
      <c r="L561" s="23"/>
      <c r="M561" s="71" t="s">
        <v>166</v>
      </c>
      <c r="N561" s="72">
        <v>80</v>
      </c>
      <c r="O561" s="73">
        <v>9.5000000000000001E-2</v>
      </c>
      <c r="P561" s="69"/>
      <c r="Q561" s="24"/>
      <c r="R561" s="24"/>
      <c r="S561" s="24"/>
      <c r="T561" s="24"/>
      <c r="U561" s="23"/>
      <c r="V561" s="23"/>
      <c r="W561" s="23"/>
      <c r="X561" s="73">
        <f t="shared" si="65"/>
        <v>0.21500000000000002</v>
      </c>
      <c r="Y561" s="26">
        <f t="shared" si="61"/>
        <v>3.6305030103047052E-2</v>
      </c>
      <c r="Z561" s="63">
        <f t="shared" si="62"/>
        <v>1.7916666666666668E-2</v>
      </c>
      <c r="AA561" s="87">
        <f t="shared" si="63"/>
        <v>2.5211826460449339E-4</v>
      </c>
      <c r="AB561" s="64">
        <f t="shared" si="64"/>
        <v>8.3720930232558128E-3</v>
      </c>
      <c r="AC561" s="64">
        <v>1.4999999999999999E-4</v>
      </c>
      <c r="AD561" s="27"/>
      <c r="AE561" s="27"/>
      <c r="AF561" s="27"/>
      <c r="AH561" s="27"/>
      <c r="AI561" s="44">
        <v>0.31</v>
      </c>
      <c r="AJ561" s="27"/>
      <c r="AK561" s="27"/>
      <c r="AL561" s="27"/>
      <c r="AM561" s="27"/>
      <c r="AN561" s="27"/>
      <c r="AO561" s="27"/>
      <c r="AP561" s="27"/>
      <c r="AQ561" s="27"/>
      <c r="AR561" s="27"/>
      <c r="AY561" s="28" t="s">
        <v>162</v>
      </c>
      <c r="AZ561" s="29" t="s">
        <v>163</v>
      </c>
      <c r="BA561" s="25" t="s">
        <v>164</v>
      </c>
    </row>
    <row r="562" spans="1:69" s="25" customFormat="1" hidden="1" x14ac:dyDescent="0.25">
      <c r="A562" s="25" t="s">
        <v>159</v>
      </c>
      <c r="B562" s="25" t="s">
        <v>160</v>
      </c>
      <c r="C562" s="25" t="s">
        <v>161</v>
      </c>
      <c r="D562" s="25" t="s">
        <v>11</v>
      </c>
      <c r="E562" s="25">
        <v>1</v>
      </c>
      <c r="F562" s="47" t="s">
        <v>267</v>
      </c>
      <c r="G562" s="83">
        <v>0.125</v>
      </c>
      <c r="H562" s="83">
        <v>6</v>
      </c>
      <c r="I562" s="69">
        <v>0.40500000000000003</v>
      </c>
      <c r="J562" s="23"/>
      <c r="K562" s="23"/>
      <c r="L562" s="23"/>
      <c r="M562" s="71"/>
      <c r="N562" s="72">
        <v>160</v>
      </c>
      <c r="O562" s="73">
        <v>0.124</v>
      </c>
      <c r="P562" s="69"/>
      <c r="Q562" s="24"/>
      <c r="R562" s="24"/>
      <c r="S562" s="24"/>
      <c r="T562" s="24"/>
      <c r="U562" s="23"/>
      <c r="V562" s="23"/>
      <c r="W562" s="23"/>
      <c r="X562" s="73">
        <f t="shared" si="65"/>
        <v>0.15700000000000003</v>
      </c>
      <c r="Y562" s="26">
        <f t="shared" si="61"/>
        <v>1.9359279329583708E-2</v>
      </c>
      <c r="Z562" s="63">
        <f t="shared" si="62"/>
        <v>1.3083333333333336E-2</v>
      </c>
      <c r="AA562" s="87">
        <f t="shared" si="63"/>
        <v>1.3443943978877577E-4</v>
      </c>
      <c r="AB562" s="64">
        <f t="shared" si="64"/>
        <v>1.1464968152866239E-2</v>
      </c>
      <c r="AC562" s="64">
        <v>1.4999999999999999E-4</v>
      </c>
      <c r="AD562" s="27"/>
      <c r="AE562" s="27"/>
      <c r="AF562" s="27"/>
      <c r="AH562" s="27"/>
      <c r="AI562" s="44">
        <v>0.37</v>
      </c>
      <c r="AJ562" s="27"/>
      <c r="AK562" s="27"/>
      <c r="AL562" s="27"/>
      <c r="AM562" s="27"/>
      <c r="AN562" s="27"/>
      <c r="AO562" s="27"/>
      <c r="AP562" s="27"/>
      <c r="AQ562" s="27"/>
      <c r="AR562" s="27"/>
      <c r="AY562" s="28" t="s">
        <v>162</v>
      </c>
      <c r="AZ562" s="29" t="s">
        <v>163</v>
      </c>
      <c r="BA562" s="25" t="s">
        <v>164</v>
      </c>
    </row>
    <row r="563" spans="1:69" s="25" customFormat="1" hidden="1" x14ac:dyDescent="0.25">
      <c r="A563" s="25" t="s">
        <v>159</v>
      </c>
      <c r="B563" s="25" t="s">
        <v>160</v>
      </c>
      <c r="C563" s="25" t="s">
        <v>161</v>
      </c>
      <c r="D563" s="25" t="s">
        <v>11</v>
      </c>
      <c r="E563" s="25">
        <v>1</v>
      </c>
      <c r="F563" s="47" t="s">
        <v>267</v>
      </c>
      <c r="G563" s="83">
        <v>0.125</v>
      </c>
      <c r="H563" s="83">
        <v>6</v>
      </c>
      <c r="I563" s="69">
        <v>0.40500000000000003</v>
      </c>
      <c r="J563" s="23"/>
      <c r="K563" s="23"/>
      <c r="L563" s="23"/>
      <c r="M563" s="71" t="s">
        <v>167</v>
      </c>
      <c r="N563" s="72"/>
      <c r="O563" s="73">
        <v>0.19</v>
      </c>
      <c r="P563" s="69"/>
      <c r="Q563" s="24"/>
      <c r="R563" s="24"/>
      <c r="S563" s="24"/>
      <c r="T563" s="24"/>
      <c r="U563" s="23"/>
      <c r="V563" s="23"/>
      <c r="W563" s="23"/>
      <c r="X563" s="73">
        <f t="shared" si="65"/>
        <v>2.5000000000000022E-2</v>
      </c>
      <c r="Y563" s="26">
        <f t="shared" si="61"/>
        <v>4.9087385212340609E-4</v>
      </c>
      <c r="Z563" s="63">
        <f t="shared" si="62"/>
        <v>2.083333333333335E-3</v>
      </c>
      <c r="AA563" s="87">
        <f t="shared" si="63"/>
        <v>3.4088461953014301E-6</v>
      </c>
      <c r="AB563" s="64">
        <f t="shared" si="64"/>
        <v>7.1999999999999939E-2</v>
      </c>
      <c r="AC563" s="64">
        <v>1.4999999999999999E-4</v>
      </c>
      <c r="AD563" s="27"/>
      <c r="AE563" s="27"/>
      <c r="AF563" s="27"/>
      <c r="AH563" s="27"/>
      <c r="AI563" s="44">
        <v>0.44</v>
      </c>
      <c r="AJ563" s="27"/>
      <c r="AK563" s="27"/>
      <c r="AL563" s="27"/>
      <c r="AM563" s="27"/>
      <c r="AN563" s="27"/>
      <c r="AO563" s="27"/>
      <c r="AP563" s="27"/>
      <c r="AQ563" s="27"/>
      <c r="AR563" s="27"/>
      <c r="AY563" s="28" t="s">
        <v>162</v>
      </c>
      <c r="AZ563" s="29" t="s">
        <v>163</v>
      </c>
      <c r="BA563" s="25" t="s">
        <v>164</v>
      </c>
    </row>
    <row r="564" spans="1:69" s="36" customFormat="1" hidden="1" x14ac:dyDescent="0.25">
      <c r="A564" s="33" t="s">
        <v>159</v>
      </c>
      <c r="B564" s="33" t="s">
        <v>160</v>
      </c>
      <c r="C564" s="33" t="s">
        <v>161</v>
      </c>
      <c r="D564" s="33" t="s">
        <v>11</v>
      </c>
      <c r="E564" s="33">
        <v>1</v>
      </c>
      <c r="F564" s="47" t="s">
        <v>267</v>
      </c>
      <c r="G564" s="84">
        <v>0.25</v>
      </c>
      <c r="H564" s="84">
        <v>8</v>
      </c>
      <c r="I564" s="76">
        <v>0.54</v>
      </c>
      <c r="J564" s="31"/>
      <c r="K564" s="31"/>
      <c r="L564" s="31"/>
      <c r="M564" s="74"/>
      <c r="N564" s="75">
        <v>10</v>
      </c>
      <c r="O564" s="76">
        <v>6.5000000000000002E-2</v>
      </c>
      <c r="P564" s="77"/>
      <c r="Q564" s="32"/>
      <c r="R564" s="32"/>
      <c r="S564" s="32"/>
      <c r="T564" s="32"/>
      <c r="U564" s="31"/>
      <c r="V564" s="31"/>
      <c r="W564" s="31"/>
      <c r="X564" s="76">
        <f t="shared" si="65"/>
        <v>0.41000000000000003</v>
      </c>
      <c r="Y564" s="37">
        <f t="shared" si="61"/>
        <v>0.13202543126711108</v>
      </c>
      <c r="Z564" s="65">
        <f t="shared" si="62"/>
        <v>3.4166666666666672E-2</v>
      </c>
      <c r="AA564" s="88">
        <f t="shared" si="63"/>
        <v>9.1684327268827146E-4</v>
      </c>
      <c r="AB564" s="66">
        <f t="shared" si="64"/>
        <v>4.3902439024390231E-3</v>
      </c>
      <c r="AC564" s="66">
        <v>1.4999999999999999E-4</v>
      </c>
      <c r="AD564" s="38"/>
      <c r="AE564" s="38"/>
      <c r="AF564" s="38"/>
      <c r="AG564" s="33"/>
      <c r="AH564" s="38"/>
      <c r="AI564" s="45">
        <v>0.33</v>
      </c>
      <c r="AJ564" s="38"/>
      <c r="AK564" s="38"/>
      <c r="AL564" s="38"/>
      <c r="AM564" s="38"/>
      <c r="AN564" s="38"/>
      <c r="AO564" s="38"/>
      <c r="AP564" s="38"/>
      <c r="AQ564" s="38"/>
      <c r="AR564" s="38"/>
      <c r="AS564" s="33"/>
      <c r="AT564" s="33"/>
      <c r="AU564" s="33"/>
      <c r="AV564" s="33"/>
      <c r="AW564" s="33"/>
      <c r="AX564" s="33"/>
      <c r="AY564" s="39" t="s">
        <v>162</v>
      </c>
      <c r="AZ564" s="40" t="s">
        <v>163</v>
      </c>
      <c r="BA564" s="41" t="s">
        <v>164</v>
      </c>
      <c r="BB564" s="33"/>
      <c r="BC564" s="33"/>
      <c r="BD564" s="33"/>
      <c r="BE564" s="33"/>
      <c r="BF564" s="33"/>
      <c r="BG564" s="33"/>
      <c r="BH564" s="33"/>
      <c r="BI564" s="33"/>
      <c r="BJ564" s="33"/>
      <c r="BK564" s="33"/>
      <c r="BL564" s="33"/>
      <c r="BM564" s="33"/>
      <c r="BN564" s="33"/>
      <c r="BO564" s="33"/>
      <c r="BP564" s="33"/>
      <c r="BQ564" s="33"/>
    </row>
    <row r="565" spans="1:69" s="36" customFormat="1" hidden="1" x14ac:dyDescent="0.25">
      <c r="A565" s="33" t="s">
        <v>159</v>
      </c>
      <c r="B565" s="33" t="s">
        <v>160</v>
      </c>
      <c r="C565" s="33" t="s">
        <v>161</v>
      </c>
      <c r="D565" s="33" t="s">
        <v>11</v>
      </c>
      <c r="E565" s="33">
        <v>1</v>
      </c>
      <c r="F565" s="47" t="s">
        <v>267</v>
      </c>
      <c r="G565" s="84">
        <v>0.25</v>
      </c>
      <c r="H565" s="84">
        <v>8</v>
      </c>
      <c r="I565" s="76">
        <v>0.54</v>
      </c>
      <c r="J565" s="31"/>
      <c r="K565" s="31"/>
      <c r="L565" s="31"/>
      <c r="M565" s="74"/>
      <c r="N565" s="75">
        <v>30</v>
      </c>
      <c r="O565" s="76">
        <v>7.2999999999999995E-2</v>
      </c>
      <c r="P565" s="77"/>
      <c r="Q565" s="32"/>
      <c r="R565" s="32"/>
      <c r="S565" s="32"/>
      <c r="T565" s="32"/>
      <c r="U565" s="31"/>
      <c r="V565" s="31"/>
      <c r="W565" s="31"/>
      <c r="X565" s="76">
        <f t="shared" si="65"/>
        <v>0.39400000000000002</v>
      </c>
      <c r="Y565" s="37">
        <f t="shared" si="61"/>
        <v>0.12192206929316629</v>
      </c>
      <c r="Z565" s="65">
        <f t="shared" si="62"/>
        <v>3.2833333333333332E-2</v>
      </c>
      <c r="AA565" s="88">
        <f t="shared" si="63"/>
        <v>8.4668103675809923E-4</v>
      </c>
      <c r="AB565" s="66">
        <f t="shared" si="64"/>
        <v>4.5685279187817254E-3</v>
      </c>
      <c r="AC565" s="66">
        <v>1.4999999999999999E-4</v>
      </c>
      <c r="AD565" s="38"/>
      <c r="AE565" s="38"/>
      <c r="AF565" s="38"/>
      <c r="AG565" s="33"/>
      <c r="AH565" s="38"/>
      <c r="AI565" s="45">
        <v>0.36</v>
      </c>
      <c r="AJ565" s="38"/>
      <c r="AK565" s="38"/>
      <c r="AL565" s="38"/>
      <c r="AM565" s="38"/>
      <c r="AN565" s="38"/>
      <c r="AO565" s="38"/>
      <c r="AP565" s="38"/>
      <c r="AQ565" s="38"/>
      <c r="AR565" s="38"/>
      <c r="AS565" s="33"/>
      <c r="AT565" s="33"/>
      <c r="AU565" s="33"/>
      <c r="AV565" s="33"/>
      <c r="AW565" s="33"/>
      <c r="AX565" s="33"/>
      <c r="AY565" s="39" t="s">
        <v>162</v>
      </c>
      <c r="AZ565" s="40" t="s">
        <v>163</v>
      </c>
      <c r="BA565" s="41" t="s">
        <v>164</v>
      </c>
      <c r="BB565" s="33"/>
      <c r="BC565" s="33"/>
      <c r="BD565" s="33"/>
      <c r="BE565" s="33"/>
      <c r="BF565" s="33"/>
      <c r="BG565" s="33"/>
      <c r="BH565" s="33"/>
      <c r="BI565" s="33"/>
      <c r="BJ565" s="33"/>
      <c r="BK565" s="33"/>
      <c r="BL565" s="33"/>
      <c r="BM565" s="33"/>
      <c r="BN565" s="33"/>
      <c r="BO565" s="33"/>
      <c r="BP565" s="33"/>
      <c r="BQ565" s="33"/>
    </row>
    <row r="566" spans="1:69" s="36" customFormat="1" hidden="1" x14ac:dyDescent="0.25">
      <c r="A566" s="36" t="s">
        <v>159</v>
      </c>
      <c r="B566" s="36" t="s">
        <v>160</v>
      </c>
      <c r="C566" s="36" t="s">
        <v>161</v>
      </c>
      <c r="D566" s="36" t="s">
        <v>11</v>
      </c>
      <c r="E566" s="36">
        <v>1</v>
      </c>
      <c r="F566" s="47" t="s">
        <v>267</v>
      </c>
      <c r="G566" s="85">
        <v>0.25</v>
      </c>
      <c r="H566" s="82">
        <v>8</v>
      </c>
      <c r="I566" s="80">
        <v>0.54</v>
      </c>
      <c r="J566" s="34"/>
      <c r="K566" s="34"/>
      <c r="L566" s="34"/>
      <c r="M566" s="78" t="s">
        <v>165</v>
      </c>
      <c r="N566" s="79">
        <v>40</v>
      </c>
      <c r="O566" s="80">
        <v>8.7999999999999995E-2</v>
      </c>
      <c r="P566" s="70"/>
      <c r="Q566" s="35"/>
      <c r="R566" s="35"/>
      <c r="S566" s="35"/>
      <c r="T566" s="35"/>
      <c r="U566" s="34"/>
      <c r="V566" s="34"/>
      <c r="W566" s="34"/>
      <c r="X566" s="80">
        <f t="shared" si="65"/>
        <v>0.36400000000000005</v>
      </c>
      <c r="Y566" s="42">
        <f t="shared" si="61"/>
        <v>0.10406211505750833</v>
      </c>
      <c r="Z566" s="67">
        <f t="shared" si="62"/>
        <v>3.0333333333333337E-2</v>
      </c>
      <c r="AA566" s="89">
        <f t="shared" si="63"/>
        <v>7.2265357678825233E-4</v>
      </c>
      <c r="AB566" s="68">
        <f t="shared" si="64"/>
        <v>4.945054945054944E-3</v>
      </c>
      <c r="AC566" s="68">
        <v>1.4999999999999999E-4</v>
      </c>
      <c r="AD566" s="43"/>
      <c r="AE566" s="43"/>
      <c r="AF566" s="43"/>
      <c r="AH566" s="43"/>
      <c r="AI566" s="46">
        <v>0.43</v>
      </c>
      <c r="AJ566" s="43"/>
      <c r="AK566" s="43"/>
      <c r="AL566" s="43"/>
      <c r="AM566" s="43"/>
      <c r="AN566" s="43"/>
      <c r="AO566" s="43"/>
      <c r="AP566" s="43"/>
      <c r="AQ566" s="43"/>
      <c r="AR566" s="43"/>
      <c r="AY566" s="39" t="s">
        <v>162</v>
      </c>
      <c r="AZ566" s="40" t="s">
        <v>163</v>
      </c>
      <c r="BA566" s="41" t="s">
        <v>164</v>
      </c>
    </row>
    <row r="567" spans="1:69" s="36" customFormat="1" hidden="1" x14ac:dyDescent="0.25">
      <c r="A567" s="36" t="s">
        <v>159</v>
      </c>
      <c r="B567" s="36" t="s">
        <v>160</v>
      </c>
      <c r="C567" s="36" t="s">
        <v>161</v>
      </c>
      <c r="D567" s="36" t="s">
        <v>11</v>
      </c>
      <c r="E567" s="36">
        <v>1</v>
      </c>
      <c r="F567" s="47" t="s">
        <v>267</v>
      </c>
      <c r="G567" s="85">
        <v>0.25</v>
      </c>
      <c r="H567" s="82">
        <v>8</v>
      </c>
      <c r="I567" s="80">
        <v>0.54</v>
      </c>
      <c r="J567" s="34"/>
      <c r="K567" s="34"/>
      <c r="L567" s="34"/>
      <c r="M567" s="78" t="s">
        <v>166</v>
      </c>
      <c r="N567" s="79">
        <v>80</v>
      </c>
      <c r="O567" s="80">
        <v>0.11899999999999999</v>
      </c>
      <c r="P567" s="70"/>
      <c r="Q567" s="35"/>
      <c r="R567" s="35"/>
      <c r="S567" s="35"/>
      <c r="T567" s="35"/>
      <c r="U567" s="34"/>
      <c r="V567" s="34"/>
      <c r="W567" s="34"/>
      <c r="X567" s="80">
        <f t="shared" si="65"/>
        <v>0.30200000000000005</v>
      </c>
      <c r="Y567" s="42">
        <f t="shared" si="61"/>
        <v>7.163145409450089E-2</v>
      </c>
      <c r="Z567" s="67">
        <f t="shared" si="62"/>
        <v>2.5166666666666671E-2</v>
      </c>
      <c r="AA567" s="89">
        <f t="shared" si="63"/>
        <v>4.9744065343403402E-4</v>
      </c>
      <c r="AB567" s="68">
        <f t="shared" si="64"/>
        <v>5.9602649006622503E-3</v>
      </c>
      <c r="AC567" s="68">
        <v>1.4999999999999999E-4</v>
      </c>
      <c r="AD567" s="43"/>
      <c r="AE567" s="43"/>
      <c r="AF567" s="43"/>
      <c r="AH567" s="43"/>
      <c r="AI567" s="46">
        <v>0.54</v>
      </c>
      <c r="AJ567" s="43"/>
      <c r="AK567" s="43"/>
      <c r="AL567" s="43"/>
      <c r="AM567" s="43"/>
      <c r="AN567" s="43"/>
      <c r="AO567" s="43"/>
      <c r="AP567" s="43"/>
      <c r="AQ567" s="43"/>
      <c r="AR567" s="43"/>
      <c r="AY567" s="39" t="s">
        <v>162</v>
      </c>
      <c r="AZ567" s="40" t="s">
        <v>163</v>
      </c>
      <c r="BA567" s="41" t="s">
        <v>164</v>
      </c>
    </row>
    <row r="568" spans="1:69" s="25" customFormat="1" hidden="1" x14ac:dyDescent="0.25">
      <c r="A568" s="33" t="s">
        <v>159</v>
      </c>
      <c r="B568" s="33" t="s">
        <v>160</v>
      </c>
      <c r="C568" s="33" t="s">
        <v>161</v>
      </c>
      <c r="D568" s="33" t="s">
        <v>11</v>
      </c>
      <c r="E568" s="33">
        <v>2</v>
      </c>
      <c r="F568" s="47" t="s">
        <v>267</v>
      </c>
      <c r="G568" s="84">
        <v>0.25</v>
      </c>
      <c r="H568" s="84">
        <v>8</v>
      </c>
      <c r="I568" s="76">
        <v>0.54</v>
      </c>
      <c r="J568" s="31"/>
      <c r="K568" s="31"/>
      <c r="L568" s="31"/>
      <c r="M568" s="74"/>
      <c r="N568" s="75">
        <v>160</v>
      </c>
      <c r="O568" s="76">
        <v>0.14499999999999999</v>
      </c>
      <c r="P568" s="77"/>
      <c r="Q568" s="32"/>
      <c r="R568" s="32"/>
      <c r="S568" s="32"/>
      <c r="T568" s="32"/>
      <c r="U568" s="31"/>
      <c r="V568" s="31"/>
      <c r="W568" s="31"/>
      <c r="X568" s="76">
        <f t="shared" si="65"/>
        <v>0.25000000000000006</v>
      </c>
      <c r="Y568" s="37">
        <f t="shared" si="61"/>
        <v>4.9087385212340538E-2</v>
      </c>
      <c r="Z568" s="65">
        <f t="shared" si="62"/>
        <v>2.0833333333333339E-2</v>
      </c>
      <c r="AA568" s="88">
        <f t="shared" si="63"/>
        <v>3.4088461953014269E-4</v>
      </c>
      <c r="AB568" s="66">
        <f t="shared" si="64"/>
        <v>7.1999999999999972E-3</v>
      </c>
      <c r="AC568" s="66">
        <v>1.4999999999999999E-4</v>
      </c>
      <c r="AD568" s="38"/>
      <c r="AE568" s="38"/>
      <c r="AF568" s="38"/>
      <c r="AG568" s="33"/>
      <c r="AH568" s="38"/>
      <c r="AI568" s="45">
        <v>0.61</v>
      </c>
      <c r="AJ568" s="38"/>
      <c r="AK568" s="38"/>
      <c r="AL568" s="38"/>
      <c r="AM568" s="38"/>
      <c r="AN568" s="38"/>
      <c r="AO568" s="38"/>
      <c r="AP568" s="38"/>
      <c r="AQ568" s="38"/>
      <c r="AR568" s="38"/>
      <c r="AS568" s="33"/>
      <c r="AT568" s="33"/>
      <c r="AU568" s="33"/>
      <c r="AV568" s="33"/>
      <c r="AW568" s="33"/>
      <c r="AX568" s="33"/>
      <c r="AY568" s="39" t="s">
        <v>162</v>
      </c>
      <c r="AZ568" s="40" t="s">
        <v>163</v>
      </c>
      <c r="BA568" s="41" t="s">
        <v>164</v>
      </c>
      <c r="BB568" s="33"/>
      <c r="BC568" s="33"/>
      <c r="BD568" s="33"/>
      <c r="BE568" s="33"/>
      <c r="BF568" s="33"/>
      <c r="BG568" s="33"/>
      <c r="BH568" s="33"/>
      <c r="BI568" s="33"/>
      <c r="BJ568" s="33"/>
      <c r="BK568" s="33"/>
      <c r="BL568" s="33"/>
      <c r="BM568" s="33"/>
      <c r="BN568" s="33"/>
      <c r="BO568" s="33"/>
      <c r="BP568" s="33"/>
      <c r="BQ568" s="33"/>
    </row>
    <row r="569" spans="1:69" s="25" customFormat="1" hidden="1" x14ac:dyDescent="0.25">
      <c r="A569" s="33" t="s">
        <v>159</v>
      </c>
      <c r="B569" s="33" t="s">
        <v>160</v>
      </c>
      <c r="C569" s="33" t="s">
        <v>161</v>
      </c>
      <c r="D569" s="33" t="s">
        <v>11</v>
      </c>
      <c r="E569" s="33">
        <v>3</v>
      </c>
      <c r="F569" s="47" t="s">
        <v>267</v>
      </c>
      <c r="G569" s="84">
        <v>0.25</v>
      </c>
      <c r="H569" s="84">
        <v>8</v>
      </c>
      <c r="I569" s="76">
        <v>0.54</v>
      </c>
      <c r="J569" s="31"/>
      <c r="K569" s="31"/>
      <c r="L569" s="31"/>
      <c r="M569" s="74" t="s">
        <v>167</v>
      </c>
      <c r="N569" s="75"/>
      <c r="O569" s="76">
        <v>0.23799999999999999</v>
      </c>
      <c r="P569" s="77"/>
      <c r="Q569" s="32"/>
      <c r="R569" s="32"/>
      <c r="S569" s="32"/>
      <c r="T569" s="32"/>
      <c r="U569" s="31"/>
      <c r="V569" s="31"/>
      <c r="W569" s="31"/>
      <c r="X569" s="76">
        <f t="shared" si="65"/>
        <v>6.4000000000000057E-2</v>
      </c>
      <c r="Y569" s="37">
        <f t="shared" si="61"/>
        <v>3.216990877275954E-3</v>
      </c>
      <c r="Z569" s="65">
        <f t="shared" si="62"/>
        <v>5.3333333333333384E-3</v>
      </c>
      <c r="AA569" s="88">
        <f t="shared" si="63"/>
        <v>2.234021442552746E-5</v>
      </c>
      <c r="AB569" s="66">
        <f t="shared" si="64"/>
        <v>2.8124999999999969E-2</v>
      </c>
      <c r="AC569" s="66">
        <v>1.4999999999999999E-4</v>
      </c>
      <c r="AD569" s="38"/>
      <c r="AE569" s="38"/>
      <c r="AF569" s="38"/>
      <c r="AG569" s="33"/>
      <c r="AH569" s="38"/>
      <c r="AI569" s="45">
        <v>0.77</v>
      </c>
      <c r="AJ569" s="38"/>
      <c r="AK569" s="38"/>
      <c r="AL569" s="38"/>
      <c r="AM569" s="38"/>
      <c r="AN569" s="38"/>
      <c r="AO569" s="38"/>
      <c r="AP569" s="38"/>
      <c r="AQ569" s="38"/>
      <c r="AR569" s="38"/>
      <c r="AS569" s="33"/>
      <c r="AT569" s="33"/>
      <c r="AU569" s="33"/>
      <c r="AV569" s="33"/>
      <c r="AW569" s="33"/>
      <c r="AX569" s="33"/>
      <c r="AY569" s="39" t="s">
        <v>162</v>
      </c>
      <c r="AZ569" s="40" t="s">
        <v>163</v>
      </c>
      <c r="BA569" s="41" t="s">
        <v>164</v>
      </c>
      <c r="BB569" s="33"/>
      <c r="BC569" s="33"/>
      <c r="BD569" s="33"/>
      <c r="BE569" s="33"/>
      <c r="BF569" s="33"/>
      <c r="BG569" s="33"/>
      <c r="BH569" s="33"/>
      <c r="BI569" s="33"/>
      <c r="BJ569" s="33"/>
      <c r="BK569" s="33"/>
      <c r="BL569" s="33"/>
      <c r="BM569" s="33"/>
      <c r="BN569" s="33"/>
      <c r="BO569" s="33"/>
      <c r="BP569" s="33"/>
      <c r="BQ569" s="33"/>
    </row>
    <row r="570" spans="1:69" s="25" customFormat="1" hidden="1" x14ac:dyDescent="0.25">
      <c r="A570" s="25" t="s">
        <v>159</v>
      </c>
      <c r="B570" s="25" t="s">
        <v>160</v>
      </c>
      <c r="C570" s="25" t="s">
        <v>161</v>
      </c>
      <c r="D570" s="25" t="s">
        <v>11</v>
      </c>
      <c r="E570" s="25">
        <v>1</v>
      </c>
      <c r="F570" s="47" t="s">
        <v>267</v>
      </c>
      <c r="G570" s="83">
        <v>0.375</v>
      </c>
      <c r="H570" s="83">
        <v>10</v>
      </c>
      <c r="I570" s="69">
        <v>0.67500000000000004</v>
      </c>
      <c r="J570" s="23"/>
      <c r="K570" s="23"/>
      <c r="L570" s="23"/>
      <c r="M570" s="71"/>
      <c r="N570" s="72">
        <v>10</v>
      </c>
      <c r="O570" s="73">
        <v>6.5000000000000002E-2</v>
      </c>
      <c r="P570" s="69"/>
      <c r="Q570" s="24"/>
      <c r="R570" s="24"/>
      <c r="S570" s="24"/>
      <c r="T570" s="24"/>
      <c r="U570" s="23"/>
      <c r="V570" s="23"/>
      <c r="W570" s="23"/>
      <c r="X570" s="73">
        <f t="shared" si="65"/>
        <v>0.54500000000000004</v>
      </c>
      <c r="Y570" s="26">
        <f t="shared" si="61"/>
        <v>0.23328288948312711</v>
      </c>
      <c r="Z570" s="63">
        <f t="shared" si="62"/>
        <v>4.5416666666666668E-2</v>
      </c>
      <c r="AA570" s="87">
        <f t="shared" si="63"/>
        <v>1.6200200658550491E-3</v>
      </c>
      <c r="AB570" s="64">
        <f t="shared" si="64"/>
        <v>3.3027522935779813E-3</v>
      </c>
      <c r="AC570" s="64">
        <v>1.4999999999999999E-4</v>
      </c>
      <c r="AD570" s="27"/>
      <c r="AE570" s="27"/>
      <c r="AF570" s="27"/>
      <c r="AH570" s="27"/>
      <c r="AI570" s="44">
        <v>0.42</v>
      </c>
      <c r="AJ570" s="27"/>
      <c r="AK570" s="27"/>
      <c r="AL570" s="27"/>
      <c r="AM570" s="27"/>
      <c r="AN570" s="27"/>
      <c r="AO570" s="27"/>
      <c r="AP570" s="27"/>
      <c r="AQ570" s="27"/>
      <c r="AR570" s="27"/>
      <c r="AY570" s="28" t="s">
        <v>162</v>
      </c>
      <c r="AZ570" s="29" t="s">
        <v>163</v>
      </c>
      <c r="BA570" s="25" t="s">
        <v>164</v>
      </c>
    </row>
    <row r="571" spans="1:69" s="25" customFormat="1" hidden="1" x14ac:dyDescent="0.25">
      <c r="A571" s="25" t="s">
        <v>159</v>
      </c>
      <c r="B571" s="25" t="s">
        <v>160</v>
      </c>
      <c r="C571" s="25" t="s">
        <v>161</v>
      </c>
      <c r="D571" s="25" t="s">
        <v>11</v>
      </c>
      <c r="E571" s="25">
        <v>0</v>
      </c>
      <c r="F571" s="47" t="s">
        <v>267</v>
      </c>
      <c r="G571" s="83">
        <v>0.375</v>
      </c>
      <c r="H571" s="83">
        <v>10</v>
      </c>
      <c r="I571" s="69">
        <v>0.67500000000000004</v>
      </c>
      <c r="J571" s="23"/>
      <c r="K571" s="23"/>
      <c r="L571" s="23"/>
      <c r="M571" s="71"/>
      <c r="N571" s="72">
        <v>30</v>
      </c>
      <c r="O571" s="73">
        <v>7.2999999999999995E-2</v>
      </c>
      <c r="P571" s="69"/>
      <c r="Q571" s="24"/>
      <c r="R571" s="24"/>
      <c r="S571" s="24"/>
      <c r="T571" s="24"/>
      <c r="U571" s="23"/>
      <c r="V571" s="23"/>
      <c r="W571" s="23"/>
      <c r="X571" s="73">
        <f t="shared" si="65"/>
        <v>0.52900000000000003</v>
      </c>
      <c r="Y571" s="26">
        <f t="shared" si="61"/>
        <v>0.21978660744330533</v>
      </c>
      <c r="Z571" s="63">
        <f t="shared" si="62"/>
        <v>4.4083333333333335E-2</v>
      </c>
      <c r="AA571" s="87">
        <f t="shared" si="63"/>
        <v>1.5262958850229538E-3</v>
      </c>
      <c r="AB571" s="64">
        <f t="shared" si="64"/>
        <v>3.4026465028355385E-3</v>
      </c>
      <c r="AC571" s="66">
        <v>1.4999999999999999E-4</v>
      </c>
      <c r="AD571" s="27"/>
      <c r="AE571" s="27"/>
      <c r="AF571" s="27"/>
      <c r="AH571" s="27"/>
      <c r="AI571" s="44">
        <v>0.47</v>
      </c>
      <c r="AJ571" s="27"/>
      <c r="AK571" s="27"/>
      <c r="AL571" s="27"/>
      <c r="AM571" s="27"/>
      <c r="AN571" s="27"/>
      <c r="AO571" s="27"/>
      <c r="AP571" s="27"/>
      <c r="AQ571" s="27"/>
      <c r="AR571" s="27"/>
      <c r="AY571" s="28" t="s">
        <v>162</v>
      </c>
      <c r="AZ571" s="29" t="s">
        <v>163</v>
      </c>
      <c r="BA571" s="25" t="s">
        <v>164</v>
      </c>
    </row>
    <row r="572" spans="1:69" s="36" customFormat="1" hidden="1" x14ac:dyDescent="0.25">
      <c r="A572" s="25" t="s">
        <v>159</v>
      </c>
      <c r="B572" s="25" t="s">
        <v>160</v>
      </c>
      <c r="C572" s="25" t="s">
        <v>161</v>
      </c>
      <c r="D572" s="25" t="s">
        <v>11</v>
      </c>
      <c r="E572" s="25">
        <v>1</v>
      </c>
      <c r="F572" s="47" t="s">
        <v>267</v>
      </c>
      <c r="G572" s="83">
        <v>0.375</v>
      </c>
      <c r="H572" s="81">
        <v>10</v>
      </c>
      <c r="I572" s="69">
        <v>0.67500000000000004</v>
      </c>
      <c r="J572" s="23"/>
      <c r="K572" s="23"/>
      <c r="L572" s="23"/>
      <c r="M572" s="71" t="s">
        <v>165</v>
      </c>
      <c r="N572" s="72">
        <v>40</v>
      </c>
      <c r="O572" s="73">
        <v>9.0999999999999998E-2</v>
      </c>
      <c r="P572" s="69"/>
      <c r="Q572" s="24"/>
      <c r="R572" s="24"/>
      <c r="S572" s="24"/>
      <c r="T572" s="24"/>
      <c r="U572" s="23"/>
      <c r="V572" s="23"/>
      <c r="W572" s="23"/>
      <c r="X572" s="73">
        <f t="shared" si="65"/>
        <v>0.49300000000000005</v>
      </c>
      <c r="Y572" s="26">
        <f t="shared" si="61"/>
        <v>0.19089023821558643</v>
      </c>
      <c r="Z572" s="63">
        <f t="shared" si="62"/>
        <v>4.108333333333334E-2</v>
      </c>
      <c r="AA572" s="87">
        <f t="shared" si="63"/>
        <v>1.3256266542749061E-3</v>
      </c>
      <c r="AB572" s="64">
        <f t="shared" si="64"/>
        <v>3.6511156186612567E-3</v>
      </c>
      <c r="AC572" s="64">
        <v>1.4999999999999999E-4</v>
      </c>
      <c r="AD572" s="27"/>
      <c r="AE572" s="27"/>
      <c r="AF572" s="27"/>
      <c r="AG572" s="27"/>
      <c r="AH572" s="27"/>
      <c r="AI572" s="44">
        <v>0.56999999999999995</v>
      </c>
      <c r="AJ572" s="27"/>
      <c r="AK572" s="27"/>
      <c r="AL572" s="27"/>
      <c r="AM572" s="27"/>
      <c r="AN572" s="27"/>
      <c r="AO572" s="27"/>
      <c r="AP572" s="27"/>
      <c r="AQ572" s="27"/>
      <c r="AR572" s="27"/>
      <c r="AS572" s="25"/>
      <c r="AT572" s="25"/>
      <c r="AU572" s="25"/>
      <c r="AV572" s="25"/>
      <c r="AW572" s="25"/>
      <c r="AX572" s="25"/>
      <c r="AY572" s="28" t="s">
        <v>162</v>
      </c>
      <c r="AZ572" s="29" t="s">
        <v>163</v>
      </c>
      <c r="BA572" s="25" t="s">
        <v>164</v>
      </c>
      <c r="BB572" s="25"/>
      <c r="BC572" s="25"/>
      <c r="BD572" s="25"/>
      <c r="BE572" s="25"/>
      <c r="BF572" s="25"/>
      <c r="BG572" s="25"/>
      <c r="BH572" s="25"/>
      <c r="BI572" s="25"/>
      <c r="BJ572" s="25"/>
      <c r="BK572" s="25"/>
      <c r="BL572" s="25"/>
      <c r="BM572" s="25"/>
      <c r="BN572" s="25"/>
      <c r="BO572" s="25"/>
      <c r="BP572" s="25"/>
      <c r="BQ572" s="25"/>
    </row>
    <row r="573" spans="1:69" s="36" customFormat="1" hidden="1" x14ac:dyDescent="0.25">
      <c r="A573" s="25" t="s">
        <v>159</v>
      </c>
      <c r="B573" s="25" t="s">
        <v>160</v>
      </c>
      <c r="C573" s="25" t="s">
        <v>161</v>
      </c>
      <c r="D573" s="25" t="s">
        <v>11</v>
      </c>
      <c r="E573" s="25">
        <v>1</v>
      </c>
      <c r="F573" s="47" t="s">
        <v>267</v>
      </c>
      <c r="G573" s="83">
        <v>0.375</v>
      </c>
      <c r="H573" s="81">
        <v>10</v>
      </c>
      <c r="I573" s="69">
        <v>0.67500000000000004</v>
      </c>
      <c r="J573" s="23"/>
      <c r="K573" s="23"/>
      <c r="L573" s="23"/>
      <c r="M573" s="71" t="s">
        <v>166</v>
      </c>
      <c r="N573" s="72">
        <v>80</v>
      </c>
      <c r="O573" s="73">
        <v>0.126</v>
      </c>
      <c r="P573" s="69"/>
      <c r="Q573" s="24"/>
      <c r="R573" s="24"/>
      <c r="S573" s="24"/>
      <c r="T573" s="24"/>
      <c r="U573" s="23"/>
      <c r="V573" s="23"/>
      <c r="W573" s="23"/>
      <c r="X573" s="73">
        <f t="shared" si="65"/>
        <v>0.42300000000000004</v>
      </c>
      <c r="Y573" s="26">
        <f t="shared" si="61"/>
        <v>0.14053050797854205</v>
      </c>
      <c r="Z573" s="63">
        <f t="shared" si="62"/>
        <v>3.5250000000000004E-2</v>
      </c>
      <c r="AA573" s="87">
        <f t="shared" si="63"/>
        <v>9.7590630540654198E-4</v>
      </c>
      <c r="AB573" s="64">
        <f t="shared" si="64"/>
        <v>4.2553191489361694E-3</v>
      </c>
      <c r="AC573" s="66">
        <v>1.4999999999999999E-4</v>
      </c>
      <c r="AD573" s="27"/>
      <c r="AE573" s="27"/>
      <c r="AF573" s="27"/>
      <c r="AG573" s="27"/>
      <c r="AH573" s="27"/>
      <c r="AI573" s="44">
        <v>0.74</v>
      </c>
      <c r="AJ573" s="27"/>
      <c r="AK573" s="27"/>
      <c r="AL573" s="27"/>
      <c r="AM573" s="27"/>
      <c r="AN573" s="27"/>
      <c r="AO573" s="27"/>
      <c r="AP573" s="27"/>
      <c r="AQ573" s="27"/>
      <c r="AR573" s="27"/>
      <c r="AS573" s="25"/>
      <c r="AT573" s="25"/>
      <c r="AU573" s="25"/>
      <c r="AV573" s="25"/>
      <c r="AW573" s="25"/>
      <c r="AX573" s="25"/>
      <c r="AY573" s="28" t="s">
        <v>162</v>
      </c>
      <c r="AZ573" s="29" t="s">
        <v>163</v>
      </c>
      <c r="BA573" s="25" t="s">
        <v>164</v>
      </c>
      <c r="BB573" s="25"/>
      <c r="BC573" s="25"/>
      <c r="BD573" s="25"/>
      <c r="BE573" s="25"/>
      <c r="BF573" s="25"/>
      <c r="BG573" s="25"/>
      <c r="BH573" s="25"/>
      <c r="BI573" s="25"/>
      <c r="BJ573" s="25"/>
      <c r="BK573" s="25"/>
      <c r="BL573" s="25"/>
      <c r="BM573" s="25"/>
      <c r="BN573" s="25"/>
      <c r="BO573" s="25"/>
      <c r="BP573" s="25"/>
      <c r="BQ573" s="25"/>
    </row>
    <row r="574" spans="1:69" s="36" customFormat="1" hidden="1" x14ac:dyDescent="0.25">
      <c r="A574" s="25" t="s">
        <v>159</v>
      </c>
      <c r="B574" s="25" t="s">
        <v>160</v>
      </c>
      <c r="C574" s="25" t="s">
        <v>161</v>
      </c>
      <c r="D574" s="25" t="s">
        <v>11</v>
      </c>
      <c r="E574" s="25">
        <v>2</v>
      </c>
      <c r="F574" s="47" t="s">
        <v>267</v>
      </c>
      <c r="G574" s="83">
        <v>0.375</v>
      </c>
      <c r="H574" s="83">
        <v>10</v>
      </c>
      <c r="I574" s="69">
        <v>0.67500000000000004</v>
      </c>
      <c r="J574" s="23"/>
      <c r="K574" s="23"/>
      <c r="L574" s="23"/>
      <c r="M574" s="71"/>
      <c r="N574" s="72">
        <v>160</v>
      </c>
      <c r="O574" s="73">
        <v>0.158</v>
      </c>
      <c r="P574" s="69"/>
      <c r="Q574" s="24"/>
      <c r="R574" s="24"/>
      <c r="S574" s="24"/>
      <c r="T574" s="24"/>
      <c r="U574" s="23"/>
      <c r="V574" s="23"/>
      <c r="W574" s="23"/>
      <c r="X574" s="73">
        <f t="shared" si="65"/>
        <v>0.35900000000000004</v>
      </c>
      <c r="Y574" s="26">
        <f t="shared" si="61"/>
        <v>0.10122290069682655</v>
      </c>
      <c r="Z574" s="63">
        <f t="shared" si="62"/>
        <v>2.9916666666666671E-2</v>
      </c>
      <c r="AA574" s="87">
        <f t="shared" si="63"/>
        <v>7.0293681039462893E-4</v>
      </c>
      <c r="AB574" s="64">
        <f t="shared" si="64"/>
        <v>5.0139275766016697E-3</v>
      </c>
      <c r="AC574" s="64">
        <v>1.4999999999999999E-4</v>
      </c>
      <c r="AD574" s="27"/>
      <c r="AE574" s="27"/>
      <c r="AF574" s="27"/>
      <c r="AG574" s="27"/>
      <c r="AH574" s="27"/>
      <c r="AI574" s="44">
        <v>0.87</v>
      </c>
      <c r="AJ574" s="27"/>
      <c r="AK574" s="27"/>
      <c r="AL574" s="27"/>
      <c r="AM574" s="27"/>
      <c r="AN574" s="27"/>
      <c r="AO574" s="27"/>
      <c r="AP574" s="27"/>
      <c r="AQ574" s="27"/>
      <c r="AR574" s="27"/>
      <c r="AS574" s="25"/>
      <c r="AT574" s="25"/>
      <c r="AU574" s="25"/>
      <c r="AV574" s="25"/>
      <c r="AW574" s="25"/>
      <c r="AX574" s="25"/>
      <c r="AY574" s="28" t="s">
        <v>162</v>
      </c>
      <c r="AZ574" s="29" t="s">
        <v>163</v>
      </c>
      <c r="BA574" s="25" t="s">
        <v>164</v>
      </c>
      <c r="BB574" s="25"/>
      <c r="BC574" s="25"/>
      <c r="BD574" s="25"/>
      <c r="BE574" s="25"/>
      <c r="BF574" s="25"/>
      <c r="BG574" s="25"/>
      <c r="BH574" s="25"/>
      <c r="BI574" s="25"/>
      <c r="BJ574" s="25"/>
      <c r="BK574" s="25"/>
      <c r="BL574" s="25"/>
      <c r="BM574" s="25"/>
      <c r="BN574" s="25"/>
      <c r="BO574" s="25"/>
      <c r="BP574" s="25"/>
      <c r="BQ574" s="25"/>
    </row>
    <row r="575" spans="1:69" s="36" customFormat="1" hidden="1" x14ac:dyDescent="0.25">
      <c r="A575" s="25" t="s">
        <v>159</v>
      </c>
      <c r="B575" s="25" t="s">
        <v>160</v>
      </c>
      <c r="C575" s="25" t="s">
        <v>161</v>
      </c>
      <c r="D575" s="25" t="s">
        <v>11</v>
      </c>
      <c r="E575" s="25">
        <v>3</v>
      </c>
      <c r="F575" s="47" t="s">
        <v>267</v>
      </c>
      <c r="G575" s="83">
        <v>0.375</v>
      </c>
      <c r="H575" s="83">
        <v>10</v>
      </c>
      <c r="I575" s="69">
        <v>0.67500000000000004</v>
      </c>
      <c r="J575" s="23"/>
      <c r="K575" s="23"/>
      <c r="L575" s="23"/>
      <c r="M575" s="71" t="s">
        <v>167</v>
      </c>
      <c r="N575" s="72"/>
      <c r="O575" s="73">
        <v>0.252</v>
      </c>
      <c r="P575" s="69"/>
      <c r="Q575" s="24"/>
      <c r="R575" s="24"/>
      <c r="S575" s="24"/>
      <c r="T575" s="24"/>
      <c r="U575" s="23"/>
      <c r="V575" s="23"/>
      <c r="W575" s="23"/>
      <c r="X575" s="73">
        <f t="shared" si="65"/>
        <v>0.17100000000000004</v>
      </c>
      <c r="Y575" s="26">
        <f t="shared" si="61"/>
        <v>2.2965827695904797E-2</v>
      </c>
      <c r="Z575" s="63">
        <f t="shared" si="62"/>
        <v>1.4250000000000004E-2</v>
      </c>
      <c r="AA575" s="87">
        <f t="shared" si="63"/>
        <v>1.5948491455489443E-4</v>
      </c>
      <c r="AB575" s="64">
        <f t="shared" si="64"/>
        <v>1.0526315789473681E-2</v>
      </c>
      <c r="AC575" s="66">
        <v>1.4999999999999999E-4</v>
      </c>
      <c r="AD575" s="27"/>
      <c r="AE575" s="27"/>
      <c r="AF575" s="27"/>
      <c r="AG575" s="27"/>
      <c r="AH575" s="27"/>
      <c r="AI575" s="44">
        <v>1.1399999999999999</v>
      </c>
      <c r="AJ575" s="27"/>
      <c r="AK575" s="27"/>
      <c r="AL575" s="27"/>
      <c r="AM575" s="27"/>
      <c r="AN575" s="27"/>
      <c r="AO575" s="27"/>
      <c r="AP575" s="27"/>
      <c r="AQ575" s="27"/>
      <c r="AR575" s="27"/>
      <c r="AS575" s="25"/>
      <c r="AT575" s="25"/>
      <c r="AU575" s="25"/>
      <c r="AV575" s="25"/>
      <c r="AW575" s="25"/>
      <c r="AX575" s="25"/>
      <c r="AY575" s="28" t="s">
        <v>162</v>
      </c>
      <c r="AZ575" s="29" t="s">
        <v>163</v>
      </c>
      <c r="BA575" s="25" t="s">
        <v>164</v>
      </c>
      <c r="BB575" s="25"/>
      <c r="BC575" s="25"/>
      <c r="BD575" s="25"/>
      <c r="BE575" s="25"/>
      <c r="BF575" s="25"/>
      <c r="BG575" s="25"/>
      <c r="BH575" s="25"/>
      <c r="BI575" s="25"/>
      <c r="BJ575" s="25"/>
      <c r="BK575" s="25"/>
      <c r="BL575" s="25"/>
      <c r="BM575" s="25"/>
      <c r="BN575" s="25"/>
      <c r="BO575" s="25"/>
      <c r="BP575" s="25"/>
      <c r="BQ575" s="25"/>
    </row>
    <row r="576" spans="1:69" s="25" customFormat="1" hidden="1" x14ac:dyDescent="0.25">
      <c r="A576" s="33" t="s">
        <v>159</v>
      </c>
      <c r="B576" s="33" t="s">
        <v>160</v>
      </c>
      <c r="C576" s="33" t="s">
        <v>161</v>
      </c>
      <c r="D576" s="33" t="s">
        <v>11</v>
      </c>
      <c r="E576" s="33">
        <v>1</v>
      </c>
      <c r="F576" s="47" t="s">
        <v>267</v>
      </c>
      <c r="G576" s="84">
        <v>0.5</v>
      </c>
      <c r="H576" s="84">
        <v>15</v>
      </c>
      <c r="I576" s="76">
        <v>0.84</v>
      </c>
      <c r="J576" s="31"/>
      <c r="K576" s="31"/>
      <c r="L576" s="31"/>
      <c r="M576" s="74"/>
      <c r="N576" s="75">
        <v>5</v>
      </c>
      <c r="O576" s="76">
        <v>6.5000000000000002E-2</v>
      </c>
      <c r="P576" s="77"/>
      <c r="Q576" s="32"/>
      <c r="R576" s="32"/>
      <c r="S576" s="32"/>
      <c r="T576" s="32"/>
      <c r="U576" s="31"/>
      <c r="V576" s="31"/>
      <c r="W576" s="31"/>
      <c r="X576" s="76">
        <f t="shared" si="65"/>
        <v>0.71</v>
      </c>
      <c r="Y576" s="37">
        <f t="shared" si="61"/>
        <v>0.39591921416865367</v>
      </c>
      <c r="Z576" s="65">
        <f t="shared" si="62"/>
        <v>5.9166666666666666E-2</v>
      </c>
      <c r="AA576" s="88">
        <f t="shared" si="63"/>
        <v>2.749438987282317E-3</v>
      </c>
      <c r="AB576" s="66">
        <f t="shared" si="64"/>
        <v>2.5352112676056337E-3</v>
      </c>
      <c r="AC576" s="66">
        <v>1.4999999999999999E-4</v>
      </c>
      <c r="AD576" s="38"/>
      <c r="AE576" s="38"/>
      <c r="AF576" s="38"/>
      <c r="AG576" s="33"/>
      <c r="AH576" s="38"/>
      <c r="AI576" s="45">
        <v>0.54</v>
      </c>
      <c r="AJ576" s="38"/>
      <c r="AK576" s="38"/>
      <c r="AL576" s="38"/>
      <c r="AM576" s="38"/>
      <c r="AN576" s="38"/>
      <c r="AO576" s="38"/>
      <c r="AP576" s="38"/>
      <c r="AQ576" s="38"/>
      <c r="AR576" s="38"/>
      <c r="AS576" s="33"/>
      <c r="AT576" s="33"/>
      <c r="AU576" s="33"/>
      <c r="AV576" s="33"/>
      <c r="AW576" s="33"/>
      <c r="AX576" s="33"/>
      <c r="AY576" s="39" t="s">
        <v>162</v>
      </c>
      <c r="AZ576" s="40" t="s">
        <v>163</v>
      </c>
      <c r="BA576" s="41" t="s">
        <v>164</v>
      </c>
      <c r="BB576" s="33"/>
      <c r="BC576" s="33"/>
      <c r="BD576" s="33"/>
      <c r="BE576" s="33"/>
      <c r="BF576" s="33"/>
      <c r="BG576" s="33"/>
      <c r="BH576" s="33"/>
      <c r="BI576" s="33"/>
      <c r="BJ576" s="33"/>
      <c r="BK576" s="33"/>
      <c r="BL576" s="33"/>
      <c r="BM576" s="33"/>
      <c r="BN576" s="33"/>
      <c r="BO576" s="33"/>
      <c r="BP576" s="33"/>
      <c r="BQ576" s="33"/>
    </row>
    <row r="577" spans="1:69" s="25" customFormat="1" hidden="1" x14ac:dyDescent="0.25">
      <c r="A577" s="33" t="s">
        <v>159</v>
      </c>
      <c r="B577" s="33" t="s">
        <v>160</v>
      </c>
      <c r="C577" s="33" t="s">
        <v>161</v>
      </c>
      <c r="D577" s="33" t="s">
        <v>11</v>
      </c>
      <c r="E577" s="33">
        <v>1</v>
      </c>
      <c r="F577" s="47" t="s">
        <v>267</v>
      </c>
      <c r="G577" s="84">
        <v>0.5</v>
      </c>
      <c r="H577" s="84">
        <v>15</v>
      </c>
      <c r="I577" s="76">
        <v>0.84</v>
      </c>
      <c r="J577" s="31"/>
      <c r="K577" s="31"/>
      <c r="L577" s="31"/>
      <c r="M577" s="74"/>
      <c r="N577" s="75">
        <v>10</v>
      </c>
      <c r="O577" s="76">
        <v>8.3000000000000004E-2</v>
      </c>
      <c r="P577" s="77"/>
      <c r="Q577" s="32"/>
      <c r="R577" s="32"/>
      <c r="S577" s="32"/>
      <c r="T577" s="32"/>
      <c r="U577" s="31"/>
      <c r="V577" s="31"/>
      <c r="W577" s="31"/>
      <c r="X577" s="76">
        <f t="shared" si="65"/>
        <v>0.67399999999999993</v>
      </c>
      <c r="Y577" s="37">
        <f t="shared" si="61"/>
        <v>0.35678753607553915</v>
      </c>
      <c r="Z577" s="65">
        <f t="shared" si="62"/>
        <v>5.6166666666666663E-2</v>
      </c>
      <c r="AA577" s="88">
        <f t="shared" si="63"/>
        <v>2.4776912227467995E-3</v>
      </c>
      <c r="AB577" s="66">
        <f t="shared" si="64"/>
        <v>2.6706231454005935E-3</v>
      </c>
      <c r="AC577" s="64">
        <v>1.4999999999999999E-4</v>
      </c>
      <c r="AD577" s="38"/>
      <c r="AE577" s="38"/>
      <c r="AF577" s="38"/>
      <c r="AG577" s="33"/>
      <c r="AH577" s="38"/>
      <c r="AI577" s="45">
        <v>0.67</v>
      </c>
      <c r="AJ577" s="38"/>
      <c r="AK577" s="38"/>
      <c r="AL577" s="38"/>
      <c r="AM577" s="38"/>
      <c r="AN577" s="38"/>
      <c r="AO577" s="38"/>
      <c r="AP577" s="38"/>
      <c r="AQ577" s="38"/>
      <c r="AR577" s="38"/>
      <c r="AS577" s="33"/>
      <c r="AT577" s="33"/>
      <c r="AU577" s="33"/>
      <c r="AV577" s="33"/>
      <c r="AW577" s="33"/>
      <c r="AX577" s="33"/>
      <c r="AY577" s="39" t="s">
        <v>162</v>
      </c>
      <c r="AZ577" s="40" t="s">
        <v>163</v>
      </c>
      <c r="BA577" s="41" t="s">
        <v>164</v>
      </c>
      <c r="BB577" s="33"/>
      <c r="BC577" s="33"/>
      <c r="BD577" s="33"/>
      <c r="BE577" s="33"/>
      <c r="BF577" s="33"/>
      <c r="BG577" s="33"/>
      <c r="BH577" s="33"/>
      <c r="BI577" s="33"/>
      <c r="BJ577" s="33"/>
      <c r="BK577" s="33"/>
      <c r="BL577" s="33"/>
      <c r="BM577" s="33"/>
      <c r="BN577" s="33"/>
      <c r="BO577" s="33"/>
      <c r="BP577" s="33"/>
      <c r="BQ577" s="33"/>
    </row>
    <row r="578" spans="1:69" s="25" customFormat="1" hidden="1" x14ac:dyDescent="0.25">
      <c r="A578" s="33" t="s">
        <v>159</v>
      </c>
      <c r="B578" s="33" t="s">
        <v>160</v>
      </c>
      <c r="C578" s="33" t="s">
        <v>161</v>
      </c>
      <c r="D578" s="33" t="s">
        <v>11</v>
      </c>
      <c r="E578" s="33">
        <v>1</v>
      </c>
      <c r="F578" s="47" t="s">
        <v>267</v>
      </c>
      <c r="G578" s="84">
        <v>0.5</v>
      </c>
      <c r="H578" s="84">
        <v>15</v>
      </c>
      <c r="I578" s="76">
        <v>0.84</v>
      </c>
      <c r="J578" s="31"/>
      <c r="K578" s="31"/>
      <c r="L578" s="31"/>
      <c r="M578" s="74"/>
      <c r="N578" s="75">
        <v>30</v>
      </c>
      <c r="O578" s="76">
        <v>9.5000000000000001E-2</v>
      </c>
      <c r="P578" s="77"/>
      <c r="Q578" s="32"/>
      <c r="R578" s="32"/>
      <c r="S578" s="32"/>
      <c r="T578" s="32"/>
      <c r="U578" s="31"/>
      <c r="V578" s="31"/>
      <c r="W578" s="31"/>
      <c r="X578" s="76">
        <f t="shared" si="65"/>
        <v>0.64999999999999991</v>
      </c>
      <c r="Y578" s="37">
        <f t="shared" si="61"/>
        <v>0.3318307240354218</v>
      </c>
      <c r="Z578" s="65">
        <f t="shared" si="62"/>
        <v>5.4166666666666662E-2</v>
      </c>
      <c r="AA578" s="88">
        <f t="shared" si="63"/>
        <v>2.3043800280237625E-3</v>
      </c>
      <c r="AB578" s="66">
        <f t="shared" si="64"/>
        <v>2.7692307692307691E-3</v>
      </c>
      <c r="AC578" s="66">
        <v>1.4999999999999999E-4</v>
      </c>
      <c r="AD578" s="38"/>
      <c r="AE578" s="38"/>
      <c r="AF578" s="38"/>
      <c r="AG578" s="33"/>
      <c r="AH578" s="38"/>
      <c r="AI578" s="45">
        <v>0.76</v>
      </c>
      <c r="AJ578" s="38"/>
      <c r="AK578" s="38"/>
      <c r="AL578" s="38"/>
      <c r="AM578" s="38"/>
      <c r="AN578" s="38"/>
      <c r="AO578" s="38"/>
      <c r="AP578" s="38"/>
      <c r="AQ578" s="38"/>
      <c r="AR578" s="38"/>
      <c r="AS578" s="33"/>
      <c r="AT578" s="33"/>
      <c r="AU578" s="33"/>
      <c r="AV578" s="33"/>
      <c r="AW578" s="33"/>
      <c r="AX578" s="33"/>
      <c r="AY578" s="39" t="s">
        <v>162</v>
      </c>
      <c r="AZ578" s="40" t="s">
        <v>163</v>
      </c>
      <c r="BA578" s="41" t="s">
        <v>164</v>
      </c>
      <c r="BB578" s="33"/>
      <c r="BC578" s="33"/>
      <c r="BD578" s="33"/>
      <c r="BE578" s="33"/>
      <c r="BF578" s="33"/>
      <c r="BG578" s="33"/>
      <c r="BH578" s="33"/>
      <c r="BI578" s="33"/>
      <c r="BJ578" s="33"/>
      <c r="BK578" s="33"/>
      <c r="BL578" s="33"/>
      <c r="BM578" s="33"/>
      <c r="BN578" s="33"/>
      <c r="BO578" s="33"/>
      <c r="BP578" s="33"/>
      <c r="BQ578" s="33"/>
    </row>
    <row r="579" spans="1:69" s="25" customFormat="1" hidden="1" x14ac:dyDescent="0.25">
      <c r="A579" s="36" t="s">
        <v>159</v>
      </c>
      <c r="B579" s="36" t="s">
        <v>160</v>
      </c>
      <c r="C579" s="36" t="s">
        <v>161</v>
      </c>
      <c r="D579" s="36" t="s">
        <v>11</v>
      </c>
      <c r="E579" s="36">
        <v>1</v>
      </c>
      <c r="F579" s="47" t="s">
        <v>267</v>
      </c>
      <c r="G579" s="85">
        <v>0.5</v>
      </c>
      <c r="H579" s="82">
        <v>15</v>
      </c>
      <c r="I579" s="80">
        <v>0.84</v>
      </c>
      <c r="J579" s="34"/>
      <c r="K579" s="34"/>
      <c r="L579" s="34"/>
      <c r="M579" s="70" t="s">
        <v>165</v>
      </c>
      <c r="N579" s="79">
        <v>40</v>
      </c>
      <c r="O579" s="80">
        <v>0.109</v>
      </c>
      <c r="P579" s="70"/>
      <c r="Q579" s="35"/>
      <c r="R579" s="35"/>
      <c r="S579" s="35"/>
      <c r="T579" s="35"/>
      <c r="U579" s="34"/>
      <c r="V579" s="34"/>
      <c r="W579" s="34"/>
      <c r="X579" s="80">
        <f t="shared" si="65"/>
        <v>0.622</v>
      </c>
      <c r="Y579" s="42">
        <f t="shared" si="61"/>
        <v>0.30385798304785838</v>
      </c>
      <c r="Z579" s="67">
        <f t="shared" si="62"/>
        <v>5.1833333333333335E-2</v>
      </c>
      <c r="AA579" s="89">
        <f t="shared" si="63"/>
        <v>2.1101248822767943E-3</v>
      </c>
      <c r="AB579" s="68">
        <f t="shared" si="64"/>
        <v>2.8938906752411574E-3</v>
      </c>
      <c r="AC579" s="64">
        <v>1.4999999999999999E-4</v>
      </c>
      <c r="AD579" s="43"/>
      <c r="AE579" s="43"/>
      <c r="AF579" s="43"/>
      <c r="AG579" s="43"/>
      <c r="AH579" s="43"/>
      <c r="AI579" s="46">
        <v>0.85</v>
      </c>
      <c r="AJ579" s="43"/>
      <c r="AK579" s="43"/>
      <c r="AL579" s="43"/>
      <c r="AM579" s="43"/>
      <c r="AN579" s="43"/>
      <c r="AO579" s="43"/>
      <c r="AP579" s="43"/>
      <c r="AQ579" s="43"/>
      <c r="AR579" s="43"/>
      <c r="AS579" s="36"/>
      <c r="AT579" s="36"/>
      <c r="AU579" s="36"/>
      <c r="AV579" s="36"/>
      <c r="AW579" s="36"/>
      <c r="AX579" s="36"/>
      <c r="AY579" s="39" t="s">
        <v>162</v>
      </c>
      <c r="AZ579" s="40" t="s">
        <v>163</v>
      </c>
      <c r="BA579" s="41" t="s">
        <v>164</v>
      </c>
      <c r="BB579" s="36"/>
      <c r="BC579" s="36"/>
      <c r="BD579" s="36"/>
      <c r="BE579" s="36"/>
      <c r="BF579" s="36"/>
      <c r="BG579" s="36"/>
      <c r="BH579" s="36"/>
      <c r="BI579" s="36"/>
      <c r="BJ579" s="36"/>
      <c r="BK579" s="36"/>
      <c r="BL579" s="36"/>
      <c r="BM579" s="36"/>
      <c r="BN579" s="36"/>
      <c r="BO579" s="36"/>
      <c r="BP579" s="36"/>
      <c r="BQ579" s="36"/>
    </row>
    <row r="580" spans="1:69" s="36" customFormat="1" hidden="1" x14ac:dyDescent="0.25">
      <c r="A580" s="36" t="s">
        <v>159</v>
      </c>
      <c r="B580" s="36" t="s">
        <v>160</v>
      </c>
      <c r="C580" s="36" t="s">
        <v>161</v>
      </c>
      <c r="D580" s="36" t="s">
        <v>11</v>
      </c>
      <c r="E580" s="36">
        <v>1</v>
      </c>
      <c r="F580" s="47" t="s">
        <v>267</v>
      </c>
      <c r="G580" s="85">
        <v>0.5</v>
      </c>
      <c r="H580" s="82">
        <v>15</v>
      </c>
      <c r="I580" s="80">
        <v>0.84</v>
      </c>
      <c r="J580" s="34"/>
      <c r="K580" s="34"/>
      <c r="L580" s="34"/>
      <c r="M580" s="70" t="s">
        <v>166</v>
      </c>
      <c r="N580" s="79">
        <v>80</v>
      </c>
      <c r="O580" s="80">
        <v>0.14699999999999999</v>
      </c>
      <c r="P580" s="70"/>
      <c r="Q580" s="35"/>
      <c r="R580" s="35"/>
      <c r="S580" s="35"/>
      <c r="T580" s="35"/>
      <c r="U580" s="34"/>
      <c r="V580" s="34"/>
      <c r="W580" s="34"/>
      <c r="X580" s="80">
        <f t="shared" si="65"/>
        <v>0.54600000000000004</v>
      </c>
      <c r="Y580" s="42">
        <f t="shared" si="61"/>
        <v>0.23413975887939373</v>
      </c>
      <c r="Z580" s="67">
        <f t="shared" si="62"/>
        <v>4.5500000000000006E-2</v>
      </c>
      <c r="AA580" s="89">
        <f t="shared" si="63"/>
        <v>1.6259705477735676E-3</v>
      </c>
      <c r="AB580" s="68">
        <f t="shared" si="64"/>
        <v>3.2967032967032958E-3</v>
      </c>
      <c r="AC580" s="66">
        <v>1.4999999999999999E-4</v>
      </c>
      <c r="AD580" s="43"/>
      <c r="AE580" s="43"/>
      <c r="AF580" s="43"/>
      <c r="AG580" s="43"/>
      <c r="AH580" s="43"/>
      <c r="AI580" s="46">
        <v>1.0900000000000001</v>
      </c>
      <c r="AJ580" s="43"/>
      <c r="AK580" s="43"/>
      <c r="AL580" s="43"/>
      <c r="AM580" s="43"/>
      <c r="AN580" s="43"/>
      <c r="AO580" s="43"/>
      <c r="AP580" s="43"/>
      <c r="AQ580" s="43"/>
      <c r="AR580" s="43"/>
      <c r="AY580" s="39" t="s">
        <v>162</v>
      </c>
      <c r="AZ580" s="40" t="s">
        <v>163</v>
      </c>
      <c r="BA580" s="41" t="s">
        <v>164</v>
      </c>
    </row>
    <row r="581" spans="1:69" s="36" customFormat="1" hidden="1" x14ac:dyDescent="0.25">
      <c r="A581" s="36" t="s">
        <v>159</v>
      </c>
      <c r="B581" s="36" t="s">
        <v>160</v>
      </c>
      <c r="C581" s="36" t="s">
        <v>161</v>
      </c>
      <c r="D581" s="36" t="s">
        <v>11</v>
      </c>
      <c r="E581" s="36">
        <v>1</v>
      </c>
      <c r="F581" s="47" t="s">
        <v>267</v>
      </c>
      <c r="G581" s="85">
        <v>0.5</v>
      </c>
      <c r="H581" s="82">
        <v>15</v>
      </c>
      <c r="I581" s="80">
        <v>0.84</v>
      </c>
      <c r="J581" s="34"/>
      <c r="K581" s="34"/>
      <c r="L581" s="34"/>
      <c r="M581" s="70"/>
      <c r="N581" s="79">
        <v>160</v>
      </c>
      <c r="O581" s="80">
        <v>0.188</v>
      </c>
      <c r="P581" s="70"/>
      <c r="Q581" s="35"/>
      <c r="R581" s="35"/>
      <c r="S581" s="35"/>
      <c r="T581" s="35"/>
      <c r="U581" s="34"/>
      <c r="V581" s="34"/>
      <c r="W581" s="34"/>
      <c r="X581" s="80">
        <f t="shared" si="65"/>
        <v>0.46399999999999997</v>
      </c>
      <c r="Y581" s="42">
        <f t="shared" ref="Y581:Y644" si="66">PI()*X581^2/4</f>
        <v>0.16909308298681699</v>
      </c>
      <c r="Z581" s="67">
        <f t="shared" ref="Z581:Z644" si="67">X581/12</f>
        <v>3.8666666666666662E-2</v>
      </c>
      <c r="AA581" s="89">
        <f t="shared" ref="AA581:AA644" si="68">PI()*Z581^2/4</f>
        <v>1.1742575207417845E-3</v>
      </c>
      <c r="AB581" s="68">
        <f t="shared" ref="AB581:AB644" si="69">AC581/Z581</f>
        <v>3.8793103448275862E-3</v>
      </c>
      <c r="AC581" s="66">
        <v>1.4999999999999999E-4</v>
      </c>
      <c r="AD581" s="43"/>
      <c r="AE581" s="43"/>
      <c r="AF581" s="43"/>
      <c r="AG581" s="43"/>
      <c r="AH581" s="43"/>
      <c r="AI581" s="46">
        <v>1.31</v>
      </c>
      <c r="AJ581" s="43"/>
      <c r="AK581" s="43"/>
      <c r="AL581" s="43"/>
      <c r="AM581" s="43"/>
      <c r="AN581" s="43"/>
      <c r="AO581" s="43"/>
      <c r="AP581" s="43"/>
      <c r="AQ581" s="43"/>
      <c r="AR581" s="43"/>
      <c r="AY581" s="39" t="s">
        <v>162</v>
      </c>
      <c r="AZ581" s="40" t="s">
        <v>163</v>
      </c>
      <c r="BA581" s="41" t="s">
        <v>164</v>
      </c>
    </row>
    <row r="582" spans="1:69" s="36" customFormat="1" hidden="1" x14ac:dyDescent="0.25">
      <c r="A582" s="36" t="s">
        <v>159</v>
      </c>
      <c r="B582" s="36" t="s">
        <v>160</v>
      </c>
      <c r="C582" s="36" t="s">
        <v>161</v>
      </c>
      <c r="D582" s="36" t="s">
        <v>11</v>
      </c>
      <c r="E582" s="36">
        <v>1</v>
      </c>
      <c r="F582" s="47" t="s">
        <v>267</v>
      </c>
      <c r="G582" s="85">
        <v>0.5</v>
      </c>
      <c r="H582" s="82">
        <v>15</v>
      </c>
      <c r="I582" s="80">
        <v>0.84</v>
      </c>
      <c r="J582" s="34"/>
      <c r="K582" s="34"/>
      <c r="L582" s="34"/>
      <c r="M582" s="70" t="s">
        <v>167</v>
      </c>
      <c r="N582" s="79"/>
      <c r="O582" s="80">
        <v>0.29399999999999998</v>
      </c>
      <c r="P582" s="70"/>
      <c r="Q582" s="35"/>
      <c r="R582" s="35"/>
      <c r="S582" s="35"/>
      <c r="T582" s="35"/>
      <c r="U582" s="34"/>
      <c r="V582" s="34"/>
      <c r="W582" s="34"/>
      <c r="X582" s="80">
        <f t="shared" si="65"/>
        <v>0.252</v>
      </c>
      <c r="Y582" s="42">
        <f t="shared" si="66"/>
        <v>4.9875924968391556E-2</v>
      </c>
      <c r="Z582" s="67">
        <f t="shared" si="67"/>
        <v>2.1000000000000001E-2</v>
      </c>
      <c r="AA582" s="89">
        <f t="shared" si="68"/>
        <v>3.4636059005827474E-4</v>
      </c>
      <c r="AB582" s="68">
        <f t="shared" si="69"/>
        <v>7.1428571428571418E-3</v>
      </c>
      <c r="AC582" s="64">
        <v>1.4999999999999999E-4</v>
      </c>
      <c r="AD582" s="43"/>
      <c r="AE582" s="43"/>
      <c r="AF582" s="43"/>
      <c r="AG582" s="43"/>
      <c r="AH582" s="43"/>
      <c r="AI582" s="46">
        <v>1.72</v>
      </c>
      <c r="AJ582" s="43"/>
      <c r="AK582" s="43"/>
      <c r="AL582" s="43"/>
      <c r="AM582" s="43"/>
      <c r="AN582" s="43"/>
      <c r="AO582" s="43"/>
      <c r="AP582" s="43"/>
      <c r="AQ582" s="43"/>
      <c r="AR582" s="43"/>
      <c r="AY582" s="39" t="s">
        <v>162</v>
      </c>
      <c r="AZ582" s="40" t="s">
        <v>163</v>
      </c>
      <c r="BA582" s="41" t="s">
        <v>164</v>
      </c>
    </row>
    <row r="583" spans="1:69" s="36" customFormat="1" hidden="1" x14ac:dyDescent="0.25">
      <c r="A583" s="25" t="s">
        <v>159</v>
      </c>
      <c r="B583" s="25" t="s">
        <v>160</v>
      </c>
      <c r="C583" s="25" t="s">
        <v>161</v>
      </c>
      <c r="D583" s="25" t="s">
        <v>11</v>
      </c>
      <c r="E583" s="25">
        <v>1</v>
      </c>
      <c r="F583" s="47" t="s">
        <v>267</v>
      </c>
      <c r="G583" s="83">
        <v>0.75</v>
      </c>
      <c r="H583" s="83">
        <v>20</v>
      </c>
      <c r="I583" s="73">
        <v>1.05</v>
      </c>
      <c r="J583" s="23"/>
      <c r="K583" s="23"/>
      <c r="L583" s="23"/>
      <c r="M583" s="71"/>
      <c r="N583" s="72">
        <v>5</v>
      </c>
      <c r="O583" s="73">
        <v>6.5000000000000002E-2</v>
      </c>
      <c r="P583" s="69"/>
      <c r="Q583" s="24"/>
      <c r="R583" s="24"/>
      <c r="S583" s="24"/>
      <c r="T583" s="24"/>
      <c r="U583" s="23"/>
      <c r="V583" s="23"/>
      <c r="W583" s="23"/>
      <c r="X583" s="73">
        <f t="shared" si="65"/>
        <v>0.92</v>
      </c>
      <c r="Y583" s="26">
        <f t="shared" si="66"/>
        <v>0.66476100549960027</v>
      </c>
      <c r="Z583" s="63">
        <f t="shared" si="67"/>
        <v>7.6666666666666675E-2</v>
      </c>
      <c r="AA583" s="87">
        <f t="shared" si="68"/>
        <v>4.616395871525002E-3</v>
      </c>
      <c r="AB583" s="64">
        <f t="shared" si="69"/>
        <v>1.9565217391304345E-3</v>
      </c>
      <c r="AC583" s="66">
        <v>1.4999999999999999E-4</v>
      </c>
      <c r="AD583" s="27"/>
      <c r="AE583" s="27"/>
      <c r="AF583" s="27"/>
      <c r="AG583" s="25"/>
      <c r="AH583" s="27"/>
      <c r="AI583" s="44">
        <v>0.68</v>
      </c>
      <c r="AJ583" s="27"/>
      <c r="AK583" s="27"/>
      <c r="AL583" s="27"/>
      <c r="AM583" s="27"/>
      <c r="AN583" s="27"/>
      <c r="AO583" s="27"/>
      <c r="AP583" s="27"/>
      <c r="AQ583" s="27"/>
      <c r="AR583" s="27"/>
      <c r="AS583" s="25"/>
      <c r="AT583" s="25"/>
      <c r="AU583" s="25"/>
      <c r="AV583" s="25"/>
      <c r="AW583" s="25"/>
      <c r="AX583" s="25"/>
      <c r="AY583" s="28" t="s">
        <v>162</v>
      </c>
      <c r="AZ583" s="29" t="s">
        <v>163</v>
      </c>
      <c r="BA583" s="25" t="s">
        <v>164</v>
      </c>
      <c r="BB583" s="25"/>
      <c r="BC583" s="25"/>
      <c r="BD583" s="25"/>
      <c r="BE583" s="25"/>
      <c r="BF583" s="25"/>
      <c r="BG583" s="25"/>
      <c r="BH583" s="25"/>
      <c r="BI583" s="25"/>
      <c r="BJ583" s="25"/>
      <c r="BK583" s="25"/>
      <c r="BL583" s="25"/>
      <c r="BM583" s="25"/>
      <c r="BN583" s="25"/>
      <c r="BO583" s="25"/>
      <c r="BP583" s="25"/>
      <c r="BQ583" s="25"/>
    </row>
    <row r="584" spans="1:69" s="36" customFormat="1" hidden="1" x14ac:dyDescent="0.25">
      <c r="A584" s="25" t="s">
        <v>159</v>
      </c>
      <c r="B584" s="25" t="s">
        <v>160</v>
      </c>
      <c r="C584" s="25" t="s">
        <v>161</v>
      </c>
      <c r="D584" s="25" t="s">
        <v>11</v>
      </c>
      <c r="E584" s="25">
        <v>1</v>
      </c>
      <c r="F584" s="47" t="s">
        <v>267</v>
      </c>
      <c r="G584" s="83">
        <v>0.75</v>
      </c>
      <c r="H584" s="83">
        <v>20</v>
      </c>
      <c r="I584" s="73">
        <v>1.05</v>
      </c>
      <c r="J584" s="23"/>
      <c r="K584" s="23"/>
      <c r="L584" s="23"/>
      <c r="M584" s="71"/>
      <c r="N584" s="72">
        <v>10</v>
      </c>
      <c r="O584" s="73">
        <v>8.3000000000000004E-2</v>
      </c>
      <c r="P584" s="69"/>
      <c r="Q584" s="24"/>
      <c r="R584" s="24"/>
      <c r="S584" s="24"/>
      <c r="T584" s="24"/>
      <c r="U584" s="23"/>
      <c r="V584" s="23"/>
      <c r="W584" s="23"/>
      <c r="X584" s="73">
        <f t="shared" si="65"/>
        <v>0.88400000000000001</v>
      </c>
      <c r="Y584" s="26">
        <f t="shared" si="66"/>
        <v>0.61375410717591639</v>
      </c>
      <c r="Z584" s="63">
        <f t="shared" si="67"/>
        <v>7.3666666666666672E-2</v>
      </c>
      <c r="AA584" s="87">
        <f t="shared" si="68"/>
        <v>4.2621812998327527E-3</v>
      </c>
      <c r="AB584" s="64">
        <f t="shared" si="69"/>
        <v>2.0361990950226241E-3</v>
      </c>
      <c r="AC584" s="64">
        <v>1.4999999999999999E-4</v>
      </c>
      <c r="AD584" s="27"/>
      <c r="AE584" s="27"/>
      <c r="AF584" s="27"/>
      <c r="AG584" s="25"/>
      <c r="AH584" s="27"/>
      <c r="AI584" s="44">
        <v>0.86</v>
      </c>
      <c r="AJ584" s="27"/>
      <c r="AK584" s="27"/>
      <c r="AL584" s="27"/>
      <c r="AM584" s="27"/>
      <c r="AN584" s="27"/>
      <c r="AO584" s="27"/>
      <c r="AP584" s="27"/>
      <c r="AQ584" s="27"/>
      <c r="AR584" s="27"/>
      <c r="AS584" s="25"/>
      <c r="AT584" s="25"/>
      <c r="AU584" s="25"/>
      <c r="AV584" s="25"/>
      <c r="AW584" s="25"/>
      <c r="AX584" s="25"/>
      <c r="AY584" s="28" t="s">
        <v>162</v>
      </c>
      <c r="AZ584" s="29" t="s">
        <v>163</v>
      </c>
      <c r="BA584" s="25" t="s">
        <v>164</v>
      </c>
      <c r="BB584" s="25"/>
      <c r="BC584" s="25"/>
      <c r="BD584" s="25"/>
      <c r="BE584" s="25"/>
      <c r="BF584" s="25"/>
      <c r="BG584" s="25"/>
      <c r="BH584" s="25"/>
      <c r="BI584" s="25"/>
      <c r="BJ584" s="25"/>
      <c r="BK584" s="25"/>
      <c r="BL584" s="25"/>
      <c r="BM584" s="25"/>
      <c r="BN584" s="25"/>
      <c r="BO584" s="25"/>
      <c r="BP584" s="25"/>
      <c r="BQ584" s="25"/>
    </row>
    <row r="585" spans="1:69" s="36" customFormat="1" hidden="1" x14ac:dyDescent="0.25">
      <c r="A585" s="25" t="s">
        <v>159</v>
      </c>
      <c r="B585" s="25" t="s">
        <v>160</v>
      </c>
      <c r="C585" s="25" t="s">
        <v>161</v>
      </c>
      <c r="D585" s="25" t="s">
        <v>11</v>
      </c>
      <c r="E585" s="25">
        <v>1</v>
      </c>
      <c r="F585" s="47" t="s">
        <v>267</v>
      </c>
      <c r="G585" s="83">
        <v>0.75</v>
      </c>
      <c r="H585" s="83">
        <v>20</v>
      </c>
      <c r="I585" s="73">
        <v>1.05</v>
      </c>
      <c r="J585" s="23"/>
      <c r="K585" s="23"/>
      <c r="L585" s="23"/>
      <c r="M585" s="71"/>
      <c r="N585" s="72">
        <v>30</v>
      </c>
      <c r="O585" s="73">
        <v>9.5000000000000001E-2</v>
      </c>
      <c r="P585" s="69"/>
      <c r="Q585" s="24"/>
      <c r="R585" s="24"/>
      <c r="S585" s="24"/>
      <c r="T585" s="24"/>
      <c r="U585" s="23"/>
      <c r="V585" s="23"/>
      <c r="W585" s="23"/>
      <c r="X585" s="73">
        <f t="shared" si="65"/>
        <v>0.8600000000000001</v>
      </c>
      <c r="Y585" s="26">
        <f t="shared" si="66"/>
        <v>0.58088048164875283</v>
      </c>
      <c r="Z585" s="63">
        <f t="shared" si="67"/>
        <v>7.166666666666667E-2</v>
      </c>
      <c r="AA585" s="87">
        <f t="shared" si="68"/>
        <v>4.0338922336718942E-3</v>
      </c>
      <c r="AB585" s="64">
        <f t="shared" si="69"/>
        <v>2.0930232558139532E-3</v>
      </c>
      <c r="AC585" s="66">
        <v>1.4999999999999999E-4</v>
      </c>
      <c r="AD585" s="27"/>
      <c r="AE585" s="27"/>
      <c r="AF585" s="27"/>
      <c r="AG585" s="25"/>
      <c r="AH585" s="27"/>
      <c r="AI585" s="44">
        <v>0.97</v>
      </c>
      <c r="AJ585" s="27"/>
      <c r="AK585" s="27"/>
      <c r="AL585" s="27"/>
      <c r="AM585" s="27"/>
      <c r="AN585" s="27"/>
      <c r="AO585" s="27"/>
      <c r="AP585" s="27"/>
      <c r="AQ585" s="27"/>
      <c r="AR585" s="27"/>
      <c r="AS585" s="25"/>
      <c r="AT585" s="25"/>
      <c r="AU585" s="25"/>
      <c r="AV585" s="25"/>
      <c r="AW585" s="25"/>
      <c r="AX585" s="25"/>
      <c r="AY585" s="28" t="s">
        <v>162</v>
      </c>
      <c r="AZ585" s="29" t="s">
        <v>163</v>
      </c>
      <c r="BA585" s="25" t="s">
        <v>164</v>
      </c>
      <c r="BB585" s="25"/>
      <c r="BC585" s="25"/>
      <c r="BD585" s="25"/>
      <c r="BE585" s="25"/>
      <c r="BF585" s="25"/>
      <c r="BG585" s="25"/>
      <c r="BH585" s="25"/>
      <c r="BI585" s="25"/>
      <c r="BJ585" s="25"/>
      <c r="BK585" s="25"/>
      <c r="BL585" s="25"/>
      <c r="BM585" s="25"/>
      <c r="BN585" s="25"/>
      <c r="BO585" s="25"/>
      <c r="BP585" s="25"/>
      <c r="BQ585" s="25"/>
    </row>
    <row r="586" spans="1:69" s="36" customFormat="1" hidden="1" x14ac:dyDescent="0.25">
      <c r="A586" s="25" t="s">
        <v>159</v>
      </c>
      <c r="B586" s="25" t="s">
        <v>160</v>
      </c>
      <c r="C586" s="25" t="s">
        <v>161</v>
      </c>
      <c r="D586" s="25" t="s">
        <v>11</v>
      </c>
      <c r="E586" s="25">
        <v>1</v>
      </c>
      <c r="F586" s="47" t="s">
        <v>267</v>
      </c>
      <c r="G586" s="83">
        <v>0.75</v>
      </c>
      <c r="H586" s="81">
        <v>20</v>
      </c>
      <c r="I586" s="73">
        <v>1.05</v>
      </c>
      <c r="J586" s="23"/>
      <c r="K586" s="23"/>
      <c r="L586" s="23"/>
      <c r="M586" s="69" t="s">
        <v>165</v>
      </c>
      <c r="N586" s="72">
        <v>40</v>
      </c>
      <c r="O586" s="73">
        <v>0.113</v>
      </c>
      <c r="P586" s="69"/>
      <c r="Q586" s="24"/>
      <c r="R586" s="24"/>
      <c r="S586" s="24"/>
      <c r="T586" s="24"/>
      <c r="U586" s="23"/>
      <c r="V586" s="23"/>
      <c r="W586" s="23"/>
      <c r="X586" s="73">
        <f t="shared" ref="X586:X649" si="70">(I586-O586*2)</f>
        <v>0.82400000000000007</v>
      </c>
      <c r="Y586" s="26">
        <f t="shared" si="66"/>
        <v>0.53326650339094595</v>
      </c>
      <c r="Z586" s="63">
        <f t="shared" si="67"/>
        <v>6.8666666666666668E-2</v>
      </c>
      <c r="AA586" s="87">
        <f t="shared" si="68"/>
        <v>3.7032396068815681E-3</v>
      </c>
      <c r="AB586" s="64">
        <f t="shared" si="69"/>
        <v>2.1844660194174754E-3</v>
      </c>
      <c r="AC586" s="66">
        <v>1.4999999999999999E-4</v>
      </c>
      <c r="AD586" s="27"/>
      <c r="AE586" s="27"/>
      <c r="AF586" s="27"/>
      <c r="AG586" s="27"/>
      <c r="AH586" s="27"/>
      <c r="AI586" s="44">
        <v>1.1299999999999999</v>
      </c>
      <c r="AJ586" s="27"/>
      <c r="AK586" s="27"/>
      <c r="AL586" s="27"/>
      <c r="AM586" s="27"/>
      <c r="AN586" s="27"/>
      <c r="AO586" s="27"/>
      <c r="AP586" s="27"/>
      <c r="AQ586" s="27"/>
      <c r="AR586" s="27"/>
      <c r="AS586" s="25"/>
      <c r="AT586" s="25"/>
      <c r="AU586" s="25"/>
      <c r="AV586" s="25"/>
      <c r="AW586" s="25"/>
      <c r="AX586" s="25"/>
      <c r="AY586" s="28" t="s">
        <v>162</v>
      </c>
      <c r="AZ586" s="29" t="s">
        <v>163</v>
      </c>
      <c r="BA586" s="25" t="s">
        <v>164</v>
      </c>
      <c r="BB586" s="25"/>
      <c r="BC586" s="25"/>
      <c r="BD586" s="25"/>
      <c r="BE586" s="25"/>
      <c r="BF586" s="25"/>
      <c r="BG586" s="25"/>
      <c r="BH586" s="25"/>
      <c r="BI586" s="25"/>
      <c r="BJ586" s="25"/>
      <c r="BK586" s="25"/>
      <c r="BL586" s="25"/>
      <c r="BM586" s="25"/>
      <c r="BN586" s="25"/>
      <c r="BO586" s="25"/>
      <c r="BP586" s="25"/>
      <c r="BQ586" s="25"/>
    </row>
    <row r="587" spans="1:69" s="36" customFormat="1" hidden="1" x14ac:dyDescent="0.25">
      <c r="A587" s="25" t="s">
        <v>159</v>
      </c>
      <c r="B587" s="25" t="s">
        <v>160</v>
      </c>
      <c r="C587" s="25" t="s">
        <v>161</v>
      </c>
      <c r="D587" s="25" t="s">
        <v>11</v>
      </c>
      <c r="E587" s="25">
        <v>1</v>
      </c>
      <c r="F587" s="47" t="s">
        <v>267</v>
      </c>
      <c r="G587" s="83">
        <v>0.75</v>
      </c>
      <c r="H587" s="81">
        <v>20</v>
      </c>
      <c r="I587" s="73">
        <v>1.05</v>
      </c>
      <c r="J587" s="23"/>
      <c r="K587" s="23"/>
      <c r="L587" s="23"/>
      <c r="M587" s="69" t="s">
        <v>166</v>
      </c>
      <c r="N587" s="72">
        <v>80</v>
      </c>
      <c r="O587" s="73">
        <v>0.154</v>
      </c>
      <c r="P587" s="69"/>
      <c r="Q587" s="24"/>
      <c r="R587" s="24"/>
      <c r="S587" s="24"/>
      <c r="T587" s="24"/>
      <c r="U587" s="23"/>
      <c r="V587" s="23"/>
      <c r="W587" s="23"/>
      <c r="X587" s="73">
        <f t="shared" si="70"/>
        <v>0.74199999999999999</v>
      </c>
      <c r="Y587" s="26">
        <f t="shared" si="66"/>
        <v>0.43241195443275265</v>
      </c>
      <c r="Z587" s="63">
        <f t="shared" si="67"/>
        <v>6.183333333333333E-2</v>
      </c>
      <c r="AA587" s="87">
        <f t="shared" si="68"/>
        <v>3.0028607946718934E-3</v>
      </c>
      <c r="AB587" s="64">
        <f t="shared" si="69"/>
        <v>2.4258760107816711E-3</v>
      </c>
      <c r="AC587" s="64">
        <v>1.4999999999999999E-4</v>
      </c>
      <c r="AD587" s="27"/>
      <c r="AE587" s="27"/>
      <c r="AF587" s="27"/>
      <c r="AG587" s="27"/>
      <c r="AH587" s="27"/>
      <c r="AI587" s="44">
        <v>1.48</v>
      </c>
      <c r="AJ587" s="27"/>
      <c r="AK587" s="27"/>
      <c r="AL587" s="27"/>
      <c r="AM587" s="27"/>
      <c r="AN587" s="27"/>
      <c r="AO587" s="27"/>
      <c r="AP587" s="27"/>
      <c r="AQ587" s="27"/>
      <c r="AR587" s="27"/>
      <c r="AS587" s="25"/>
      <c r="AT587" s="25"/>
      <c r="AU587" s="25"/>
      <c r="AV587" s="25"/>
      <c r="AW587" s="25"/>
      <c r="AX587" s="25"/>
      <c r="AY587" s="28" t="s">
        <v>162</v>
      </c>
      <c r="AZ587" s="29" t="s">
        <v>163</v>
      </c>
      <c r="BA587" s="25" t="s">
        <v>164</v>
      </c>
      <c r="BB587" s="25"/>
      <c r="BC587" s="25"/>
      <c r="BD587" s="25"/>
      <c r="BE587" s="25"/>
      <c r="BF587" s="25"/>
      <c r="BG587" s="25"/>
      <c r="BH587" s="25"/>
      <c r="BI587" s="25"/>
      <c r="BJ587" s="25"/>
      <c r="BK587" s="25"/>
      <c r="BL587" s="25"/>
      <c r="BM587" s="25"/>
      <c r="BN587" s="25"/>
      <c r="BO587" s="25"/>
      <c r="BP587" s="25"/>
      <c r="BQ587" s="25"/>
    </row>
    <row r="588" spans="1:69" s="25" customFormat="1" hidden="1" x14ac:dyDescent="0.25">
      <c r="A588" s="25" t="s">
        <v>159</v>
      </c>
      <c r="B588" s="25" t="s">
        <v>160</v>
      </c>
      <c r="C588" s="25" t="s">
        <v>161</v>
      </c>
      <c r="D588" s="25" t="s">
        <v>11</v>
      </c>
      <c r="E588" s="25">
        <v>1</v>
      </c>
      <c r="F588" s="47" t="s">
        <v>267</v>
      </c>
      <c r="G588" s="83">
        <v>0.75</v>
      </c>
      <c r="H588" s="81">
        <v>20</v>
      </c>
      <c r="I588" s="73">
        <v>1.05</v>
      </c>
      <c r="J588" s="23"/>
      <c r="K588" s="23"/>
      <c r="L588" s="23"/>
      <c r="M588" s="69"/>
      <c r="N588" s="72">
        <v>160</v>
      </c>
      <c r="O588" s="73">
        <v>0.219</v>
      </c>
      <c r="P588" s="69"/>
      <c r="Q588" s="24"/>
      <c r="R588" s="24"/>
      <c r="S588" s="24"/>
      <c r="T588" s="24"/>
      <c r="U588" s="23"/>
      <c r="V588" s="23"/>
      <c r="W588" s="23"/>
      <c r="X588" s="73">
        <f t="shared" si="70"/>
        <v>0.6120000000000001</v>
      </c>
      <c r="Y588" s="26">
        <f t="shared" si="66"/>
        <v>0.29416616971153392</v>
      </c>
      <c r="Z588" s="63">
        <f t="shared" si="67"/>
        <v>5.1000000000000011E-2</v>
      </c>
      <c r="AA588" s="87">
        <f t="shared" si="68"/>
        <v>2.0428206229967639E-3</v>
      </c>
      <c r="AB588" s="64">
        <f t="shared" si="69"/>
        <v>2.9411764705882344E-3</v>
      </c>
      <c r="AC588" s="66">
        <v>1.4999999999999999E-4</v>
      </c>
      <c r="AD588" s="27"/>
      <c r="AE588" s="27"/>
      <c r="AF588" s="27"/>
      <c r="AG588" s="27"/>
      <c r="AH588" s="27"/>
      <c r="AI588" s="44">
        <v>1.95</v>
      </c>
      <c r="AJ588" s="27"/>
      <c r="AK588" s="27"/>
      <c r="AL588" s="27"/>
      <c r="AM588" s="27"/>
      <c r="AN588" s="27"/>
      <c r="AO588" s="27"/>
      <c r="AP588" s="27"/>
      <c r="AQ588" s="27"/>
      <c r="AR588" s="27"/>
      <c r="AY588" s="28" t="s">
        <v>162</v>
      </c>
      <c r="AZ588" s="29" t="s">
        <v>163</v>
      </c>
      <c r="BA588" s="25" t="s">
        <v>164</v>
      </c>
    </row>
    <row r="589" spans="1:69" s="25" customFormat="1" hidden="1" x14ac:dyDescent="0.25">
      <c r="A589" s="25" t="s">
        <v>159</v>
      </c>
      <c r="B589" s="25" t="s">
        <v>160</v>
      </c>
      <c r="C589" s="25" t="s">
        <v>161</v>
      </c>
      <c r="D589" s="25" t="s">
        <v>11</v>
      </c>
      <c r="E589" s="25">
        <v>1</v>
      </c>
      <c r="F589" s="47" t="s">
        <v>267</v>
      </c>
      <c r="G589" s="83">
        <v>0.75</v>
      </c>
      <c r="H589" s="81">
        <v>20</v>
      </c>
      <c r="I589" s="73">
        <v>1.05</v>
      </c>
      <c r="J589" s="23"/>
      <c r="K589" s="23"/>
      <c r="L589" s="23"/>
      <c r="M589" s="69" t="s">
        <v>167</v>
      </c>
      <c r="N589" s="72"/>
      <c r="O589" s="73">
        <v>0.308</v>
      </c>
      <c r="P589" s="69"/>
      <c r="Q589" s="24"/>
      <c r="R589" s="24"/>
      <c r="S589" s="24"/>
      <c r="T589" s="24"/>
      <c r="U589" s="23"/>
      <c r="V589" s="23"/>
      <c r="W589" s="23"/>
      <c r="X589" s="73">
        <f t="shared" si="70"/>
        <v>0.43400000000000005</v>
      </c>
      <c r="Y589" s="26">
        <f t="shared" si="66"/>
        <v>0.14793445646488981</v>
      </c>
      <c r="Z589" s="63">
        <f t="shared" si="67"/>
        <v>3.6166666666666673E-2</v>
      </c>
      <c r="AA589" s="87">
        <f t="shared" si="68"/>
        <v>1.0273226143395126E-3</v>
      </c>
      <c r="AB589" s="64">
        <f t="shared" si="69"/>
        <v>4.1474654377880171E-3</v>
      </c>
      <c r="AC589" s="64">
        <v>1.4999999999999999E-4</v>
      </c>
      <c r="AD589" s="27"/>
      <c r="AE589" s="27"/>
      <c r="AF589" s="27"/>
      <c r="AG589" s="27"/>
      <c r="AH589" s="27"/>
      <c r="AI589" s="44">
        <v>2.44</v>
      </c>
      <c r="AJ589" s="27"/>
      <c r="AK589" s="27"/>
      <c r="AL589" s="27"/>
      <c r="AM589" s="27"/>
      <c r="AN589" s="27"/>
      <c r="AO589" s="27"/>
      <c r="AP589" s="27"/>
      <c r="AQ589" s="27"/>
      <c r="AR589" s="27"/>
      <c r="AY589" s="28" t="s">
        <v>162</v>
      </c>
      <c r="AZ589" s="29" t="s">
        <v>163</v>
      </c>
      <c r="BA589" s="25" t="s">
        <v>164</v>
      </c>
    </row>
    <row r="590" spans="1:69" s="25" customFormat="1" hidden="1" x14ac:dyDescent="0.25">
      <c r="A590" s="33" t="s">
        <v>159</v>
      </c>
      <c r="B590" s="33" t="s">
        <v>160</v>
      </c>
      <c r="C590" s="33" t="s">
        <v>161</v>
      </c>
      <c r="D590" s="33" t="s">
        <v>11</v>
      </c>
      <c r="E590" s="33">
        <v>1</v>
      </c>
      <c r="F590" s="47" t="s">
        <v>267</v>
      </c>
      <c r="G590" s="84">
        <v>1</v>
      </c>
      <c r="H590" s="84">
        <v>25</v>
      </c>
      <c r="I590" s="77">
        <v>1.3149999999999999</v>
      </c>
      <c r="J590" s="31"/>
      <c r="K590" s="31"/>
      <c r="L590" s="31"/>
      <c r="M590" s="74"/>
      <c r="N590" s="75">
        <v>5</v>
      </c>
      <c r="O590" s="76">
        <v>6.5000000000000002E-2</v>
      </c>
      <c r="P590" s="77"/>
      <c r="Q590" s="32"/>
      <c r="R590" s="32"/>
      <c r="S590" s="32"/>
      <c r="T590" s="32"/>
      <c r="U590" s="31"/>
      <c r="V590" s="31"/>
      <c r="W590" s="31"/>
      <c r="X590" s="76">
        <f t="shared" si="70"/>
        <v>1.1850000000000001</v>
      </c>
      <c r="Y590" s="37">
        <f t="shared" si="66"/>
        <v>1.1028757359967818</v>
      </c>
      <c r="Z590" s="65">
        <f t="shared" si="67"/>
        <v>9.8750000000000004E-2</v>
      </c>
      <c r="AA590" s="88">
        <f t="shared" si="68"/>
        <v>7.6588592777554303E-3</v>
      </c>
      <c r="AB590" s="66">
        <f t="shared" si="69"/>
        <v>1.5189873417721517E-3</v>
      </c>
      <c r="AC590" s="66">
        <v>1.4999999999999999E-4</v>
      </c>
      <c r="AD590" s="38"/>
      <c r="AE590" s="38"/>
      <c r="AF590" s="38"/>
      <c r="AG590" s="33"/>
      <c r="AH590" s="38"/>
      <c r="AI590" s="45">
        <v>0.87</v>
      </c>
      <c r="AJ590" s="38"/>
      <c r="AK590" s="38"/>
      <c r="AL590" s="38"/>
      <c r="AM590" s="38"/>
      <c r="AN590" s="38"/>
      <c r="AO590" s="38"/>
      <c r="AP590" s="38"/>
      <c r="AQ590" s="38"/>
      <c r="AR590" s="38"/>
      <c r="AS590" s="33"/>
      <c r="AT590" s="33"/>
      <c r="AU590" s="33"/>
      <c r="AV590" s="33"/>
      <c r="AW590" s="33"/>
      <c r="AX590" s="33"/>
      <c r="AY590" s="39" t="s">
        <v>162</v>
      </c>
      <c r="AZ590" s="40" t="s">
        <v>163</v>
      </c>
      <c r="BA590" s="41" t="s">
        <v>164</v>
      </c>
      <c r="BB590" s="33"/>
      <c r="BC590" s="33"/>
      <c r="BD590" s="33"/>
      <c r="BE590" s="33"/>
      <c r="BF590" s="33"/>
      <c r="BG590" s="33"/>
      <c r="BH590" s="33"/>
      <c r="BI590" s="33"/>
      <c r="BJ590" s="33"/>
      <c r="BK590" s="33"/>
      <c r="BL590" s="33"/>
      <c r="BM590" s="33"/>
      <c r="BN590" s="33"/>
      <c r="BO590" s="33"/>
      <c r="BP590" s="33"/>
      <c r="BQ590" s="33"/>
    </row>
    <row r="591" spans="1:69" s="25" customFormat="1" hidden="1" x14ac:dyDescent="0.25">
      <c r="A591" s="33" t="s">
        <v>159</v>
      </c>
      <c r="B591" s="33" t="s">
        <v>160</v>
      </c>
      <c r="C591" s="33" t="s">
        <v>161</v>
      </c>
      <c r="D591" s="33" t="s">
        <v>11</v>
      </c>
      <c r="E591" s="33">
        <v>1</v>
      </c>
      <c r="F591" s="47" t="s">
        <v>267</v>
      </c>
      <c r="G591" s="84">
        <v>1</v>
      </c>
      <c r="H591" s="84">
        <v>25</v>
      </c>
      <c r="I591" s="77">
        <v>1.3149999999999999</v>
      </c>
      <c r="J591" s="31"/>
      <c r="K591" s="31"/>
      <c r="L591" s="31"/>
      <c r="M591" s="74"/>
      <c r="N591" s="75">
        <v>10</v>
      </c>
      <c r="O591" s="76">
        <v>0.109</v>
      </c>
      <c r="P591" s="77"/>
      <c r="Q591" s="32"/>
      <c r="R591" s="32"/>
      <c r="S591" s="32"/>
      <c r="T591" s="32"/>
      <c r="U591" s="31"/>
      <c r="V591" s="31"/>
      <c r="W591" s="31"/>
      <c r="X591" s="76">
        <f t="shared" si="70"/>
        <v>1.097</v>
      </c>
      <c r="Y591" s="37">
        <f t="shared" si="66"/>
        <v>0.94515521841595984</v>
      </c>
      <c r="Z591" s="65">
        <f t="shared" si="67"/>
        <v>9.141666666666666E-2</v>
      </c>
      <c r="AA591" s="88">
        <f t="shared" si="68"/>
        <v>6.5635779056663866E-3</v>
      </c>
      <c r="AB591" s="66">
        <f t="shared" si="69"/>
        <v>1.6408386508659982E-3</v>
      </c>
      <c r="AC591" s="66">
        <v>1.4999999999999999E-4</v>
      </c>
      <c r="AD591" s="38"/>
      <c r="AE591" s="38"/>
      <c r="AF591" s="38"/>
      <c r="AG591" s="33"/>
      <c r="AH591" s="38"/>
      <c r="AI591" s="45">
        <v>1.41</v>
      </c>
      <c r="AJ591" s="38"/>
      <c r="AK591" s="38"/>
      <c r="AL591" s="38"/>
      <c r="AM591" s="38"/>
      <c r="AN591" s="38"/>
      <c r="AO591" s="38"/>
      <c r="AP591" s="38"/>
      <c r="AQ591" s="38"/>
      <c r="AR591" s="38"/>
      <c r="AS591" s="33"/>
      <c r="AT591" s="33"/>
      <c r="AU591" s="33"/>
      <c r="AV591" s="33"/>
      <c r="AW591" s="33"/>
      <c r="AX591" s="33"/>
      <c r="AY591" s="39" t="s">
        <v>162</v>
      </c>
      <c r="AZ591" s="40" t="s">
        <v>163</v>
      </c>
      <c r="BA591" s="41" t="s">
        <v>164</v>
      </c>
      <c r="BB591" s="33"/>
      <c r="BC591" s="33"/>
      <c r="BD591" s="33"/>
      <c r="BE591" s="33"/>
      <c r="BF591" s="33"/>
      <c r="BG591" s="33"/>
      <c r="BH591" s="33"/>
      <c r="BI591" s="33"/>
      <c r="BJ591" s="33"/>
      <c r="BK591" s="33"/>
      <c r="BL591" s="33"/>
      <c r="BM591" s="33"/>
      <c r="BN591" s="33"/>
      <c r="BO591" s="33"/>
      <c r="BP591" s="33"/>
      <c r="BQ591" s="33"/>
    </row>
    <row r="592" spans="1:69" s="36" customFormat="1" hidden="1" x14ac:dyDescent="0.25">
      <c r="A592" s="33" t="s">
        <v>159</v>
      </c>
      <c r="B592" s="33" t="s">
        <v>160</v>
      </c>
      <c r="C592" s="33" t="s">
        <v>161</v>
      </c>
      <c r="D592" s="33" t="s">
        <v>11</v>
      </c>
      <c r="E592" s="33">
        <v>1</v>
      </c>
      <c r="F592" s="47" t="s">
        <v>267</v>
      </c>
      <c r="G592" s="84">
        <v>1</v>
      </c>
      <c r="H592" s="84">
        <v>25</v>
      </c>
      <c r="I592" s="77">
        <v>1.3149999999999999</v>
      </c>
      <c r="J592" s="31"/>
      <c r="K592" s="31"/>
      <c r="L592" s="31"/>
      <c r="M592" s="74"/>
      <c r="N592" s="75">
        <v>30</v>
      </c>
      <c r="O592" s="76">
        <v>0.114</v>
      </c>
      <c r="P592" s="77"/>
      <c r="Q592" s="32"/>
      <c r="R592" s="32"/>
      <c r="S592" s="32"/>
      <c r="T592" s="32"/>
      <c r="U592" s="31"/>
      <c r="V592" s="31"/>
      <c r="W592" s="31"/>
      <c r="X592" s="76">
        <f t="shared" si="70"/>
        <v>1.087</v>
      </c>
      <c r="Y592" s="37">
        <f t="shared" si="66"/>
        <v>0.92800212252735947</v>
      </c>
      <c r="Z592" s="65">
        <f t="shared" si="67"/>
        <v>9.0583333333333335E-2</v>
      </c>
      <c r="AA592" s="88">
        <f t="shared" si="68"/>
        <v>6.4444591842177752E-3</v>
      </c>
      <c r="AB592" s="66">
        <f t="shared" si="69"/>
        <v>1.6559337626494937E-3</v>
      </c>
      <c r="AC592" s="66">
        <v>1.4999999999999999E-4</v>
      </c>
      <c r="AD592" s="38"/>
      <c r="AE592" s="38"/>
      <c r="AF592" s="38"/>
      <c r="AG592" s="33"/>
      <c r="AH592" s="38"/>
      <c r="AI592" s="45">
        <v>1.46</v>
      </c>
      <c r="AJ592" s="38"/>
      <c r="AK592" s="38"/>
      <c r="AL592" s="38"/>
      <c r="AM592" s="38"/>
      <c r="AN592" s="38"/>
      <c r="AO592" s="38"/>
      <c r="AP592" s="38"/>
      <c r="AQ592" s="38"/>
      <c r="AR592" s="38"/>
      <c r="AS592" s="33"/>
      <c r="AT592" s="33"/>
      <c r="AU592" s="33"/>
      <c r="AV592" s="33"/>
      <c r="AW592" s="33"/>
      <c r="AX592" s="33"/>
      <c r="AY592" s="39" t="s">
        <v>162</v>
      </c>
      <c r="AZ592" s="40" t="s">
        <v>163</v>
      </c>
      <c r="BA592" s="41" t="s">
        <v>164</v>
      </c>
      <c r="BB592" s="33"/>
      <c r="BC592" s="33"/>
      <c r="BD592" s="33"/>
      <c r="BE592" s="33"/>
      <c r="BF592" s="33"/>
      <c r="BG592" s="33"/>
      <c r="BH592" s="33"/>
      <c r="BI592" s="33"/>
      <c r="BJ592" s="33"/>
      <c r="BK592" s="33"/>
      <c r="BL592" s="33"/>
      <c r="BM592" s="33"/>
      <c r="BN592" s="33"/>
      <c r="BO592" s="33"/>
      <c r="BP592" s="33"/>
      <c r="BQ592" s="33"/>
    </row>
    <row r="593" spans="1:69" s="36" customFormat="1" hidden="1" x14ac:dyDescent="0.25">
      <c r="A593" s="36" t="s">
        <v>159</v>
      </c>
      <c r="B593" s="36" t="s">
        <v>160</v>
      </c>
      <c r="C593" s="36" t="s">
        <v>161</v>
      </c>
      <c r="D593" s="36" t="s">
        <v>11</v>
      </c>
      <c r="E593" s="36">
        <v>1</v>
      </c>
      <c r="F593" s="47" t="s">
        <v>267</v>
      </c>
      <c r="G593" s="85">
        <v>1</v>
      </c>
      <c r="H593" s="82">
        <v>25</v>
      </c>
      <c r="I593" s="70">
        <v>1.3149999999999999</v>
      </c>
      <c r="J593" s="34"/>
      <c r="K593" s="34"/>
      <c r="L593" s="34"/>
      <c r="M593" s="70" t="s">
        <v>165</v>
      </c>
      <c r="N593" s="79">
        <v>40</v>
      </c>
      <c r="O593" s="80">
        <v>0.13300000000000001</v>
      </c>
      <c r="P593" s="70"/>
      <c r="Q593" s="35"/>
      <c r="R593" s="35"/>
      <c r="S593" s="35"/>
      <c r="T593" s="35"/>
      <c r="U593" s="34"/>
      <c r="V593" s="34"/>
      <c r="W593" s="34"/>
      <c r="X593" s="80">
        <f t="shared" si="70"/>
        <v>1.0489999999999999</v>
      </c>
      <c r="Y593" s="42">
        <f t="shared" si="66"/>
        <v>0.86425292440071544</v>
      </c>
      <c r="Z593" s="67">
        <f t="shared" si="67"/>
        <v>8.7416666666666656E-2</v>
      </c>
      <c r="AA593" s="89">
        <f t="shared" si="68"/>
        <v>6.0017564194494114E-3</v>
      </c>
      <c r="AB593" s="68">
        <f t="shared" si="69"/>
        <v>1.7159199237368923E-3</v>
      </c>
      <c r="AC593" s="68">
        <v>1.4999999999999999E-4</v>
      </c>
      <c r="AD593" s="43"/>
      <c r="AE593" s="43"/>
      <c r="AF593" s="43"/>
      <c r="AG593" s="43"/>
      <c r="AH593" s="43"/>
      <c r="AI593" s="46">
        <v>1.68</v>
      </c>
      <c r="AJ593" s="43"/>
      <c r="AK593" s="43"/>
      <c r="AL593" s="43"/>
      <c r="AM593" s="43"/>
      <c r="AN593" s="43"/>
      <c r="AO593" s="43"/>
      <c r="AP593" s="43"/>
      <c r="AQ593" s="43"/>
      <c r="AR593" s="43"/>
      <c r="AY593" s="39" t="s">
        <v>162</v>
      </c>
      <c r="AZ593" s="40" t="s">
        <v>163</v>
      </c>
      <c r="BA593" s="41" t="s">
        <v>164</v>
      </c>
    </row>
    <row r="594" spans="1:69" s="36" customFormat="1" hidden="1" x14ac:dyDescent="0.25">
      <c r="A594" s="36" t="s">
        <v>159</v>
      </c>
      <c r="B594" s="36" t="s">
        <v>160</v>
      </c>
      <c r="C594" s="36" t="s">
        <v>161</v>
      </c>
      <c r="D594" s="36" t="s">
        <v>11</v>
      </c>
      <c r="E594" s="36">
        <v>1</v>
      </c>
      <c r="F594" s="47" t="s">
        <v>267</v>
      </c>
      <c r="G594" s="85">
        <v>1</v>
      </c>
      <c r="H594" s="82">
        <v>25</v>
      </c>
      <c r="I594" s="70">
        <v>1.3149999999999999</v>
      </c>
      <c r="J594" s="34"/>
      <c r="K594" s="34"/>
      <c r="L594" s="34"/>
      <c r="M594" s="70" t="s">
        <v>166</v>
      </c>
      <c r="N594" s="79">
        <v>80</v>
      </c>
      <c r="O594" s="80">
        <v>0.17899999999999999</v>
      </c>
      <c r="P594" s="70"/>
      <c r="Q594" s="35"/>
      <c r="R594" s="35"/>
      <c r="S594" s="35"/>
      <c r="T594" s="35"/>
      <c r="U594" s="34"/>
      <c r="V594" s="34"/>
      <c r="W594" s="34"/>
      <c r="X594" s="80">
        <f t="shared" si="70"/>
        <v>0.95699999999999996</v>
      </c>
      <c r="Y594" s="42">
        <f t="shared" si="66"/>
        <v>0.71930612254938953</v>
      </c>
      <c r="Z594" s="67">
        <f t="shared" si="67"/>
        <v>7.9750000000000001E-2</v>
      </c>
      <c r="AA594" s="89">
        <f t="shared" si="68"/>
        <v>4.9951814065929837E-3</v>
      </c>
      <c r="AB594" s="68">
        <f t="shared" si="69"/>
        <v>1.8808777429467083E-3</v>
      </c>
      <c r="AC594" s="68">
        <v>1.4999999999999999E-4</v>
      </c>
      <c r="AD594" s="43"/>
      <c r="AE594" s="43"/>
      <c r="AF594" s="43"/>
      <c r="AG594" s="43"/>
      <c r="AH594" s="43"/>
      <c r="AI594" s="46">
        <v>2.17</v>
      </c>
      <c r="AJ594" s="43"/>
      <c r="AK594" s="43"/>
      <c r="AL594" s="43"/>
      <c r="AM594" s="43"/>
      <c r="AN594" s="43"/>
      <c r="AO594" s="43"/>
      <c r="AP594" s="43"/>
      <c r="AQ594" s="43"/>
      <c r="AR594" s="43"/>
      <c r="AY594" s="39" t="s">
        <v>162</v>
      </c>
      <c r="AZ594" s="40" t="s">
        <v>163</v>
      </c>
      <c r="BA594" s="41" t="s">
        <v>164</v>
      </c>
    </row>
    <row r="595" spans="1:69" s="36" customFormat="1" hidden="1" x14ac:dyDescent="0.25">
      <c r="A595" s="36" t="s">
        <v>159</v>
      </c>
      <c r="B595" s="36" t="s">
        <v>160</v>
      </c>
      <c r="C595" s="36" t="s">
        <v>161</v>
      </c>
      <c r="D595" s="36" t="s">
        <v>11</v>
      </c>
      <c r="E595" s="36">
        <v>1</v>
      </c>
      <c r="F595" s="47" t="s">
        <v>267</v>
      </c>
      <c r="G595" s="85">
        <v>1</v>
      </c>
      <c r="H595" s="82">
        <v>25</v>
      </c>
      <c r="I595" s="70">
        <v>1.3149999999999999</v>
      </c>
      <c r="J595" s="34"/>
      <c r="K595" s="34"/>
      <c r="L595" s="34"/>
      <c r="M595" s="70"/>
      <c r="N595" s="79">
        <v>160</v>
      </c>
      <c r="O595" s="80">
        <v>0.25</v>
      </c>
      <c r="P595" s="70"/>
      <c r="Q595" s="35"/>
      <c r="R595" s="35"/>
      <c r="S595" s="35"/>
      <c r="T595" s="35"/>
      <c r="U595" s="34"/>
      <c r="V595" s="34"/>
      <c r="W595" s="34"/>
      <c r="X595" s="80">
        <f t="shared" si="70"/>
        <v>0.81499999999999995</v>
      </c>
      <c r="Y595" s="42">
        <f t="shared" si="66"/>
        <v>0.52168109508267002</v>
      </c>
      <c r="Z595" s="67">
        <f t="shared" si="67"/>
        <v>6.7916666666666667E-2</v>
      </c>
      <c r="AA595" s="89">
        <f t="shared" si="68"/>
        <v>3.6227853825185419E-3</v>
      </c>
      <c r="AB595" s="68">
        <f t="shared" si="69"/>
        <v>2.2085889570552146E-3</v>
      </c>
      <c r="AC595" s="68">
        <v>1.4999999999999999E-4</v>
      </c>
      <c r="AD595" s="43"/>
      <c r="AE595" s="43"/>
      <c r="AF595" s="43"/>
      <c r="AG595" s="43"/>
      <c r="AH595" s="43"/>
      <c r="AI595" s="46">
        <v>2.85</v>
      </c>
      <c r="AJ595" s="43"/>
      <c r="AK595" s="43"/>
      <c r="AL595" s="43"/>
      <c r="AM595" s="43"/>
      <c r="AN595" s="43"/>
      <c r="AO595" s="43"/>
      <c r="AP595" s="43"/>
      <c r="AQ595" s="43"/>
      <c r="AR595" s="43"/>
      <c r="AY595" s="39" t="s">
        <v>162</v>
      </c>
      <c r="AZ595" s="40" t="s">
        <v>163</v>
      </c>
      <c r="BA595" s="41" t="s">
        <v>164</v>
      </c>
    </row>
    <row r="596" spans="1:69" s="25" customFormat="1" hidden="1" x14ac:dyDescent="0.25">
      <c r="A596" s="36" t="s">
        <v>159</v>
      </c>
      <c r="B596" s="36" t="s">
        <v>160</v>
      </c>
      <c r="C596" s="36" t="s">
        <v>161</v>
      </c>
      <c r="D596" s="36" t="s">
        <v>11</v>
      </c>
      <c r="E596" s="36">
        <v>1</v>
      </c>
      <c r="F596" s="47" t="s">
        <v>267</v>
      </c>
      <c r="G596" s="85">
        <v>1</v>
      </c>
      <c r="H596" s="82">
        <v>25</v>
      </c>
      <c r="I596" s="70">
        <v>1.3149999999999999</v>
      </c>
      <c r="J596" s="34"/>
      <c r="K596" s="34"/>
      <c r="L596" s="34"/>
      <c r="M596" s="70" t="s">
        <v>167</v>
      </c>
      <c r="N596" s="79"/>
      <c r="O596" s="80">
        <v>0.35799999999999998</v>
      </c>
      <c r="P596" s="70"/>
      <c r="Q596" s="35"/>
      <c r="R596" s="35"/>
      <c r="S596" s="35"/>
      <c r="T596" s="35"/>
      <c r="U596" s="34"/>
      <c r="V596" s="34"/>
      <c r="W596" s="34"/>
      <c r="X596" s="80">
        <f t="shared" si="70"/>
        <v>0.59899999999999998</v>
      </c>
      <c r="Y596" s="42">
        <f t="shared" si="66"/>
        <v>0.28180164642516781</v>
      </c>
      <c r="Z596" s="67">
        <f t="shared" si="67"/>
        <v>4.9916666666666665E-2</v>
      </c>
      <c r="AA596" s="89">
        <f t="shared" si="68"/>
        <v>1.9569558779525542E-3</v>
      </c>
      <c r="AB596" s="68">
        <f t="shared" si="69"/>
        <v>3.0050083472454091E-3</v>
      </c>
      <c r="AC596" s="68">
        <v>1.4999999999999999E-4</v>
      </c>
      <c r="AD596" s="43"/>
      <c r="AE596" s="43"/>
      <c r="AF596" s="43"/>
      <c r="AG596" s="43"/>
      <c r="AH596" s="43"/>
      <c r="AI596" s="46">
        <v>3.66</v>
      </c>
      <c r="AJ596" s="43"/>
      <c r="AK596" s="43"/>
      <c r="AL596" s="43"/>
      <c r="AM596" s="43"/>
      <c r="AN596" s="43"/>
      <c r="AO596" s="43"/>
      <c r="AP596" s="43"/>
      <c r="AQ596" s="43"/>
      <c r="AR596" s="43"/>
      <c r="AS596" s="36"/>
      <c r="AT596" s="36"/>
      <c r="AU596" s="36"/>
      <c r="AV596" s="36"/>
      <c r="AW596" s="36"/>
      <c r="AX596" s="36"/>
      <c r="AY596" s="39" t="s">
        <v>162</v>
      </c>
      <c r="AZ596" s="40" t="s">
        <v>163</v>
      </c>
      <c r="BA596" s="41" t="s">
        <v>164</v>
      </c>
      <c r="BB596" s="36"/>
      <c r="BC596" s="36"/>
      <c r="BD596" s="36"/>
      <c r="BE596" s="36"/>
      <c r="BF596" s="36"/>
      <c r="BG596" s="36"/>
      <c r="BH596" s="36"/>
      <c r="BI596" s="36"/>
      <c r="BJ596" s="36"/>
      <c r="BK596" s="36"/>
      <c r="BL596" s="36"/>
      <c r="BM596" s="36"/>
      <c r="BN596" s="36"/>
      <c r="BO596" s="36"/>
      <c r="BP596" s="36"/>
      <c r="BQ596" s="36"/>
    </row>
    <row r="597" spans="1:69" s="25" customFormat="1" hidden="1" x14ac:dyDescent="0.25">
      <c r="A597" s="25" t="s">
        <v>159</v>
      </c>
      <c r="B597" s="25" t="s">
        <v>160</v>
      </c>
      <c r="C597" s="25" t="s">
        <v>161</v>
      </c>
      <c r="D597" s="25" t="s">
        <v>11</v>
      </c>
      <c r="E597" s="25">
        <v>1</v>
      </c>
      <c r="F597" s="47" t="s">
        <v>267</v>
      </c>
      <c r="G597" s="83">
        <v>1.25</v>
      </c>
      <c r="H597" s="83">
        <v>32</v>
      </c>
      <c r="I597" s="69">
        <v>1.66</v>
      </c>
      <c r="J597" s="23"/>
      <c r="K597" s="23"/>
      <c r="L597" s="23"/>
      <c r="M597" s="71"/>
      <c r="N597" s="72">
        <v>5</v>
      </c>
      <c r="O597" s="73">
        <v>6.5000000000000002E-2</v>
      </c>
      <c r="P597" s="69"/>
      <c r="Q597" s="24"/>
      <c r="R597" s="24"/>
      <c r="S597" s="24"/>
      <c r="T597" s="24"/>
      <c r="U597" s="23"/>
      <c r="V597" s="23"/>
      <c r="W597" s="23"/>
      <c r="X597" s="73">
        <f t="shared" si="70"/>
        <v>1.5299999999999998</v>
      </c>
      <c r="Y597" s="26">
        <f t="shared" si="66"/>
        <v>1.8385385606970863</v>
      </c>
      <c r="Z597" s="63">
        <f t="shared" si="67"/>
        <v>0.12749999999999997</v>
      </c>
      <c r="AA597" s="87">
        <f t="shared" si="68"/>
        <v>1.2767628893729763E-2</v>
      </c>
      <c r="AB597" s="64">
        <f t="shared" si="69"/>
        <v>1.1764705882352942E-3</v>
      </c>
      <c r="AC597" s="64">
        <v>1.4999999999999999E-4</v>
      </c>
      <c r="AD597" s="27"/>
      <c r="AE597" s="27"/>
      <c r="AF597" s="27"/>
      <c r="AH597" s="27"/>
      <c r="AI597" s="44">
        <v>1.1100000000000001</v>
      </c>
      <c r="AJ597" s="27"/>
      <c r="AK597" s="27"/>
      <c r="AL597" s="27"/>
      <c r="AM597" s="27"/>
      <c r="AN597" s="27"/>
      <c r="AO597" s="27"/>
      <c r="AP597" s="27"/>
      <c r="AQ597" s="27"/>
      <c r="AR597" s="27"/>
      <c r="AY597" s="28" t="s">
        <v>162</v>
      </c>
      <c r="AZ597" s="29" t="s">
        <v>163</v>
      </c>
      <c r="BA597" s="25" t="s">
        <v>164</v>
      </c>
    </row>
    <row r="598" spans="1:69" s="25" customFormat="1" hidden="1" x14ac:dyDescent="0.25">
      <c r="A598" s="25" t="s">
        <v>159</v>
      </c>
      <c r="B598" s="25" t="s">
        <v>160</v>
      </c>
      <c r="C598" s="25" t="s">
        <v>161</v>
      </c>
      <c r="D598" s="25" t="s">
        <v>11</v>
      </c>
      <c r="E598" s="25">
        <v>1</v>
      </c>
      <c r="F598" s="47" t="s">
        <v>267</v>
      </c>
      <c r="G598" s="83">
        <v>1.25</v>
      </c>
      <c r="H598" s="83">
        <v>32</v>
      </c>
      <c r="I598" s="69">
        <v>1.66</v>
      </c>
      <c r="J598" s="23"/>
      <c r="K598" s="23"/>
      <c r="L598" s="23"/>
      <c r="M598" s="71"/>
      <c r="N598" s="72">
        <v>10</v>
      </c>
      <c r="O598" s="73">
        <v>0.109</v>
      </c>
      <c r="P598" s="69"/>
      <c r="Q598" s="24"/>
      <c r="R598" s="24"/>
      <c r="S598" s="24"/>
      <c r="T598" s="24"/>
      <c r="U598" s="23"/>
      <c r="V598" s="23"/>
      <c r="W598" s="23"/>
      <c r="X598" s="73">
        <f t="shared" si="70"/>
        <v>1.4419999999999999</v>
      </c>
      <c r="Y598" s="26">
        <f t="shared" si="66"/>
        <v>1.6331286666347717</v>
      </c>
      <c r="Z598" s="63">
        <f t="shared" si="67"/>
        <v>0.12016666666666666</v>
      </c>
      <c r="AA598" s="87">
        <f t="shared" si="68"/>
        <v>1.1341171296074801E-2</v>
      </c>
      <c r="AB598" s="64">
        <f t="shared" si="69"/>
        <v>1.2482662968099861E-3</v>
      </c>
      <c r="AC598" s="64">
        <v>1.4999999999999999E-4</v>
      </c>
      <c r="AD598" s="27"/>
      <c r="AE598" s="27"/>
      <c r="AF598" s="27"/>
      <c r="AH598" s="27"/>
      <c r="AI598" s="44">
        <v>1.81</v>
      </c>
      <c r="AJ598" s="27"/>
      <c r="AK598" s="27"/>
      <c r="AL598" s="27"/>
      <c r="AM598" s="27"/>
      <c r="AN598" s="27"/>
      <c r="AO598" s="27"/>
      <c r="AP598" s="27"/>
      <c r="AQ598" s="27"/>
      <c r="AR598" s="27"/>
      <c r="AY598" s="28" t="s">
        <v>162</v>
      </c>
      <c r="AZ598" s="29" t="s">
        <v>163</v>
      </c>
      <c r="BA598" s="25" t="s">
        <v>164</v>
      </c>
    </row>
    <row r="599" spans="1:69" s="25" customFormat="1" hidden="1" x14ac:dyDescent="0.25">
      <c r="A599" s="25" t="s">
        <v>159</v>
      </c>
      <c r="B599" s="25" t="s">
        <v>160</v>
      </c>
      <c r="C599" s="25" t="s">
        <v>161</v>
      </c>
      <c r="D599" s="25" t="s">
        <v>11</v>
      </c>
      <c r="E599" s="25">
        <v>1</v>
      </c>
      <c r="F599" s="47" t="s">
        <v>267</v>
      </c>
      <c r="G599" s="83">
        <v>1.25</v>
      </c>
      <c r="H599" s="83">
        <v>32</v>
      </c>
      <c r="I599" s="69">
        <v>1.66</v>
      </c>
      <c r="J599" s="23"/>
      <c r="K599" s="23"/>
      <c r="L599" s="23"/>
      <c r="M599" s="71"/>
      <c r="N599" s="72">
        <v>30</v>
      </c>
      <c r="O599" s="73">
        <v>0.11700000000000001</v>
      </c>
      <c r="P599" s="69"/>
      <c r="Q599" s="24"/>
      <c r="R599" s="24"/>
      <c r="S599" s="24"/>
      <c r="T599" s="24"/>
      <c r="U599" s="23"/>
      <c r="V599" s="23"/>
      <c r="W599" s="23"/>
      <c r="X599" s="73">
        <f t="shared" si="70"/>
        <v>1.4259999999999999</v>
      </c>
      <c r="Y599" s="26">
        <f t="shared" si="66"/>
        <v>1.5970883157127893</v>
      </c>
      <c r="Z599" s="63">
        <f t="shared" si="67"/>
        <v>0.11883333333333333</v>
      </c>
      <c r="AA599" s="87">
        <f t="shared" si="68"/>
        <v>1.1090891081338816E-2</v>
      </c>
      <c r="AB599" s="64">
        <f t="shared" si="69"/>
        <v>1.2622720897615706E-3</v>
      </c>
      <c r="AC599" s="64">
        <v>1.4999999999999999E-4</v>
      </c>
      <c r="AD599" s="27"/>
      <c r="AE599" s="27"/>
      <c r="AF599" s="27"/>
      <c r="AH599" s="27"/>
      <c r="AI599" s="44">
        <v>1.93</v>
      </c>
      <c r="AJ599" s="27"/>
      <c r="AK599" s="27"/>
      <c r="AL599" s="27"/>
      <c r="AM599" s="27"/>
      <c r="AN599" s="27"/>
      <c r="AO599" s="27"/>
      <c r="AP599" s="27"/>
      <c r="AQ599" s="27"/>
      <c r="AR599" s="27"/>
      <c r="AY599" s="28" t="s">
        <v>162</v>
      </c>
      <c r="AZ599" s="29" t="s">
        <v>163</v>
      </c>
      <c r="BA599" s="25" t="s">
        <v>164</v>
      </c>
    </row>
    <row r="600" spans="1:69" s="36" customFormat="1" hidden="1" x14ac:dyDescent="0.25">
      <c r="A600" s="25" t="s">
        <v>159</v>
      </c>
      <c r="B600" s="25" t="s">
        <v>160</v>
      </c>
      <c r="C600" s="25" t="s">
        <v>161</v>
      </c>
      <c r="D600" s="25" t="s">
        <v>11</v>
      </c>
      <c r="E600" s="25">
        <v>1</v>
      </c>
      <c r="F600" s="47" t="s">
        <v>267</v>
      </c>
      <c r="G600" s="83">
        <v>1.25</v>
      </c>
      <c r="H600" s="81">
        <v>32</v>
      </c>
      <c r="I600" s="69">
        <v>1.66</v>
      </c>
      <c r="J600" s="23"/>
      <c r="K600" s="23"/>
      <c r="L600" s="23"/>
      <c r="M600" s="69" t="s">
        <v>165</v>
      </c>
      <c r="N600" s="72">
        <v>40</v>
      </c>
      <c r="O600" s="73">
        <v>0.14000000000000001</v>
      </c>
      <c r="P600" s="69"/>
      <c r="Q600" s="24"/>
      <c r="R600" s="24"/>
      <c r="S600" s="24"/>
      <c r="T600" s="24"/>
      <c r="U600" s="23"/>
      <c r="V600" s="23"/>
      <c r="W600" s="23"/>
      <c r="X600" s="73">
        <f t="shared" si="70"/>
        <v>1.38</v>
      </c>
      <c r="Y600" s="26">
        <f t="shared" si="66"/>
        <v>1.4957122623741002</v>
      </c>
      <c r="Z600" s="63">
        <f t="shared" si="67"/>
        <v>0.11499999999999999</v>
      </c>
      <c r="AA600" s="87">
        <f t="shared" si="68"/>
        <v>1.0386890710931251E-2</v>
      </c>
      <c r="AB600" s="64">
        <f t="shared" si="69"/>
        <v>1.3043478260869564E-3</v>
      </c>
      <c r="AC600" s="64">
        <v>1.4999999999999999E-4</v>
      </c>
      <c r="AD600" s="27"/>
      <c r="AE600" s="27"/>
      <c r="AF600" s="27"/>
      <c r="AG600" s="27"/>
      <c r="AH600" s="27"/>
      <c r="AI600" s="44">
        <v>2.27</v>
      </c>
      <c r="AJ600" s="27"/>
      <c r="AK600" s="27"/>
      <c r="AL600" s="27"/>
      <c r="AM600" s="27"/>
      <c r="AN600" s="27"/>
      <c r="AO600" s="27"/>
      <c r="AP600" s="27"/>
      <c r="AQ600" s="27"/>
      <c r="AR600" s="27"/>
      <c r="AS600" s="25"/>
      <c r="AT600" s="25"/>
      <c r="AU600" s="25"/>
      <c r="AV600" s="25"/>
      <c r="AW600" s="25"/>
      <c r="AX600" s="25"/>
      <c r="AY600" s="28" t="s">
        <v>162</v>
      </c>
      <c r="AZ600" s="29" t="s">
        <v>163</v>
      </c>
      <c r="BA600" s="25" t="s">
        <v>164</v>
      </c>
      <c r="BB600" s="25"/>
      <c r="BC600" s="25"/>
      <c r="BD600" s="25"/>
      <c r="BE600" s="25"/>
      <c r="BF600" s="25"/>
      <c r="BG600" s="25"/>
      <c r="BH600" s="25"/>
      <c r="BI600" s="25"/>
      <c r="BJ600" s="25"/>
      <c r="BK600" s="25"/>
      <c r="BL600" s="25"/>
      <c r="BM600" s="25"/>
      <c r="BN600" s="25"/>
      <c r="BO600" s="25"/>
      <c r="BP600" s="25"/>
      <c r="BQ600" s="25"/>
    </row>
    <row r="601" spans="1:69" s="36" customFormat="1" hidden="1" x14ac:dyDescent="0.25">
      <c r="A601" s="25" t="s">
        <v>159</v>
      </c>
      <c r="B601" s="25" t="s">
        <v>160</v>
      </c>
      <c r="C601" s="25" t="s">
        <v>161</v>
      </c>
      <c r="D601" s="25" t="s">
        <v>11</v>
      </c>
      <c r="E601" s="25">
        <v>1</v>
      </c>
      <c r="F601" s="47" t="s">
        <v>267</v>
      </c>
      <c r="G601" s="83">
        <v>1.25</v>
      </c>
      <c r="H601" s="81">
        <v>32</v>
      </c>
      <c r="I601" s="69">
        <v>1.66</v>
      </c>
      <c r="J601" s="23"/>
      <c r="K601" s="23"/>
      <c r="L601" s="23"/>
      <c r="M601" s="69" t="s">
        <v>166</v>
      </c>
      <c r="N601" s="72">
        <v>80</v>
      </c>
      <c r="O601" s="73">
        <v>0.191</v>
      </c>
      <c r="P601" s="69"/>
      <c r="Q601" s="24"/>
      <c r="R601" s="24"/>
      <c r="S601" s="24"/>
      <c r="T601" s="24"/>
      <c r="U601" s="23"/>
      <c r="V601" s="23"/>
      <c r="W601" s="23"/>
      <c r="X601" s="73">
        <f t="shared" si="70"/>
        <v>1.278</v>
      </c>
      <c r="Y601" s="26">
        <f t="shared" si="66"/>
        <v>1.2827782539064378</v>
      </c>
      <c r="Z601" s="63">
        <f t="shared" si="67"/>
        <v>0.1065</v>
      </c>
      <c r="AA601" s="87">
        <f t="shared" si="68"/>
        <v>8.9081823187947082E-3</v>
      </c>
      <c r="AB601" s="64">
        <f t="shared" si="69"/>
        <v>1.408450704225352E-3</v>
      </c>
      <c r="AC601" s="64">
        <v>1.4999999999999999E-4</v>
      </c>
      <c r="AD601" s="27"/>
      <c r="AE601" s="27"/>
      <c r="AF601" s="27"/>
      <c r="AG601" s="27"/>
      <c r="AH601" s="27"/>
      <c r="AI601" s="44">
        <v>3</v>
      </c>
      <c r="AJ601" s="27"/>
      <c r="AK601" s="27"/>
      <c r="AL601" s="27"/>
      <c r="AM601" s="27"/>
      <c r="AN601" s="27"/>
      <c r="AO601" s="27"/>
      <c r="AP601" s="27"/>
      <c r="AQ601" s="27"/>
      <c r="AR601" s="27"/>
      <c r="AS601" s="25"/>
      <c r="AT601" s="25"/>
      <c r="AU601" s="25"/>
      <c r="AV601" s="25"/>
      <c r="AW601" s="25"/>
      <c r="AX601" s="25"/>
      <c r="AY601" s="28" t="s">
        <v>162</v>
      </c>
      <c r="AZ601" s="29" t="s">
        <v>163</v>
      </c>
      <c r="BA601" s="25" t="s">
        <v>164</v>
      </c>
      <c r="BB601" s="25"/>
      <c r="BC601" s="25"/>
      <c r="BD601" s="25"/>
      <c r="BE601" s="25"/>
      <c r="BF601" s="25"/>
      <c r="BG601" s="25"/>
      <c r="BH601" s="25"/>
      <c r="BI601" s="25"/>
      <c r="BJ601" s="25"/>
      <c r="BK601" s="25"/>
      <c r="BL601" s="25"/>
      <c r="BM601" s="25"/>
      <c r="BN601" s="25"/>
      <c r="BO601" s="25"/>
      <c r="BP601" s="25"/>
      <c r="BQ601" s="25"/>
    </row>
    <row r="602" spans="1:69" s="36" customFormat="1" hidden="1" x14ac:dyDescent="0.25">
      <c r="A602" s="25" t="s">
        <v>159</v>
      </c>
      <c r="B602" s="25" t="s">
        <v>160</v>
      </c>
      <c r="C602" s="25" t="s">
        <v>161</v>
      </c>
      <c r="D602" s="25" t="s">
        <v>11</v>
      </c>
      <c r="E602" s="25">
        <v>1</v>
      </c>
      <c r="F602" s="47" t="s">
        <v>267</v>
      </c>
      <c r="G602" s="83">
        <v>1.25</v>
      </c>
      <c r="H602" s="81">
        <v>32</v>
      </c>
      <c r="I602" s="69">
        <v>1.66</v>
      </c>
      <c r="J602" s="23"/>
      <c r="K602" s="23"/>
      <c r="L602" s="23"/>
      <c r="M602" s="69"/>
      <c r="N602" s="72">
        <v>160</v>
      </c>
      <c r="O602" s="73">
        <v>0.25</v>
      </c>
      <c r="P602" s="69"/>
      <c r="Q602" s="24"/>
      <c r="R602" s="24"/>
      <c r="S602" s="24"/>
      <c r="T602" s="24"/>
      <c r="U602" s="23"/>
      <c r="V602" s="23"/>
      <c r="W602" s="23"/>
      <c r="X602" s="73">
        <f t="shared" si="70"/>
        <v>1.1599999999999999</v>
      </c>
      <c r="Y602" s="26">
        <f t="shared" si="66"/>
        <v>1.0568317686676063</v>
      </c>
      <c r="Z602" s="63">
        <f t="shared" si="67"/>
        <v>9.6666666666666665E-2</v>
      </c>
      <c r="AA602" s="87">
        <f t="shared" si="68"/>
        <v>7.3391095046361548E-3</v>
      </c>
      <c r="AB602" s="64">
        <f t="shared" si="69"/>
        <v>1.5517241379310344E-3</v>
      </c>
      <c r="AC602" s="64">
        <v>1.4999999999999999E-4</v>
      </c>
      <c r="AD602" s="27"/>
      <c r="AE602" s="27"/>
      <c r="AF602" s="27"/>
      <c r="AG602" s="27"/>
      <c r="AH602" s="27"/>
      <c r="AI602" s="44">
        <v>3.77</v>
      </c>
      <c r="AJ602" s="27"/>
      <c r="AK602" s="27"/>
      <c r="AL602" s="27"/>
      <c r="AM602" s="27"/>
      <c r="AN602" s="27"/>
      <c r="AO602" s="27"/>
      <c r="AP602" s="27"/>
      <c r="AQ602" s="27"/>
      <c r="AR602" s="27"/>
      <c r="AS602" s="25"/>
      <c r="AT602" s="25"/>
      <c r="AU602" s="25"/>
      <c r="AV602" s="25"/>
      <c r="AW602" s="25"/>
      <c r="AX602" s="25"/>
      <c r="AY602" s="28" t="s">
        <v>162</v>
      </c>
      <c r="AZ602" s="29" t="s">
        <v>163</v>
      </c>
      <c r="BA602" s="25" t="s">
        <v>164</v>
      </c>
      <c r="BB602" s="25"/>
      <c r="BC602" s="25"/>
      <c r="BD602" s="25"/>
      <c r="BE602" s="25"/>
      <c r="BF602" s="25"/>
      <c r="BG602" s="25"/>
      <c r="BH602" s="25"/>
      <c r="BI602" s="25"/>
      <c r="BJ602" s="25"/>
      <c r="BK602" s="25"/>
      <c r="BL602" s="25"/>
      <c r="BM602" s="25"/>
      <c r="BN602" s="25"/>
      <c r="BO602" s="25"/>
      <c r="BP602" s="25"/>
      <c r="BQ602" s="25"/>
    </row>
    <row r="603" spans="1:69" s="36" customFormat="1" hidden="1" x14ac:dyDescent="0.25">
      <c r="A603" s="25" t="s">
        <v>159</v>
      </c>
      <c r="B603" s="25" t="s">
        <v>160</v>
      </c>
      <c r="C603" s="25" t="s">
        <v>161</v>
      </c>
      <c r="D603" s="25" t="s">
        <v>11</v>
      </c>
      <c r="E603" s="25">
        <v>1</v>
      </c>
      <c r="F603" s="47" t="s">
        <v>267</v>
      </c>
      <c r="G603" s="83">
        <v>1.25</v>
      </c>
      <c r="H603" s="81">
        <v>32</v>
      </c>
      <c r="I603" s="69">
        <v>1.66</v>
      </c>
      <c r="J603" s="23"/>
      <c r="K603" s="23"/>
      <c r="L603" s="23"/>
      <c r="M603" s="69" t="s">
        <v>167</v>
      </c>
      <c r="N603" s="72"/>
      <c r="O603" s="73">
        <v>0.38200000000000001</v>
      </c>
      <c r="P603" s="69"/>
      <c r="Q603" s="24"/>
      <c r="R603" s="24"/>
      <c r="S603" s="24"/>
      <c r="T603" s="24"/>
      <c r="U603" s="23"/>
      <c r="V603" s="23"/>
      <c r="W603" s="23"/>
      <c r="X603" s="73">
        <f t="shared" si="70"/>
        <v>0.89599999999999991</v>
      </c>
      <c r="Y603" s="26">
        <f t="shared" si="66"/>
        <v>0.63053021194608572</v>
      </c>
      <c r="Z603" s="63">
        <f t="shared" si="67"/>
        <v>7.4666666666666659E-2</v>
      </c>
      <c r="AA603" s="87">
        <f t="shared" si="68"/>
        <v>4.378682027403373E-3</v>
      </c>
      <c r="AB603" s="64">
        <f t="shared" si="69"/>
        <v>2.0089285714285717E-3</v>
      </c>
      <c r="AC603" s="64">
        <v>1.4999999999999999E-4</v>
      </c>
      <c r="AD603" s="27"/>
      <c r="AE603" s="27"/>
      <c r="AF603" s="27"/>
      <c r="AG603" s="27"/>
      <c r="AH603" s="27"/>
      <c r="AI603" s="44">
        <v>5.22</v>
      </c>
      <c r="AJ603" s="27"/>
      <c r="AK603" s="27"/>
      <c r="AL603" s="27"/>
      <c r="AM603" s="27"/>
      <c r="AN603" s="27"/>
      <c r="AO603" s="27"/>
      <c r="AP603" s="27"/>
      <c r="AQ603" s="27"/>
      <c r="AR603" s="27"/>
      <c r="AS603" s="25"/>
      <c r="AT603" s="25"/>
      <c r="AU603" s="25"/>
      <c r="AV603" s="25"/>
      <c r="AW603" s="25"/>
      <c r="AX603" s="25"/>
      <c r="AY603" s="28" t="s">
        <v>162</v>
      </c>
      <c r="AZ603" s="29" t="s">
        <v>163</v>
      </c>
      <c r="BA603" s="25" t="s">
        <v>164</v>
      </c>
      <c r="BB603" s="25"/>
      <c r="BC603" s="25"/>
      <c r="BD603" s="25"/>
      <c r="BE603" s="25"/>
      <c r="BF603" s="25"/>
      <c r="BG603" s="25"/>
      <c r="BH603" s="25"/>
      <c r="BI603" s="25"/>
      <c r="BJ603" s="25"/>
      <c r="BK603" s="25"/>
      <c r="BL603" s="25"/>
      <c r="BM603" s="25"/>
      <c r="BN603" s="25"/>
      <c r="BO603" s="25"/>
      <c r="BP603" s="25"/>
      <c r="BQ603" s="25"/>
    </row>
    <row r="604" spans="1:69" s="25" customFormat="1" hidden="1" x14ac:dyDescent="0.25">
      <c r="A604" s="33" t="s">
        <v>159</v>
      </c>
      <c r="B604" s="33" t="s">
        <v>160</v>
      </c>
      <c r="C604" s="33" t="s">
        <v>161</v>
      </c>
      <c r="D604" s="33" t="s">
        <v>11</v>
      </c>
      <c r="E604" s="33">
        <v>1</v>
      </c>
      <c r="F604" s="47" t="s">
        <v>267</v>
      </c>
      <c r="G604" s="84">
        <v>1.5</v>
      </c>
      <c r="H604" s="84">
        <v>40</v>
      </c>
      <c r="I604" s="77">
        <v>1.9</v>
      </c>
      <c r="J604" s="31"/>
      <c r="K604" s="31"/>
      <c r="L604" s="31"/>
      <c r="M604" s="74"/>
      <c r="N604" s="75">
        <v>5</v>
      </c>
      <c r="O604" s="76">
        <v>6.5000000000000002E-2</v>
      </c>
      <c r="P604" s="77"/>
      <c r="Q604" s="32"/>
      <c r="R604" s="32"/>
      <c r="S604" s="32"/>
      <c r="T604" s="32"/>
      <c r="U604" s="31"/>
      <c r="V604" s="31"/>
      <c r="W604" s="31"/>
      <c r="X604" s="76">
        <f t="shared" si="70"/>
        <v>1.77</v>
      </c>
      <c r="Y604" s="37">
        <f t="shared" si="66"/>
        <v>2.4605739061078657</v>
      </c>
      <c r="Z604" s="65">
        <f t="shared" si="67"/>
        <v>0.14749999999999999</v>
      </c>
      <c r="AA604" s="88">
        <f t="shared" si="68"/>
        <v>1.7087318792415731E-2</v>
      </c>
      <c r="AB604" s="66">
        <f t="shared" si="69"/>
        <v>1.0169491525423729E-3</v>
      </c>
      <c r="AC604" s="66">
        <v>1.4999999999999999E-4</v>
      </c>
      <c r="AD604" s="38"/>
      <c r="AE604" s="38"/>
      <c r="AF604" s="38"/>
      <c r="AG604" s="33"/>
      <c r="AH604" s="38"/>
      <c r="AI604" s="45">
        <v>1.28</v>
      </c>
      <c r="AJ604" s="38"/>
      <c r="AK604" s="38"/>
      <c r="AL604" s="38"/>
      <c r="AM604" s="38"/>
      <c r="AN604" s="38"/>
      <c r="AO604" s="38"/>
      <c r="AP604" s="38"/>
      <c r="AQ604" s="38"/>
      <c r="AR604" s="38"/>
      <c r="AS604" s="33"/>
      <c r="AT604" s="33"/>
      <c r="AU604" s="33"/>
      <c r="AV604" s="33"/>
      <c r="AW604" s="33"/>
      <c r="AX604" s="33"/>
      <c r="AY604" s="39" t="s">
        <v>162</v>
      </c>
      <c r="AZ604" s="40" t="s">
        <v>163</v>
      </c>
      <c r="BA604" s="41" t="s">
        <v>164</v>
      </c>
      <c r="BB604" s="33"/>
      <c r="BC604" s="33"/>
      <c r="BD604" s="33"/>
      <c r="BE604" s="33"/>
      <c r="BF604" s="33"/>
      <c r="BG604" s="33"/>
      <c r="BH604" s="33"/>
      <c r="BI604" s="33"/>
      <c r="BJ604" s="33"/>
      <c r="BK604" s="33"/>
      <c r="BL604" s="33"/>
      <c r="BM604" s="33"/>
      <c r="BN604" s="33"/>
      <c r="BO604" s="33"/>
      <c r="BP604" s="33"/>
      <c r="BQ604" s="33"/>
    </row>
    <row r="605" spans="1:69" s="25" customFormat="1" hidden="1" x14ac:dyDescent="0.25">
      <c r="A605" s="33" t="s">
        <v>159</v>
      </c>
      <c r="B605" s="33" t="s">
        <v>160</v>
      </c>
      <c r="C605" s="33" t="s">
        <v>161</v>
      </c>
      <c r="D605" s="33" t="s">
        <v>11</v>
      </c>
      <c r="E605" s="33">
        <v>1</v>
      </c>
      <c r="F605" s="47" t="s">
        <v>267</v>
      </c>
      <c r="G605" s="84">
        <v>1.5</v>
      </c>
      <c r="H605" s="84">
        <v>40</v>
      </c>
      <c r="I605" s="77">
        <v>1.9</v>
      </c>
      <c r="J605" s="31"/>
      <c r="K605" s="31"/>
      <c r="L605" s="31"/>
      <c r="M605" s="74"/>
      <c r="N605" s="75">
        <v>10</v>
      </c>
      <c r="O605" s="76">
        <v>0.109</v>
      </c>
      <c r="P605" s="77"/>
      <c r="Q605" s="32"/>
      <c r="R605" s="32"/>
      <c r="S605" s="32"/>
      <c r="T605" s="32"/>
      <c r="U605" s="31"/>
      <c r="V605" s="31"/>
      <c r="W605" s="31"/>
      <c r="X605" s="76">
        <f t="shared" si="70"/>
        <v>1.6819999999999999</v>
      </c>
      <c r="Y605" s="37">
        <f t="shared" si="66"/>
        <v>2.2219887936236424</v>
      </c>
      <c r="Z605" s="65">
        <f t="shared" si="67"/>
        <v>0.14016666666666666</v>
      </c>
      <c r="AA605" s="88">
        <f t="shared" si="68"/>
        <v>1.5430477733497516E-2</v>
      </c>
      <c r="AB605" s="66">
        <f t="shared" si="69"/>
        <v>1.070154577883472E-3</v>
      </c>
      <c r="AC605" s="66">
        <v>1.4999999999999999E-4</v>
      </c>
      <c r="AD605" s="38"/>
      <c r="AE605" s="38"/>
      <c r="AF605" s="38"/>
      <c r="AG605" s="33"/>
      <c r="AH605" s="38"/>
      <c r="AI605" s="45">
        <v>2.09</v>
      </c>
      <c r="AJ605" s="38"/>
      <c r="AK605" s="38"/>
      <c r="AL605" s="38"/>
      <c r="AM605" s="38"/>
      <c r="AN605" s="38"/>
      <c r="AO605" s="38"/>
      <c r="AP605" s="38"/>
      <c r="AQ605" s="38"/>
      <c r="AR605" s="38"/>
      <c r="AS605" s="33"/>
      <c r="AT605" s="33"/>
      <c r="AU605" s="33"/>
      <c r="AV605" s="33"/>
      <c r="AW605" s="33"/>
      <c r="AX605" s="33"/>
      <c r="AY605" s="39" t="s">
        <v>162</v>
      </c>
      <c r="AZ605" s="40" t="s">
        <v>163</v>
      </c>
      <c r="BA605" s="41" t="s">
        <v>164</v>
      </c>
      <c r="BB605" s="33"/>
      <c r="BC605" s="33"/>
      <c r="BD605" s="33"/>
      <c r="BE605" s="33"/>
      <c r="BF605" s="33"/>
      <c r="BG605" s="33"/>
      <c r="BH605" s="33"/>
      <c r="BI605" s="33"/>
      <c r="BJ605" s="33"/>
      <c r="BK605" s="33"/>
      <c r="BL605" s="33"/>
      <c r="BM605" s="33"/>
      <c r="BN605" s="33"/>
      <c r="BO605" s="33"/>
      <c r="BP605" s="33"/>
      <c r="BQ605" s="33"/>
    </row>
    <row r="606" spans="1:69" s="25" customFormat="1" hidden="1" x14ac:dyDescent="0.25">
      <c r="A606" s="33" t="s">
        <v>159</v>
      </c>
      <c r="B606" s="33" t="s">
        <v>160</v>
      </c>
      <c r="C606" s="33" t="s">
        <v>161</v>
      </c>
      <c r="D606" s="33" t="s">
        <v>11</v>
      </c>
      <c r="E606" s="33">
        <v>1</v>
      </c>
      <c r="F606" s="47" t="s">
        <v>267</v>
      </c>
      <c r="G606" s="84">
        <v>1.5</v>
      </c>
      <c r="H606" s="84">
        <v>40</v>
      </c>
      <c r="I606" s="77">
        <v>1.9</v>
      </c>
      <c r="J606" s="31"/>
      <c r="K606" s="31"/>
      <c r="L606" s="31"/>
      <c r="M606" s="74"/>
      <c r="N606" s="75">
        <v>30</v>
      </c>
      <c r="O606" s="76">
        <v>0.125</v>
      </c>
      <c r="P606" s="77"/>
      <c r="Q606" s="32"/>
      <c r="R606" s="32"/>
      <c r="S606" s="32"/>
      <c r="T606" s="32"/>
      <c r="U606" s="31"/>
      <c r="V606" s="31"/>
      <c r="W606" s="31"/>
      <c r="X606" s="76">
        <f t="shared" si="70"/>
        <v>1.65</v>
      </c>
      <c r="Y606" s="37">
        <f t="shared" si="66"/>
        <v>2.1382464998495525</v>
      </c>
      <c r="Z606" s="65">
        <f t="shared" si="67"/>
        <v>0.13749999999999998</v>
      </c>
      <c r="AA606" s="88">
        <f t="shared" si="68"/>
        <v>1.4848934026733004E-2</v>
      </c>
      <c r="AB606" s="66">
        <f t="shared" si="69"/>
        <v>1.090909090909091E-3</v>
      </c>
      <c r="AC606" s="66">
        <v>1.4999999999999999E-4</v>
      </c>
      <c r="AD606" s="38"/>
      <c r="AE606" s="38"/>
      <c r="AF606" s="38"/>
      <c r="AG606" s="33"/>
      <c r="AH606" s="38"/>
      <c r="AI606" s="45">
        <v>2.37</v>
      </c>
      <c r="AJ606" s="38"/>
      <c r="AK606" s="38"/>
      <c r="AL606" s="38"/>
      <c r="AM606" s="38"/>
      <c r="AN606" s="38"/>
      <c r="AO606" s="38"/>
      <c r="AP606" s="38"/>
      <c r="AQ606" s="38"/>
      <c r="AR606" s="38"/>
      <c r="AS606" s="33"/>
      <c r="AT606" s="33"/>
      <c r="AU606" s="33"/>
      <c r="AV606" s="33"/>
      <c r="AW606" s="33"/>
      <c r="AX606" s="33"/>
      <c r="AY606" s="39" t="s">
        <v>162</v>
      </c>
      <c r="AZ606" s="40" t="s">
        <v>163</v>
      </c>
      <c r="BA606" s="41" t="s">
        <v>164</v>
      </c>
      <c r="BB606" s="33"/>
      <c r="BC606" s="33"/>
      <c r="BD606" s="33"/>
      <c r="BE606" s="33"/>
      <c r="BF606" s="33"/>
      <c r="BG606" s="33"/>
      <c r="BH606" s="33"/>
      <c r="BI606" s="33"/>
      <c r="BJ606" s="33"/>
      <c r="BK606" s="33"/>
      <c r="BL606" s="33"/>
      <c r="BM606" s="33"/>
      <c r="BN606" s="33"/>
      <c r="BO606" s="33"/>
      <c r="BP606" s="33"/>
      <c r="BQ606" s="33"/>
    </row>
    <row r="607" spans="1:69" s="25" customFormat="1" hidden="1" x14ac:dyDescent="0.25">
      <c r="A607" s="36" t="s">
        <v>159</v>
      </c>
      <c r="B607" s="36" t="s">
        <v>160</v>
      </c>
      <c r="C607" s="36" t="s">
        <v>161</v>
      </c>
      <c r="D607" s="36" t="s">
        <v>11</v>
      </c>
      <c r="E607" s="36">
        <v>1</v>
      </c>
      <c r="F607" s="47" t="s">
        <v>267</v>
      </c>
      <c r="G607" s="85">
        <v>1.5</v>
      </c>
      <c r="H607" s="82">
        <v>40</v>
      </c>
      <c r="I607" s="70">
        <v>1.9</v>
      </c>
      <c r="J607" s="34"/>
      <c r="K607" s="34"/>
      <c r="L607" s="34"/>
      <c r="M607" s="70" t="s">
        <v>165</v>
      </c>
      <c r="N607" s="79">
        <v>40</v>
      </c>
      <c r="O607" s="80">
        <v>0.14499999999999999</v>
      </c>
      <c r="P607" s="70"/>
      <c r="Q607" s="35"/>
      <c r="R607" s="35"/>
      <c r="S607" s="35"/>
      <c r="T607" s="35"/>
      <c r="U607" s="34"/>
      <c r="V607" s="34"/>
      <c r="W607" s="34"/>
      <c r="X607" s="80">
        <f t="shared" si="70"/>
        <v>1.6099999999999999</v>
      </c>
      <c r="Y607" s="42">
        <f t="shared" si="66"/>
        <v>2.0358305793425253</v>
      </c>
      <c r="Z607" s="67">
        <f t="shared" si="67"/>
        <v>0.13416666666666666</v>
      </c>
      <c r="AA607" s="89">
        <f t="shared" si="68"/>
        <v>1.4137712356545314E-2</v>
      </c>
      <c r="AB607" s="68">
        <f t="shared" si="69"/>
        <v>1.1180124223602484E-3</v>
      </c>
      <c r="AC607" s="68">
        <v>1.4999999999999999E-4</v>
      </c>
      <c r="AD607" s="43"/>
      <c r="AE607" s="43"/>
      <c r="AF607" s="43"/>
      <c r="AG607" s="43"/>
      <c r="AH607" s="43"/>
      <c r="AI607" s="46">
        <v>2.72</v>
      </c>
      <c r="AJ607" s="43"/>
      <c r="AK607" s="43"/>
      <c r="AL607" s="43"/>
      <c r="AM607" s="43"/>
      <c r="AN607" s="43"/>
      <c r="AO607" s="43"/>
      <c r="AP607" s="43"/>
      <c r="AQ607" s="43"/>
      <c r="AR607" s="43"/>
      <c r="AS607" s="36"/>
      <c r="AT607" s="36"/>
      <c r="AU607" s="36"/>
      <c r="AV607" s="36"/>
      <c r="AW607" s="36"/>
      <c r="AX607" s="36"/>
      <c r="AY607" s="39" t="s">
        <v>162</v>
      </c>
      <c r="AZ607" s="40" t="s">
        <v>163</v>
      </c>
      <c r="BA607" s="41" t="s">
        <v>164</v>
      </c>
      <c r="BB607" s="36"/>
      <c r="BC607" s="36"/>
      <c r="BD607" s="36"/>
      <c r="BE607" s="36"/>
      <c r="BF607" s="36"/>
      <c r="BG607" s="36"/>
      <c r="BH607" s="36"/>
      <c r="BI607" s="36"/>
      <c r="BJ607" s="36"/>
      <c r="BK607" s="36"/>
      <c r="BL607" s="36"/>
      <c r="BM607" s="36"/>
      <c r="BN607" s="36"/>
      <c r="BO607" s="36"/>
      <c r="BP607" s="36"/>
      <c r="BQ607" s="36"/>
    </row>
    <row r="608" spans="1:69" s="36" customFormat="1" hidden="1" x14ac:dyDescent="0.25">
      <c r="A608" s="36" t="s">
        <v>159</v>
      </c>
      <c r="B608" s="36" t="s">
        <v>160</v>
      </c>
      <c r="C608" s="36" t="s">
        <v>161</v>
      </c>
      <c r="D608" s="36" t="s">
        <v>11</v>
      </c>
      <c r="E608" s="36">
        <v>1</v>
      </c>
      <c r="F608" s="47" t="s">
        <v>267</v>
      </c>
      <c r="G608" s="85">
        <v>1.5</v>
      </c>
      <c r="H608" s="82">
        <v>40</v>
      </c>
      <c r="I608" s="70">
        <v>1.9</v>
      </c>
      <c r="J608" s="34"/>
      <c r="K608" s="34"/>
      <c r="L608" s="34"/>
      <c r="M608" s="70" t="s">
        <v>166</v>
      </c>
      <c r="N608" s="79">
        <v>80</v>
      </c>
      <c r="O608" s="80">
        <v>0.2</v>
      </c>
      <c r="P608" s="70"/>
      <c r="Q608" s="35"/>
      <c r="R608" s="35"/>
      <c r="S608" s="35"/>
      <c r="T608" s="35"/>
      <c r="U608" s="34"/>
      <c r="V608" s="34"/>
      <c r="W608" s="34"/>
      <c r="X608" s="80">
        <f t="shared" si="70"/>
        <v>1.5</v>
      </c>
      <c r="Y608" s="42">
        <f t="shared" si="66"/>
        <v>1.7671458676442586</v>
      </c>
      <c r="Z608" s="67">
        <f t="shared" si="67"/>
        <v>0.125</v>
      </c>
      <c r="AA608" s="89">
        <f t="shared" si="68"/>
        <v>1.2271846303085129E-2</v>
      </c>
      <c r="AB608" s="68">
        <f t="shared" si="69"/>
        <v>1.1999999999999999E-3</v>
      </c>
      <c r="AC608" s="68">
        <v>1.4999999999999999E-4</v>
      </c>
      <c r="AD608" s="43"/>
      <c r="AE608" s="43"/>
      <c r="AF608" s="43"/>
      <c r="AG608" s="43"/>
      <c r="AH608" s="43"/>
      <c r="AI608" s="46">
        <v>3.63</v>
      </c>
      <c r="AJ608" s="43"/>
      <c r="AK608" s="43"/>
      <c r="AL608" s="43"/>
      <c r="AM608" s="43"/>
      <c r="AN608" s="43"/>
      <c r="AO608" s="43"/>
      <c r="AP608" s="43"/>
      <c r="AQ608" s="43"/>
      <c r="AR608" s="43"/>
      <c r="AY608" s="39" t="s">
        <v>162</v>
      </c>
      <c r="AZ608" s="40" t="s">
        <v>163</v>
      </c>
      <c r="BA608" s="41" t="s">
        <v>164</v>
      </c>
    </row>
    <row r="609" spans="1:69" s="36" customFormat="1" hidden="1" x14ac:dyDescent="0.25">
      <c r="A609" s="36" t="s">
        <v>159</v>
      </c>
      <c r="B609" s="36" t="s">
        <v>160</v>
      </c>
      <c r="C609" s="36" t="s">
        <v>161</v>
      </c>
      <c r="D609" s="36" t="s">
        <v>11</v>
      </c>
      <c r="E609" s="36">
        <v>1</v>
      </c>
      <c r="F609" s="47" t="s">
        <v>267</v>
      </c>
      <c r="G609" s="85">
        <v>1.5</v>
      </c>
      <c r="H609" s="82">
        <v>40</v>
      </c>
      <c r="I609" s="70">
        <v>1.9</v>
      </c>
      <c r="J609" s="34"/>
      <c r="K609" s="34"/>
      <c r="L609" s="34"/>
      <c r="M609" s="70"/>
      <c r="N609" s="79">
        <v>160</v>
      </c>
      <c r="O609" s="80">
        <v>0.28100000000000003</v>
      </c>
      <c r="P609" s="70"/>
      <c r="Q609" s="35"/>
      <c r="R609" s="35"/>
      <c r="S609" s="35"/>
      <c r="T609" s="35"/>
      <c r="U609" s="34"/>
      <c r="V609" s="34"/>
      <c r="W609" s="34"/>
      <c r="X609" s="80">
        <f t="shared" si="70"/>
        <v>1.3379999999999999</v>
      </c>
      <c r="Y609" s="42">
        <f t="shared" si="66"/>
        <v>1.4060543496333011</v>
      </c>
      <c r="Z609" s="67">
        <f t="shared" si="67"/>
        <v>0.11149999999999999</v>
      </c>
      <c r="AA609" s="89">
        <f t="shared" si="68"/>
        <v>9.7642663168979234E-3</v>
      </c>
      <c r="AB609" s="68">
        <f t="shared" si="69"/>
        <v>1.3452914798206279E-3</v>
      </c>
      <c r="AC609" s="68">
        <v>1.4999999999999999E-4</v>
      </c>
      <c r="AD609" s="43"/>
      <c r="AE609" s="43"/>
      <c r="AF609" s="43"/>
      <c r="AG609" s="43"/>
      <c r="AH609" s="43"/>
      <c r="AI609" s="46">
        <v>4.8600000000000003</v>
      </c>
      <c r="AJ609" s="43"/>
      <c r="AK609" s="43"/>
      <c r="AL609" s="43"/>
      <c r="AM609" s="43"/>
      <c r="AN609" s="43"/>
      <c r="AO609" s="43"/>
      <c r="AP609" s="43"/>
      <c r="AQ609" s="43"/>
      <c r="AR609" s="43"/>
      <c r="AY609" s="39" t="s">
        <v>162</v>
      </c>
      <c r="AZ609" s="40" t="s">
        <v>163</v>
      </c>
      <c r="BA609" s="41" t="s">
        <v>164</v>
      </c>
    </row>
    <row r="610" spans="1:69" s="36" customFormat="1" hidden="1" x14ac:dyDescent="0.25">
      <c r="A610" s="36" t="s">
        <v>159</v>
      </c>
      <c r="B610" s="36" t="s">
        <v>160</v>
      </c>
      <c r="C610" s="36" t="s">
        <v>161</v>
      </c>
      <c r="D610" s="36" t="s">
        <v>11</v>
      </c>
      <c r="E610" s="36">
        <v>1</v>
      </c>
      <c r="F610" s="47" t="s">
        <v>267</v>
      </c>
      <c r="G610" s="85">
        <v>1.5</v>
      </c>
      <c r="H610" s="82">
        <v>40</v>
      </c>
      <c r="I610" s="70">
        <v>1.9</v>
      </c>
      <c r="J610" s="34"/>
      <c r="K610" s="34"/>
      <c r="L610" s="34"/>
      <c r="M610" s="70" t="s">
        <v>167</v>
      </c>
      <c r="N610" s="79"/>
      <c r="O610" s="80">
        <v>0.4</v>
      </c>
      <c r="P610" s="70"/>
      <c r="Q610" s="35"/>
      <c r="R610" s="35"/>
      <c r="S610" s="35"/>
      <c r="T610" s="35"/>
      <c r="U610" s="34"/>
      <c r="V610" s="34"/>
      <c r="W610" s="34"/>
      <c r="X610" s="80">
        <f t="shared" si="70"/>
        <v>1.0999999999999999</v>
      </c>
      <c r="Y610" s="42">
        <f t="shared" si="66"/>
        <v>0.95033177771091226</v>
      </c>
      <c r="Z610" s="67">
        <f t="shared" si="67"/>
        <v>9.166666666666666E-2</v>
      </c>
      <c r="AA610" s="89">
        <f t="shared" si="68"/>
        <v>6.5995262341035574E-3</v>
      </c>
      <c r="AB610" s="68">
        <f t="shared" si="69"/>
        <v>1.6363636363636363E-3</v>
      </c>
      <c r="AC610" s="68">
        <v>1.4999999999999999E-4</v>
      </c>
      <c r="AD610" s="43"/>
      <c r="AE610" s="43"/>
      <c r="AF610" s="43"/>
      <c r="AG610" s="43"/>
      <c r="AH610" s="43"/>
      <c r="AI610" s="46">
        <v>6.41</v>
      </c>
      <c r="AJ610" s="43"/>
      <c r="AK610" s="43"/>
      <c r="AL610" s="43"/>
      <c r="AM610" s="43"/>
      <c r="AN610" s="43"/>
      <c r="AO610" s="43"/>
      <c r="AP610" s="43"/>
      <c r="AQ610" s="43"/>
      <c r="AR610" s="43"/>
      <c r="AY610" s="39" t="s">
        <v>162</v>
      </c>
      <c r="AZ610" s="40" t="s">
        <v>163</v>
      </c>
      <c r="BA610" s="41" t="s">
        <v>164</v>
      </c>
    </row>
    <row r="611" spans="1:69" s="36" customFormat="1" hidden="1" x14ac:dyDescent="0.25">
      <c r="A611" s="25" t="s">
        <v>159</v>
      </c>
      <c r="B611" s="25" t="s">
        <v>160</v>
      </c>
      <c r="C611" s="25" t="s">
        <v>161</v>
      </c>
      <c r="D611" s="25" t="s">
        <v>11</v>
      </c>
      <c r="E611" s="25">
        <v>1</v>
      </c>
      <c r="F611" s="47" t="s">
        <v>267</v>
      </c>
      <c r="G611" s="83">
        <v>2</v>
      </c>
      <c r="H611" s="83">
        <v>50</v>
      </c>
      <c r="I611" s="69">
        <v>2.375</v>
      </c>
      <c r="J611" s="23"/>
      <c r="K611" s="23"/>
      <c r="L611" s="23"/>
      <c r="M611" s="71"/>
      <c r="N611" s="72">
        <v>5</v>
      </c>
      <c r="O611" s="73">
        <v>6.5000000000000002E-2</v>
      </c>
      <c r="P611" s="69"/>
      <c r="Q611" s="24"/>
      <c r="R611" s="24"/>
      <c r="S611" s="24"/>
      <c r="T611" s="24"/>
      <c r="U611" s="23"/>
      <c r="V611" s="23"/>
      <c r="W611" s="23"/>
      <c r="X611" s="73">
        <f t="shared" si="70"/>
        <v>2.2450000000000001</v>
      </c>
      <c r="Y611" s="26">
        <f t="shared" si="66"/>
        <v>3.9584263784772249</v>
      </c>
      <c r="Z611" s="63">
        <f t="shared" si="67"/>
        <v>0.18708333333333335</v>
      </c>
      <c r="AA611" s="87">
        <f t="shared" si="68"/>
        <v>2.7489072072758504E-2</v>
      </c>
      <c r="AB611" s="64">
        <f t="shared" si="69"/>
        <v>8.0178173719376382E-4</v>
      </c>
      <c r="AC611" s="64">
        <v>1.4999999999999999E-4</v>
      </c>
      <c r="AD611" s="27"/>
      <c r="AE611" s="27"/>
      <c r="AF611" s="27"/>
      <c r="AG611" s="25"/>
      <c r="AH611" s="27"/>
      <c r="AI611" s="44">
        <v>1.61</v>
      </c>
      <c r="AJ611" s="27"/>
      <c r="AK611" s="27"/>
      <c r="AL611" s="27"/>
      <c r="AM611" s="27"/>
      <c r="AN611" s="27"/>
      <c r="AO611" s="27"/>
      <c r="AP611" s="27"/>
      <c r="AQ611" s="27"/>
      <c r="AR611" s="27"/>
      <c r="AS611" s="25"/>
      <c r="AT611" s="25"/>
      <c r="AU611" s="25"/>
      <c r="AV611" s="25"/>
      <c r="AW611" s="25"/>
      <c r="AX611" s="25"/>
      <c r="AY611" s="28" t="s">
        <v>162</v>
      </c>
      <c r="AZ611" s="29" t="s">
        <v>163</v>
      </c>
      <c r="BA611" s="25" t="s">
        <v>164</v>
      </c>
      <c r="BB611" s="25"/>
      <c r="BC611" s="25"/>
      <c r="BD611" s="25"/>
      <c r="BE611" s="25"/>
      <c r="BF611" s="25"/>
      <c r="BG611" s="25"/>
      <c r="BH611" s="25"/>
      <c r="BI611" s="25"/>
      <c r="BJ611" s="25"/>
      <c r="BK611" s="25"/>
      <c r="BL611" s="25"/>
      <c r="BM611" s="25"/>
      <c r="BN611" s="25"/>
      <c r="BO611" s="25"/>
      <c r="BP611" s="25"/>
      <c r="BQ611" s="25"/>
    </row>
    <row r="612" spans="1:69" s="25" customFormat="1" hidden="1" x14ac:dyDescent="0.25">
      <c r="A612" s="25" t="s">
        <v>159</v>
      </c>
      <c r="B612" s="25" t="s">
        <v>160</v>
      </c>
      <c r="C612" s="25" t="s">
        <v>161</v>
      </c>
      <c r="D612" s="25" t="s">
        <v>11</v>
      </c>
      <c r="E612" s="25">
        <v>1</v>
      </c>
      <c r="F612" s="47" t="s">
        <v>267</v>
      </c>
      <c r="G612" s="83">
        <v>2</v>
      </c>
      <c r="H612" s="83">
        <v>50</v>
      </c>
      <c r="I612" s="69">
        <v>2.375</v>
      </c>
      <c r="J612" s="23"/>
      <c r="K612" s="23"/>
      <c r="L612" s="23"/>
      <c r="M612" s="71"/>
      <c r="N612" s="72"/>
      <c r="O612" s="73">
        <v>8.3000000000000004E-2</v>
      </c>
      <c r="P612" s="69"/>
      <c r="Q612" s="24"/>
      <c r="R612" s="24"/>
      <c r="S612" s="24"/>
      <c r="T612" s="24"/>
      <c r="U612" s="23"/>
      <c r="V612" s="23"/>
      <c r="W612" s="23"/>
      <c r="X612" s="73">
        <f t="shared" si="70"/>
        <v>2.2090000000000001</v>
      </c>
      <c r="Y612" s="26">
        <f t="shared" si="66"/>
        <v>3.8324924953654245</v>
      </c>
      <c r="Z612" s="63">
        <f t="shared" si="67"/>
        <v>0.18408333333333335</v>
      </c>
      <c r="AA612" s="87">
        <f t="shared" si="68"/>
        <v>2.661453121781545E-2</v>
      </c>
      <c r="AB612" s="64">
        <f t="shared" si="69"/>
        <v>8.1484834766862822E-4</v>
      </c>
      <c r="AC612" s="64">
        <v>1.4999999999999999E-4</v>
      </c>
      <c r="AD612" s="27"/>
      <c r="AE612" s="27"/>
      <c r="AF612" s="27"/>
      <c r="AH612" s="27"/>
      <c r="AI612" s="44">
        <v>2.0299999999999998</v>
      </c>
      <c r="AJ612" s="27"/>
      <c r="AK612" s="27"/>
      <c r="AL612" s="27"/>
      <c r="AM612" s="27"/>
      <c r="AN612" s="27"/>
      <c r="AO612" s="27"/>
      <c r="AP612" s="27"/>
      <c r="AQ612" s="27"/>
      <c r="AR612" s="27"/>
      <c r="AY612" s="28" t="s">
        <v>162</v>
      </c>
      <c r="AZ612" s="29" t="s">
        <v>163</v>
      </c>
      <c r="BA612" s="25" t="s">
        <v>164</v>
      </c>
    </row>
    <row r="613" spans="1:69" s="25" customFormat="1" hidden="1" x14ac:dyDescent="0.25">
      <c r="A613" s="25" t="s">
        <v>159</v>
      </c>
      <c r="B613" s="25" t="s">
        <v>160</v>
      </c>
      <c r="C613" s="25" t="s">
        <v>161</v>
      </c>
      <c r="D613" s="25" t="s">
        <v>11</v>
      </c>
      <c r="E613" s="25">
        <v>1</v>
      </c>
      <c r="F613" s="47" t="s">
        <v>267</v>
      </c>
      <c r="G613" s="83">
        <v>2</v>
      </c>
      <c r="H613" s="83">
        <v>50</v>
      </c>
      <c r="I613" s="69">
        <v>2.375</v>
      </c>
      <c r="J613" s="23"/>
      <c r="K613" s="23"/>
      <c r="L613" s="23"/>
      <c r="M613" s="71"/>
      <c r="N613" s="72">
        <v>10</v>
      </c>
      <c r="O613" s="73">
        <v>0.109</v>
      </c>
      <c r="P613" s="69"/>
      <c r="Q613" s="24"/>
      <c r="R613" s="24"/>
      <c r="S613" s="24"/>
      <c r="T613" s="24"/>
      <c r="U613" s="23"/>
      <c r="V613" s="23"/>
      <c r="W613" s="23"/>
      <c r="X613" s="73">
        <f t="shared" si="70"/>
        <v>2.157</v>
      </c>
      <c r="Y613" s="26">
        <f t="shared" si="66"/>
        <v>3.6541819795329746</v>
      </c>
      <c r="Z613" s="63">
        <f t="shared" si="67"/>
        <v>0.17974999999999999</v>
      </c>
      <c r="AA613" s="87">
        <f t="shared" si="68"/>
        <v>2.5376263746756767E-2</v>
      </c>
      <c r="AB613" s="64">
        <f t="shared" si="69"/>
        <v>8.3449235048678721E-4</v>
      </c>
      <c r="AC613" s="64">
        <v>1.4999999999999999E-4</v>
      </c>
      <c r="AD613" s="27"/>
      <c r="AE613" s="27"/>
      <c r="AF613" s="27"/>
      <c r="AH613" s="27"/>
      <c r="AI613" s="44">
        <v>2.64</v>
      </c>
      <c r="AJ613" s="27"/>
      <c r="AK613" s="27"/>
      <c r="AL613" s="27"/>
      <c r="AM613" s="27"/>
      <c r="AN613" s="27"/>
      <c r="AO613" s="27"/>
      <c r="AP613" s="27"/>
      <c r="AQ613" s="27"/>
      <c r="AR613" s="27"/>
      <c r="AY613" s="28" t="s">
        <v>162</v>
      </c>
      <c r="AZ613" s="29" t="s">
        <v>163</v>
      </c>
      <c r="BA613" s="25" t="s">
        <v>164</v>
      </c>
    </row>
    <row r="614" spans="1:69" s="25" customFormat="1" hidden="1" x14ac:dyDescent="0.25">
      <c r="A614" s="25" t="s">
        <v>159</v>
      </c>
      <c r="B614" s="25" t="s">
        <v>160</v>
      </c>
      <c r="C614" s="25" t="s">
        <v>161</v>
      </c>
      <c r="D614" s="25" t="s">
        <v>11</v>
      </c>
      <c r="E614" s="25">
        <v>1</v>
      </c>
      <c r="F614" s="47" t="s">
        <v>267</v>
      </c>
      <c r="G614" s="83">
        <v>2</v>
      </c>
      <c r="H614" s="83">
        <v>50</v>
      </c>
      <c r="I614" s="69">
        <v>2.375</v>
      </c>
      <c r="J614" s="23"/>
      <c r="K614" s="23"/>
      <c r="L614" s="23"/>
      <c r="M614" s="71"/>
      <c r="N614" s="72">
        <v>30</v>
      </c>
      <c r="O614" s="73">
        <v>0.125</v>
      </c>
      <c r="P614" s="69"/>
      <c r="Q614" s="24"/>
      <c r="R614" s="24"/>
      <c r="S614" s="24"/>
      <c r="T614" s="24"/>
      <c r="U614" s="23"/>
      <c r="V614" s="23"/>
      <c r="W614" s="23"/>
      <c r="X614" s="73">
        <f t="shared" si="70"/>
        <v>2.125</v>
      </c>
      <c r="Y614" s="26">
        <f t="shared" si="66"/>
        <v>3.5465635815916023</v>
      </c>
      <c r="Z614" s="63">
        <f t="shared" si="67"/>
        <v>0.17708333333333334</v>
      </c>
      <c r="AA614" s="87">
        <f t="shared" si="68"/>
        <v>2.4628913761052796E-2</v>
      </c>
      <c r="AB614" s="64">
        <f t="shared" si="69"/>
        <v>8.4705882352941169E-4</v>
      </c>
      <c r="AC614" s="64">
        <v>1.4999999999999999E-4</v>
      </c>
      <c r="AD614" s="27"/>
      <c r="AE614" s="27"/>
      <c r="AF614" s="27"/>
      <c r="AH614" s="27"/>
      <c r="AI614" s="44">
        <v>3.01</v>
      </c>
      <c r="AJ614" s="27"/>
      <c r="AK614" s="27"/>
      <c r="AL614" s="27"/>
      <c r="AM614" s="27"/>
      <c r="AN614" s="27"/>
      <c r="AO614" s="27"/>
      <c r="AP614" s="27"/>
      <c r="AQ614" s="27"/>
      <c r="AR614" s="27"/>
      <c r="AY614" s="28" t="s">
        <v>162</v>
      </c>
      <c r="AZ614" s="29" t="s">
        <v>163</v>
      </c>
      <c r="BA614" s="25" t="s">
        <v>164</v>
      </c>
    </row>
    <row r="615" spans="1:69" s="25" customFormat="1" hidden="1" x14ac:dyDescent="0.25">
      <c r="A615" s="25" t="s">
        <v>159</v>
      </c>
      <c r="B615" s="25" t="s">
        <v>160</v>
      </c>
      <c r="C615" s="25" t="s">
        <v>161</v>
      </c>
      <c r="D615" s="25" t="s">
        <v>11</v>
      </c>
      <c r="E615" s="25">
        <v>1</v>
      </c>
      <c r="F615" s="47" t="s">
        <v>267</v>
      </c>
      <c r="G615" s="83">
        <v>2</v>
      </c>
      <c r="H615" s="83">
        <v>50</v>
      </c>
      <c r="I615" s="69">
        <v>2.375</v>
      </c>
      <c r="J615" s="23"/>
      <c r="K615" s="23"/>
      <c r="L615" s="23"/>
      <c r="M615" s="71"/>
      <c r="N615" s="72"/>
      <c r="O615" s="73">
        <v>0.14099999999999999</v>
      </c>
      <c r="P615" s="69"/>
      <c r="Q615" s="24"/>
      <c r="R615" s="24"/>
      <c r="S615" s="24"/>
      <c r="T615" s="24"/>
      <c r="U615" s="23"/>
      <c r="V615" s="23"/>
      <c r="W615" s="23"/>
      <c r="X615" s="73">
        <f t="shared" si="70"/>
        <v>2.093</v>
      </c>
      <c r="Y615" s="26">
        <f t="shared" si="66"/>
        <v>3.4405536790888682</v>
      </c>
      <c r="Z615" s="63">
        <f t="shared" si="67"/>
        <v>0.17441666666666666</v>
      </c>
      <c r="AA615" s="87">
        <f t="shared" si="68"/>
        <v>2.3892733882561586E-2</v>
      </c>
      <c r="AB615" s="64">
        <f t="shared" si="69"/>
        <v>8.6000955566172953E-4</v>
      </c>
      <c r="AC615" s="64">
        <v>1.4999999999999999E-4</v>
      </c>
      <c r="AD615" s="27"/>
      <c r="AE615" s="27"/>
      <c r="AF615" s="27"/>
      <c r="AH615" s="27"/>
      <c r="AI615" s="44">
        <v>3.37</v>
      </c>
      <c r="AJ615" s="27"/>
      <c r="AK615" s="27"/>
      <c r="AL615" s="27"/>
      <c r="AM615" s="27"/>
      <c r="AN615" s="27"/>
      <c r="AO615" s="27"/>
      <c r="AP615" s="27"/>
      <c r="AQ615" s="27"/>
      <c r="AR615" s="27"/>
      <c r="AY615" s="28" t="s">
        <v>162</v>
      </c>
      <c r="AZ615" s="29" t="s">
        <v>163</v>
      </c>
      <c r="BA615" s="25" t="s">
        <v>164</v>
      </c>
    </row>
    <row r="616" spans="1:69" s="36" customFormat="1" hidden="1" x14ac:dyDescent="0.25">
      <c r="A616" s="25" t="s">
        <v>159</v>
      </c>
      <c r="B616" s="25" t="s">
        <v>160</v>
      </c>
      <c r="C616" s="25" t="s">
        <v>161</v>
      </c>
      <c r="D616" s="25" t="s">
        <v>11</v>
      </c>
      <c r="E616" s="25">
        <v>1</v>
      </c>
      <c r="F616" s="47" t="s">
        <v>267</v>
      </c>
      <c r="G616" s="83">
        <v>2</v>
      </c>
      <c r="H616" s="81">
        <v>50</v>
      </c>
      <c r="I616" s="69">
        <v>2.375</v>
      </c>
      <c r="J616" s="23"/>
      <c r="K616" s="23"/>
      <c r="L616" s="23"/>
      <c r="M616" s="69" t="s">
        <v>165</v>
      </c>
      <c r="N616" s="72">
        <v>40</v>
      </c>
      <c r="O616" s="73">
        <v>0.154</v>
      </c>
      <c r="P616" s="69"/>
      <c r="Q616" s="24"/>
      <c r="R616" s="24"/>
      <c r="S616" s="24"/>
      <c r="T616" s="24"/>
      <c r="U616" s="23"/>
      <c r="V616" s="23"/>
      <c r="W616" s="23"/>
      <c r="X616" s="73">
        <f t="shared" si="70"/>
        <v>2.0670000000000002</v>
      </c>
      <c r="Y616" s="26">
        <f t="shared" si="66"/>
        <v>3.3556050137358011</v>
      </c>
      <c r="Z616" s="63">
        <f t="shared" si="67"/>
        <v>0.17225000000000001</v>
      </c>
      <c r="AA616" s="87">
        <f t="shared" si="68"/>
        <v>2.3302812595387506E-2</v>
      </c>
      <c r="AB616" s="64">
        <f t="shared" si="69"/>
        <v>8.7082728592162537E-4</v>
      </c>
      <c r="AC616" s="64">
        <v>1.4999999999999999E-4</v>
      </c>
      <c r="AD616" s="27"/>
      <c r="AE616" s="27"/>
      <c r="AF616" s="27"/>
      <c r="AG616" s="27"/>
      <c r="AH616" s="27"/>
      <c r="AI616" s="44">
        <v>3.66</v>
      </c>
      <c r="AJ616" s="27"/>
      <c r="AK616" s="27"/>
      <c r="AL616" s="27"/>
      <c r="AM616" s="27"/>
      <c r="AN616" s="27"/>
      <c r="AO616" s="27"/>
      <c r="AP616" s="27"/>
      <c r="AQ616" s="27"/>
      <c r="AR616" s="27"/>
      <c r="AS616" s="25"/>
      <c r="AT616" s="25"/>
      <c r="AU616" s="25"/>
      <c r="AV616" s="25"/>
      <c r="AW616" s="25"/>
      <c r="AX616" s="25"/>
      <c r="AY616" s="28" t="s">
        <v>162</v>
      </c>
      <c r="AZ616" s="29" t="s">
        <v>163</v>
      </c>
      <c r="BA616" s="25" t="s">
        <v>164</v>
      </c>
      <c r="BB616" s="25"/>
      <c r="BC616" s="25"/>
      <c r="BD616" s="25"/>
      <c r="BE616" s="25"/>
      <c r="BF616" s="25"/>
      <c r="BG616" s="25"/>
      <c r="BH616" s="25"/>
      <c r="BI616" s="25"/>
      <c r="BJ616" s="25"/>
      <c r="BK616" s="25"/>
      <c r="BL616" s="25"/>
      <c r="BM616" s="25"/>
      <c r="BN616" s="25"/>
      <c r="BO616" s="25"/>
      <c r="BP616" s="25"/>
      <c r="BQ616" s="25"/>
    </row>
    <row r="617" spans="1:69" s="36" customFormat="1" hidden="1" x14ac:dyDescent="0.25">
      <c r="A617" s="25" t="s">
        <v>159</v>
      </c>
      <c r="B617" s="25" t="s">
        <v>160</v>
      </c>
      <c r="C617" s="25" t="s">
        <v>161</v>
      </c>
      <c r="D617" s="25" t="s">
        <v>11</v>
      </c>
      <c r="E617" s="25">
        <v>1</v>
      </c>
      <c r="F617" s="47" t="s">
        <v>267</v>
      </c>
      <c r="G617" s="83">
        <v>2</v>
      </c>
      <c r="H617" s="83">
        <v>50</v>
      </c>
      <c r="I617" s="69">
        <v>2.375</v>
      </c>
      <c r="J617" s="23"/>
      <c r="K617" s="23"/>
      <c r="L617" s="23"/>
      <c r="M617" s="71"/>
      <c r="N617" s="72"/>
      <c r="O617" s="73">
        <v>0.17199999999999999</v>
      </c>
      <c r="P617" s="69"/>
      <c r="Q617" s="24"/>
      <c r="R617" s="24"/>
      <c r="S617" s="24"/>
      <c r="T617" s="24"/>
      <c r="U617" s="23"/>
      <c r="V617" s="23"/>
      <c r="W617" s="23"/>
      <c r="X617" s="73">
        <f t="shared" si="70"/>
        <v>2.0310000000000001</v>
      </c>
      <c r="Y617" s="26">
        <f t="shared" si="66"/>
        <v>3.2397367934861023</v>
      </c>
      <c r="Z617" s="63">
        <f t="shared" si="67"/>
        <v>0.16925000000000001</v>
      </c>
      <c r="AA617" s="87">
        <f t="shared" si="68"/>
        <v>2.2498172176986818E-2</v>
      </c>
      <c r="AB617" s="64">
        <f t="shared" si="69"/>
        <v>8.8626292466765122E-4</v>
      </c>
      <c r="AC617" s="64">
        <v>1.4999999999999999E-4</v>
      </c>
      <c r="AD617" s="27"/>
      <c r="AE617" s="27"/>
      <c r="AF617" s="27"/>
      <c r="AG617" s="25"/>
      <c r="AH617" s="27"/>
      <c r="AI617" s="44">
        <v>4.05</v>
      </c>
      <c r="AJ617" s="27"/>
      <c r="AK617" s="27"/>
      <c r="AL617" s="27"/>
      <c r="AM617" s="27"/>
      <c r="AN617" s="27"/>
      <c r="AO617" s="27"/>
      <c r="AP617" s="27"/>
      <c r="AQ617" s="27"/>
      <c r="AR617" s="27"/>
      <c r="AS617" s="25"/>
      <c r="AT617" s="25"/>
      <c r="AU617" s="25"/>
      <c r="AV617" s="25"/>
      <c r="AW617" s="25"/>
      <c r="AX617" s="25"/>
      <c r="AY617" s="28" t="s">
        <v>162</v>
      </c>
      <c r="AZ617" s="29" t="s">
        <v>163</v>
      </c>
      <c r="BA617" s="25" t="s">
        <v>164</v>
      </c>
      <c r="BB617" s="25"/>
      <c r="BC617" s="25"/>
      <c r="BD617" s="25"/>
      <c r="BE617" s="25"/>
      <c r="BF617" s="25"/>
      <c r="BG617" s="25"/>
      <c r="BH617" s="25"/>
      <c r="BI617" s="25"/>
      <c r="BJ617" s="25"/>
      <c r="BK617" s="25"/>
      <c r="BL617" s="25"/>
      <c r="BM617" s="25"/>
      <c r="BN617" s="25"/>
      <c r="BO617" s="25"/>
      <c r="BP617" s="25"/>
      <c r="BQ617" s="25"/>
    </row>
    <row r="618" spans="1:69" s="36" customFormat="1" hidden="1" x14ac:dyDescent="0.25">
      <c r="A618" s="25" t="s">
        <v>159</v>
      </c>
      <c r="B618" s="25" t="s">
        <v>160</v>
      </c>
      <c r="C618" s="25" t="s">
        <v>161</v>
      </c>
      <c r="D618" s="25" t="s">
        <v>11</v>
      </c>
      <c r="E618" s="25">
        <v>1</v>
      </c>
      <c r="F618" s="47" t="s">
        <v>267</v>
      </c>
      <c r="G618" s="83">
        <v>2</v>
      </c>
      <c r="H618" s="83">
        <v>50</v>
      </c>
      <c r="I618" s="69">
        <v>2.375</v>
      </c>
      <c r="J618" s="23"/>
      <c r="K618" s="23"/>
      <c r="L618" s="23"/>
      <c r="M618" s="71"/>
      <c r="N618" s="72"/>
      <c r="O618" s="73">
        <v>0.188</v>
      </c>
      <c r="P618" s="69"/>
      <c r="Q618" s="24"/>
      <c r="R618" s="24"/>
      <c r="S618" s="24"/>
      <c r="T618" s="24"/>
      <c r="U618" s="23"/>
      <c r="V618" s="23"/>
      <c r="W618" s="23"/>
      <c r="X618" s="73">
        <f t="shared" si="70"/>
        <v>1.9990000000000001</v>
      </c>
      <c r="Y618" s="26">
        <f t="shared" si="66"/>
        <v>3.1384518463343674</v>
      </c>
      <c r="Z618" s="63">
        <f t="shared" si="67"/>
        <v>0.16658333333333333</v>
      </c>
      <c r="AA618" s="87">
        <f t="shared" si="68"/>
        <v>2.17948044884331E-2</v>
      </c>
      <c r="AB618" s="64">
        <f t="shared" si="69"/>
        <v>9.0045022511255621E-4</v>
      </c>
      <c r="AC618" s="64">
        <v>1.4999999999999999E-4</v>
      </c>
      <c r="AD618" s="27"/>
      <c r="AE618" s="27"/>
      <c r="AF618" s="27"/>
      <c r="AG618" s="25"/>
      <c r="AH618" s="27"/>
      <c r="AI618" s="44">
        <v>4.4000000000000004</v>
      </c>
      <c r="AJ618" s="27"/>
      <c r="AK618" s="27"/>
      <c r="AL618" s="27"/>
      <c r="AM618" s="27"/>
      <c r="AN618" s="27"/>
      <c r="AO618" s="27"/>
      <c r="AP618" s="27"/>
      <c r="AQ618" s="27"/>
      <c r="AR618" s="27"/>
      <c r="AS618" s="25"/>
      <c r="AT618" s="25"/>
      <c r="AU618" s="25"/>
      <c r="AV618" s="25"/>
      <c r="AW618" s="25"/>
      <c r="AX618" s="25"/>
      <c r="AY618" s="28" t="s">
        <v>162</v>
      </c>
      <c r="AZ618" s="29" t="s">
        <v>163</v>
      </c>
      <c r="BA618" s="25" t="s">
        <v>164</v>
      </c>
      <c r="BB618" s="25"/>
      <c r="BC618" s="25"/>
      <c r="BD618" s="25"/>
      <c r="BE618" s="25"/>
      <c r="BF618" s="25"/>
      <c r="BG618" s="25"/>
      <c r="BH618" s="25"/>
      <c r="BI618" s="25"/>
      <c r="BJ618" s="25"/>
      <c r="BK618" s="25"/>
      <c r="BL618" s="25"/>
      <c r="BM618" s="25"/>
      <c r="BN618" s="25"/>
      <c r="BO618" s="25"/>
      <c r="BP618" s="25"/>
      <c r="BQ618" s="25"/>
    </row>
    <row r="619" spans="1:69" s="36" customFormat="1" hidden="1" x14ac:dyDescent="0.25">
      <c r="A619" s="25" t="s">
        <v>159</v>
      </c>
      <c r="B619" s="25" t="s">
        <v>160</v>
      </c>
      <c r="C619" s="25" t="s">
        <v>161</v>
      </c>
      <c r="D619" s="25" t="s">
        <v>11</v>
      </c>
      <c r="E619" s="25">
        <v>1</v>
      </c>
      <c r="F619" s="47" t="s">
        <v>267</v>
      </c>
      <c r="G619" s="83">
        <v>2</v>
      </c>
      <c r="H619" s="81">
        <v>50</v>
      </c>
      <c r="I619" s="69">
        <v>2.375</v>
      </c>
      <c r="J619" s="23"/>
      <c r="K619" s="23"/>
      <c r="L619" s="23"/>
      <c r="M619" s="69" t="s">
        <v>166</v>
      </c>
      <c r="N619" s="72">
        <v>80</v>
      </c>
      <c r="O619" s="73">
        <v>0.218</v>
      </c>
      <c r="P619" s="69"/>
      <c r="Q619" s="24"/>
      <c r="R619" s="24"/>
      <c r="S619" s="24"/>
      <c r="T619" s="24"/>
      <c r="U619" s="23"/>
      <c r="V619" s="23"/>
      <c r="W619" s="23"/>
      <c r="X619" s="73">
        <f t="shared" si="70"/>
        <v>1.9390000000000001</v>
      </c>
      <c r="Y619" s="26">
        <f t="shared" si="66"/>
        <v>2.9528779682868178</v>
      </c>
      <c r="Z619" s="63">
        <f t="shared" si="67"/>
        <v>0.16158333333333333</v>
      </c>
      <c r="AA619" s="87">
        <f t="shared" si="68"/>
        <v>2.0506097001991786E-2</v>
      </c>
      <c r="AB619" s="64">
        <f t="shared" si="69"/>
        <v>9.2831356369262497E-4</v>
      </c>
      <c r="AC619" s="64">
        <v>1.4999999999999999E-4</v>
      </c>
      <c r="AD619" s="27"/>
      <c r="AE619" s="27"/>
      <c r="AF619" s="27"/>
      <c r="AG619" s="27"/>
      <c r="AH619" s="27"/>
      <c r="AI619" s="44">
        <v>5.03</v>
      </c>
      <c r="AJ619" s="27"/>
      <c r="AK619" s="27"/>
      <c r="AL619" s="27"/>
      <c r="AM619" s="27"/>
      <c r="AN619" s="27"/>
      <c r="AO619" s="27"/>
      <c r="AP619" s="27"/>
      <c r="AQ619" s="27"/>
      <c r="AR619" s="27"/>
      <c r="AS619" s="25"/>
      <c r="AT619" s="25"/>
      <c r="AU619" s="25"/>
      <c r="AV619" s="25"/>
      <c r="AW619" s="25"/>
      <c r="AX619" s="25"/>
      <c r="AY619" s="28" t="s">
        <v>162</v>
      </c>
      <c r="AZ619" s="29" t="s">
        <v>163</v>
      </c>
      <c r="BA619" s="25" t="s">
        <v>164</v>
      </c>
      <c r="BB619" s="25"/>
      <c r="BC619" s="25"/>
      <c r="BD619" s="25"/>
      <c r="BE619" s="25"/>
      <c r="BF619" s="25"/>
      <c r="BG619" s="25"/>
      <c r="BH619" s="25"/>
      <c r="BI619" s="25"/>
      <c r="BJ619" s="25"/>
      <c r="BK619" s="25"/>
      <c r="BL619" s="25"/>
      <c r="BM619" s="25"/>
      <c r="BN619" s="25"/>
      <c r="BO619" s="25"/>
      <c r="BP619" s="25"/>
      <c r="BQ619" s="25"/>
    </row>
    <row r="620" spans="1:69" s="25" customFormat="1" hidden="1" x14ac:dyDescent="0.25">
      <c r="A620" s="25" t="s">
        <v>159</v>
      </c>
      <c r="B620" s="25" t="s">
        <v>160</v>
      </c>
      <c r="C620" s="25" t="s">
        <v>161</v>
      </c>
      <c r="D620" s="25" t="s">
        <v>11</v>
      </c>
      <c r="E620" s="25">
        <v>1</v>
      </c>
      <c r="F620" s="47" t="s">
        <v>267</v>
      </c>
      <c r="G620" s="83">
        <v>2</v>
      </c>
      <c r="H620" s="83">
        <v>50</v>
      </c>
      <c r="I620" s="69">
        <v>2.375</v>
      </c>
      <c r="J620" s="23"/>
      <c r="K620" s="23"/>
      <c r="L620" s="23"/>
      <c r="M620" s="71"/>
      <c r="N620" s="72"/>
      <c r="O620" s="73">
        <v>0.25</v>
      </c>
      <c r="P620" s="69"/>
      <c r="Q620" s="24"/>
      <c r="R620" s="24"/>
      <c r="S620" s="24"/>
      <c r="T620" s="24"/>
      <c r="U620" s="23"/>
      <c r="V620" s="23"/>
      <c r="W620" s="23"/>
      <c r="X620" s="73">
        <f t="shared" si="70"/>
        <v>1.875</v>
      </c>
      <c r="Y620" s="26">
        <f t="shared" si="66"/>
        <v>2.7611654181941541</v>
      </c>
      <c r="Z620" s="63">
        <f t="shared" si="67"/>
        <v>0.15625</v>
      </c>
      <c r="AA620" s="87">
        <f t="shared" si="68"/>
        <v>1.9174759848570515E-2</v>
      </c>
      <c r="AB620" s="64">
        <f t="shared" si="69"/>
        <v>9.5999999999999992E-4</v>
      </c>
      <c r="AC620" s="64">
        <v>1.4999999999999999E-4</v>
      </c>
      <c r="AD620" s="27"/>
      <c r="AE620" s="27"/>
      <c r="AF620" s="27"/>
      <c r="AH620" s="27"/>
      <c r="AI620" s="44">
        <v>5.68</v>
      </c>
      <c r="AJ620" s="27"/>
      <c r="AK620" s="27"/>
      <c r="AL620" s="27"/>
      <c r="AM620" s="27"/>
      <c r="AN620" s="27"/>
      <c r="AO620" s="27"/>
      <c r="AP620" s="27"/>
      <c r="AQ620" s="27"/>
      <c r="AR620" s="27"/>
      <c r="AY620" s="28" t="s">
        <v>162</v>
      </c>
      <c r="AZ620" s="29" t="s">
        <v>163</v>
      </c>
      <c r="BA620" s="25" t="s">
        <v>164</v>
      </c>
    </row>
    <row r="621" spans="1:69" s="25" customFormat="1" hidden="1" x14ac:dyDescent="0.25">
      <c r="A621" s="25" t="s">
        <v>159</v>
      </c>
      <c r="B621" s="25" t="s">
        <v>160</v>
      </c>
      <c r="C621" s="25" t="s">
        <v>161</v>
      </c>
      <c r="D621" s="25" t="s">
        <v>11</v>
      </c>
      <c r="E621" s="25">
        <v>1</v>
      </c>
      <c r="F621" s="47" t="s">
        <v>267</v>
      </c>
      <c r="G621" s="83">
        <v>2</v>
      </c>
      <c r="H621" s="83">
        <v>50</v>
      </c>
      <c r="I621" s="69">
        <v>2.375</v>
      </c>
      <c r="J621" s="23"/>
      <c r="K621" s="23"/>
      <c r="L621" s="23"/>
      <c r="M621" s="71"/>
      <c r="N621" s="72"/>
      <c r="O621" s="73">
        <v>0.28100000000000003</v>
      </c>
      <c r="P621" s="69"/>
      <c r="Q621" s="24"/>
      <c r="R621" s="24"/>
      <c r="S621" s="24"/>
      <c r="T621" s="24"/>
      <c r="U621" s="23"/>
      <c r="V621" s="23"/>
      <c r="W621" s="23"/>
      <c r="X621" s="73">
        <f t="shared" si="70"/>
        <v>1.8129999999999999</v>
      </c>
      <c r="Y621" s="26">
        <f t="shared" si="66"/>
        <v>2.581579415744347</v>
      </c>
      <c r="Z621" s="63">
        <f t="shared" si="67"/>
        <v>0.15108333333333332</v>
      </c>
      <c r="AA621" s="87">
        <f t="shared" si="68"/>
        <v>1.7927634831557963E-2</v>
      </c>
      <c r="AB621" s="64">
        <f t="shared" si="69"/>
        <v>9.9282956425813564E-4</v>
      </c>
      <c r="AC621" s="64">
        <v>1.4999999999999999E-4</v>
      </c>
      <c r="AD621" s="27"/>
      <c r="AE621" s="27"/>
      <c r="AF621" s="27"/>
      <c r="AH621" s="27"/>
      <c r="AI621" s="44">
        <v>6.29</v>
      </c>
      <c r="AJ621" s="27"/>
      <c r="AK621" s="27"/>
      <c r="AL621" s="27"/>
      <c r="AM621" s="27"/>
      <c r="AN621" s="27"/>
      <c r="AO621" s="27"/>
      <c r="AP621" s="27"/>
      <c r="AQ621" s="27"/>
      <c r="AR621" s="27"/>
      <c r="AY621" s="28" t="s">
        <v>162</v>
      </c>
      <c r="AZ621" s="29" t="s">
        <v>163</v>
      </c>
      <c r="BA621" s="25" t="s">
        <v>164</v>
      </c>
    </row>
    <row r="622" spans="1:69" s="25" customFormat="1" hidden="1" x14ac:dyDescent="0.25">
      <c r="A622" s="25" t="s">
        <v>159</v>
      </c>
      <c r="B622" s="25" t="s">
        <v>160</v>
      </c>
      <c r="C622" s="25" t="s">
        <v>161</v>
      </c>
      <c r="D622" s="25" t="s">
        <v>11</v>
      </c>
      <c r="E622" s="25">
        <v>1</v>
      </c>
      <c r="F622" s="47" t="s">
        <v>267</v>
      </c>
      <c r="G622" s="83">
        <v>2</v>
      </c>
      <c r="H622" s="81">
        <v>50</v>
      </c>
      <c r="I622" s="69">
        <v>2.375</v>
      </c>
      <c r="J622" s="23"/>
      <c r="K622" s="23"/>
      <c r="L622" s="23"/>
      <c r="M622" s="69"/>
      <c r="N622" s="72">
        <v>160</v>
      </c>
      <c r="O622" s="73">
        <v>0.34399999999999997</v>
      </c>
      <c r="P622" s="69"/>
      <c r="Q622" s="24"/>
      <c r="R622" s="24"/>
      <c r="S622" s="24"/>
      <c r="T622" s="24"/>
      <c r="U622" s="23"/>
      <c r="V622" s="23"/>
      <c r="W622" s="23"/>
      <c r="X622" s="73">
        <f t="shared" si="70"/>
        <v>1.6870000000000001</v>
      </c>
      <c r="Y622" s="26">
        <f t="shared" si="66"/>
        <v>2.2352188256860726</v>
      </c>
      <c r="Z622" s="63">
        <f t="shared" si="67"/>
        <v>0.14058333333333334</v>
      </c>
      <c r="AA622" s="87">
        <f t="shared" si="68"/>
        <v>1.5522352956153281E-2</v>
      </c>
      <c r="AB622" s="64">
        <f t="shared" si="69"/>
        <v>1.0669828097213988E-3</v>
      </c>
      <c r="AC622" s="64">
        <v>1.4999999999999999E-4</v>
      </c>
      <c r="AD622" s="27"/>
      <c r="AE622" s="27"/>
      <c r="AF622" s="27"/>
      <c r="AG622" s="27"/>
      <c r="AH622" s="27"/>
      <c r="AI622" s="44">
        <v>7.47</v>
      </c>
      <c r="AJ622" s="27"/>
      <c r="AK622" s="27"/>
      <c r="AL622" s="27"/>
      <c r="AM622" s="27"/>
      <c r="AN622" s="27"/>
      <c r="AO622" s="27"/>
      <c r="AP622" s="27"/>
      <c r="AQ622" s="27"/>
      <c r="AR622" s="27"/>
      <c r="AY622" s="28" t="s">
        <v>162</v>
      </c>
      <c r="AZ622" s="29" t="s">
        <v>163</v>
      </c>
      <c r="BA622" s="25" t="s">
        <v>164</v>
      </c>
    </row>
    <row r="623" spans="1:69" s="25" customFormat="1" hidden="1" x14ac:dyDescent="0.25">
      <c r="A623" s="25" t="s">
        <v>159</v>
      </c>
      <c r="B623" s="25" t="s">
        <v>160</v>
      </c>
      <c r="C623" s="25" t="s">
        <v>161</v>
      </c>
      <c r="D623" s="25" t="s">
        <v>11</v>
      </c>
      <c r="E623" s="25">
        <v>1</v>
      </c>
      <c r="F623" s="47" t="s">
        <v>267</v>
      </c>
      <c r="G623" s="83">
        <v>2</v>
      </c>
      <c r="H623" s="81">
        <v>50</v>
      </c>
      <c r="I623" s="69">
        <v>2.375</v>
      </c>
      <c r="J623" s="23"/>
      <c r="K623" s="23"/>
      <c r="L623" s="23"/>
      <c r="M623" s="69" t="s">
        <v>167</v>
      </c>
      <c r="N623" s="72"/>
      <c r="O623" s="73">
        <v>0.436</v>
      </c>
      <c r="P623" s="69"/>
      <c r="Q623" s="24"/>
      <c r="R623" s="24"/>
      <c r="S623" s="24"/>
      <c r="T623" s="24"/>
      <c r="U623" s="23"/>
      <c r="V623" s="23"/>
      <c r="W623" s="23"/>
      <c r="X623" s="73">
        <f t="shared" si="70"/>
        <v>1.5030000000000001</v>
      </c>
      <c r="Y623" s="26">
        <f t="shared" si="66"/>
        <v>1.7742215196983064</v>
      </c>
      <c r="Z623" s="63">
        <f t="shared" si="67"/>
        <v>0.12525</v>
      </c>
      <c r="AA623" s="87">
        <f t="shared" si="68"/>
        <v>1.2320982775682681E-2</v>
      </c>
      <c r="AB623" s="64">
        <f t="shared" si="69"/>
        <v>1.1976047904191617E-3</v>
      </c>
      <c r="AC623" s="64">
        <v>1.4999999999999999E-4</v>
      </c>
      <c r="AD623" s="27"/>
      <c r="AE623" s="27"/>
      <c r="AF623" s="27"/>
      <c r="AG623" s="27"/>
      <c r="AH623" s="27"/>
      <c r="AI623" s="44">
        <v>9.0399999999999991</v>
      </c>
      <c r="AJ623" s="27"/>
      <c r="AK623" s="27"/>
      <c r="AL623" s="27"/>
      <c r="AM623" s="27"/>
      <c r="AN623" s="27"/>
      <c r="AO623" s="27"/>
      <c r="AP623" s="27"/>
      <c r="AQ623" s="27"/>
      <c r="AR623" s="27"/>
      <c r="AY623" s="28" t="s">
        <v>162</v>
      </c>
      <c r="AZ623" s="29" t="s">
        <v>163</v>
      </c>
      <c r="BA623" s="25" t="s">
        <v>164</v>
      </c>
    </row>
    <row r="624" spans="1:69" s="36" customFormat="1" hidden="1" x14ac:dyDescent="0.25">
      <c r="A624" s="33" t="s">
        <v>159</v>
      </c>
      <c r="B624" s="33" t="s">
        <v>160</v>
      </c>
      <c r="C624" s="33" t="s">
        <v>161</v>
      </c>
      <c r="D624" s="33" t="s">
        <v>11</v>
      </c>
      <c r="E624" s="33">
        <v>1</v>
      </c>
      <c r="F624" s="47" t="s">
        <v>267</v>
      </c>
      <c r="G624" s="84">
        <v>2.5</v>
      </c>
      <c r="H624" s="84">
        <v>65</v>
      </c>
      <c r="I624" s="77">
        <v>2.875</v>
      </c>
      <c r="J624" s="31"/>
      <c r="K624" s="31"/>
      <c r="L624" s="31"/>
      <c r="M624" s="74"/>
      <c r="N624" s="75">
        <v>5</v>
      </c>
      <c r="O624" s="76">
        <v>8.3000000000000004E-2</v>
      </c>
      <c r="P624" s="77"/>
      <c r="Q624" s="32"/>
      <c r="R624" s="32"/>
      <c r="S624" s="32"/>
      <c r="T624" s="32"/>
      <c r="U624" s="31"/>
      <c r="V624" s="31"/>
      <c r="W624" s="31"/>
      <c r="X624" s="76">
        <f t="shared" si="70"/>
        <v>2.7090000000000001</v>
      </c>
      <c r="Y624" s="37">
        <f t="shared" si="66"/>
        <v>5.7637865791597491</v>
      </c>
      <c r="Z624" s="65">
        <f t="shared" si="67"/>
        <v>0.22575000000000001</v>
      </c>
      <c r="AA624" s="88">
        <f t="shared" si="68"/>
        <v>4.0026295688609374E-2</v>
      </c>
      <c r="AB624" s="66">
        <f t="shared" si="69"/>
        <v>6.6445182724252485E-4</v>
      </c>
      <c r="AC624" s="66">
        <v>1.4999999999999999E-4</v>
      </c>
      <c r="AD624" s="38"/>
      <c r="AE624" s="38"/>
      <c r="AF624" s="38"/>
      <c r="AG624" s="33"/>
      <c r="AH624" s="38"/>
      <c r="AI624" s="45">
        <v>2.48</v>
      </c>
      <c r="AJ624" s="38"/>
      <c r="AK624" s="38"/>
      <c r="AL624" s="38"/>
      <c r="AM624" s="38"/>
      <c r="AN624" s="38"/>
      <c r="AO624" s="38"/>
      <c r="AP624" s="38"/>
      <c r="AQ624" s="38"/>
      <c r="AR624" s="38"/>
      <c r="AS624" s="33"/>
      <c r="AT624" s="33"/>
      <c r="AU624" s="33"/>
      <c r="AV624" s="33"/>
      <c r="AW624" s="33"/>
      <c r="AX624" s="33"/>
      <c r="AY624" s="39" t="s">
        <v>162</v>
      </c>
      <c r="AZ624" s="40" t="s">
        <v>163</v>
      </c>
      <c r="BA624" s="41" t="s">
        <v>164</v>
      </c>
      <c r="BB624" s="33"/>
      <c r="BC624" s="33"/>
      <c r="BD624" s="33"/>
      <c r="BE624" s="33"/>
      <c r="BF624" s="33"/>
      <c r="BG624" s="33"/>
      <c r="BH624" s="33"/>
      <c r="BI624" s="33"/>
      <c r="BJ624" s="33"/>
      <c r="BK624" s="33"/>
      <c r="BL624" s="33"/>
      <c r="BM624" s="33"/>
      <c r="BN624" s="33"/>
      <c r="BO624" s="33"/>
      <c r="BP624" s="33"/>
      <c r="BQ624" s="33"/>
    </row>
    <row r="625" spans="1:69" s="36" customFormat="1" hidden="1" x14ac:dyDescent="0.25">
      <c r="A625" s="33" t="s">
        <v>159</v>
      </c>
      <c r="B625" s="33" t="s">
        <v>160</v>
      </c>
      <c r="C625" s="33" t="s">
        <v>161</v>
      </c>
      <c r="D625" s="33" t="s">
        <v>11</v>
      </c>
      <c r="E625" s="33">
        <v>1</v>
      </c>
      <c r="F625" s="47" t="s">
        <v>267</v>
      </c>
      <c r="G625" s="84">
        <v>2.5</v>
      </c>
      <c r="H625" s="84">
        <v>65</v>
      </c>
      <c r="I625" s="77">
        <v>2.875</v>
      </c>
      <c r="J625" s="31"/>
      <c r="K625" s="31"/>
      <c r="L625" s="31"/>
      <c r="M625" s="74"/>
      <c r="N625" s="75"/>
      <c r="O625" s="76">
        <v>0.109</v>
      </c>
      <c r="P625" s="77"/>
      <c r="Q625" s="32"/>
      <c r="R625" s="32"/>
      <c r="S625" s="32"/>
      <c r="T625" s="32"/>
      <c r="U625" s="31"/>
      <c r="V625" s="31"/>
      <c r="W625" s="31"/>
      <c r="X625" s="76">
        <f t="shared" si="70"/>
        <v>2.657</v>
      </c>
      <c r="Y625" s="37">
        <f t="shared" si="66"/>
        <v>5.5446353588306323</v>
      </c>
      <c r="Z625" s="65">
        <f t="shared" si="67"/>
        <v>0.22141666666666668</v>
      </c>
      <c r="AA625" s="88">
        <f t="shared" si="68"/>
        <v>3.8504412214101613E-2</v>
      </c>
      <c r="AB625" s="66">
        <f t="shared" si="69"/>
        <v>6.7745577719232209E-4</v>
      </c>
      <c r="AC625" s="66">
        <v>1.4999999999999999E-4</v>
      </c>
      <c r="AD625" s="38"/>
      <c r="AE625" s="38"/>
      <c r="AF625" s="38"/>
      <c r="AG625" s="33"/>
      <c r="AH625" s="38"/>
      <c r="AI625" s="45">
        <v>3.22</v>
      </c>
      <c r="AJ625" s="38"/>
      <c r="AK625" s="38"/>
      <c r="AL625" s="38"/>
      <c r="AM625" s="38"/>
      <c r="AN625" s="38"/>
      <c r="AO625" s="38"/>
      <c r="AP625" s="38"/>
      <c r="AQ625" s="38"/>
      <c r="AR625" s="38"/>
      <c r="AS625" s="33"/>
      <c r="AT625" s="33"/>
      <c r="AU625" s="33"/>
      <c r="AV625" s="33"/>
      <c r="AW625" s="33"/>
      <c r="AX625" s="33"/>
      <c r="AY625" s="39" t="s">
        <v>162</v>
      </c>
      <c r="AZ625" s="40" t="s">
        <v>163</v>
      </c>
      <c r="BA625" s="41" t="s">
        <v>164</v>
      </c>
      <c r="BB625" s="33"/>
      <c r="BC625" s="33"/>
      <c r="BD625" s="33"/>
      <c r="BE625" s="33"/>
      <c r="BF625" s="33"/>
      <c r="BG625" s="33"/>
      <c r="BH625" s="33"/>
      <c r="BI625" s="33"/>
      <c r="BJ625" s="33"/>
      <c r="BK625" s="33"/>
      <c r="BL625" s="33"/>
      <c r="BM625" s="33"/>
      <c r="BN625" s="33"/>
      <c r="BO625" s="33"/>
      <c r="BP625" s="33"/>
      <c r="BQ625" s="33"/>
    </row>
    <row r="626" spans="1:69" s="36" customFormat="1" hidden="1" x14ac:dyDescent="0.25">
      <c r="A626" s="33" t="s">
        <v>159</v>
      </c>
      <c r="B626" s="33" t="s">
        <v>160</v>
      </c>
      <c r="C626" s="33" t="s">
        <v>161</v>
      </c>
      <c r="D626" s="33" t="s">
        <v>11</v>
      </c>
      <c r="E626" s="33">
        <v>1</v>
      </c>
      <c r="F626" s="47" t="s">
        <v>267</v>
      </c>
      <c r="G626" s="84">
        <v>2.5</v>
      </c>
      <c r="H626" s="84">
        <v>65</v>
      </c>
      <c r="I626" s="77">
        <v>2.875</v>
      </c>
      <c r="J626" s="31"/>
      <c r="K626" s="31"/>
      <c r="L626" s="31"/>
      <c r="M626" s="74"/>
      <c r="N626" s="75">
        <v>10</v>
      </c>
      <c r="O626" s="76">
        <v>0.12</v>
      </c>
      <c r="P626" s="77"/>
      <c r="Q626" s="32"/>
      <c r="R626" s="32"/>
      <c r="S626" s="32"/>
      <c r="T626" s="32"/>
      <c r="U626" s="31"/>
      <c r="V626" s="31"/>
      <c r="W626" s="31"/>
      <c r="X626" s="76">
        <f t="shared" si="70"/>
        <v>2.6349999999999998</v>
      </c>
      <c r="Y626" s="37">
        <f t="shared" si="66"/>
        <v>5.4531961630552468</v>
      </c>
      <c r="Z626" s="65">
        <f t="shared" si="67"/>
        <v>0.21958333333333332</v>
      </c>
      <c r="AA626" s="88">
        <f t="shared" si="68"/>
        <v>3.7869417798994776E-2</v>
      </c>
      <c r="AB626" s="66">
        <f t="shared" si="69"/>
        <v>6.83111954459203E-4</v>
      </c>
      <c r="AC626" s="66">
        <v>1.4999999999999999E-4</v>
      </c>
      <c r="AD626" s="38"/>
      <c r="AE626" s="38"/>
      <c r="AF626" s="38"/>
      <c r="AG626" s="33"/>
      <c r="AH626" s="38"/>
      <c r="AI626" s="45">
        <v>3.53</v>
      </c>
      <c r="AJ626" s="38"/>
      <c r="AK626" s="38"/>
      <c r="AL626" s="38"/>
      <c r="AM626" s="38"/>
      <c r="AN626" s="38"/>
      <c r="AO626" s="38"/>
      <c r="AP626" s="38"/>
      <c r="AQ626" s="38"/>
      <c r="AR626" s="38"/>
      <c r="AS626" s="33"/>
      <c r="AT626" s="33"/>
      <c r="AU626" s="33"/>
      <c r="AV626" s="33"/>
      <c r="AW626" s="33"/>
      <c r="AX626" s="33"/>
      <c r="AY626" s="39" t="s">
        <v>162</v>
      </c>
      <c r="AZ626" s="40" t="s">
        <v>163</v>
      </c>
      <c r="BA626" s="41" t="s">
        <v>164</v>
      </c>
      <c r="BB626" s="33"/>
      <c r="BC626" s="33"/>
      <c r="BD626" s="33"/>
      <c r="BE626" s="33"/>
      <c r="BF626" s="33"/>
      <c r="BG626" s="33"/>
      <c r="BH626" s="33"/>
      <c r="BI626" s="33"/>
      <c r="BJ626" s="33"/>
      <c r="BK626" s="33"/>
      <c r="BL626" s="33"/>
      <c r="BM626" s="33"/>
      <c r="BN626" s="33"/>
      <c r="BO626" s="33"/>
      <c r="BP626" s="33"/>
      <c r="BQ626" s="33"/>
    </row>
    <row r="627" spans="1:69" s="36" customFormat="1" hidden="1" x14ac:dyDescent="0.25">
      <c r="A627" s="33" t="s">
        <v>159</v>
      </c>
      <c r="B627" s="33" t="s">
        <v>160</v>
      </c>
      <c r="C627" s="33" t="s">
        <v>161</v>
      </c>
      <c r="D627" s="33" t="s">
        <v>11</v>
      </c>
      <c r="E627" s="33">
        <v>1</v>
      </c>
      <c r="F627" s="47" t="s">
        <v>267</v>
      </c>
      <c r="G627" s="84">
        <v>2.5</v>
      </c>
      <c r="H627" s="84">
        <v>65</v>
      </c>
      <c r="I627" s="77">
        <v>2.875</v>
      </c>
      <c r="J627" s="31"/>
      <c r="K627" s="31"/>
      <c r="L627" s="31"/>
      <c r="M627" s="74"/>
      <c r="N627" s="75"/>
      <c r="O627" s="76">
        <v>0.125</v>
      </c>
      <c r="P627" s="77"/>
      <c r="Q627" s="32"/>
      <c r="R627" s="32"/>
      <c r="S627" s="32"/>
      <c r="T627" s="32"/>
      <c r="U627" s="31"/>
      <c r="V627" s="31"/>
      <c r="W627" s="31"/>
      <c r="X627" s="76">
        <f t="shared" si="70"/>
        <v>2.625</v>
      </c>
      <c r="Y627" s="37">
        <f t="shared" si="66"/>
        <v>5.4118842196605419</v>
      </c>
      <c r="Z627" s="65">
        <f t="shared" si="67"/>
        <v>0.21875</v>
      </c>
      <c r="AA627" s="88">
        <f t="shared" si="68"/>
        <v>3.7582529303198206E-2</v>
      </c>
      <c r="AB627" s="66">
        <f t="shared" si="69"/>
        <v>6.857142857142857E-4</v>
      </c>
      <c r="AC627" s="66">
        <v>1.4999999999999999E-4</v>
      </c>
      <c r="AD627" s="38"/>
      <c r="AE627" s="38"/>
      <c r="AF627" s="38"/>
      <c r="AG627" s="33"/>
      <c r="AH627" s="38"/>
      <c r="AI627" s="45">
        <v>3.67</v>
      </c>
      <c r="AJ627" s="38"/>
      <c r="AK627" s="38"/>
      <c r="AL627" s="38"/>
      <c r="AM627" s="38"/>
      <c r="AN627" s="38"/>
      <c r="AO627" s="38"/>
      <c r="AP627" s="38"/>
      <c r="AQ627" s="38"/>
      <c r="AR627" s="38"/>
      <c r="AS627" s="33"/>
      <c r="AT627" s="33"/>
      <c r="AU627" s="33"/>
      <c r="AV627" s="33"/>
      <c r="AW627" s="33"/>
      <c r="AX627" s="33"/>
      <c r="AY627" s="39" t="s">
        <v>162</v>
      </c>
      <c r="AZ627" s="40" t="s">
        <v>163</v>
      </c>
      <c r="BA627" s="41" t="s">
        <v>164</v>
      </c>
      <c r="BB627" s="33"/>
      <c r="BC627" s="33"/>
      <c r="BD627" s="33"/>
      <c r="BE627" s="33"/>
      <c r="BF627" s="33"/>
      <c r="BG627" s="33"/>
      <c r="BH627" s="33"/>
      <c r="BI627" s="33"/>
      <c r="BJ627" s="33"/>
      <c r="BK627" s="33"/>
      <c r="BL627" s="33"/>
      <c r="BM627" s="33"/>
      <c r="BN627" s="33"/>
      <c r="BO627" s="33"/>
      <c r="BP627" s="33"/>
      <c r="BQ627" s="33"/>
    </row>
    <row r="628" spans="1:69" s="25" customFormat="1" hidden="1" x14ac:dyDescent="0.25">
      <c r="A628" s="33" t="s">
        <v>159</v>
      </c>
      <c r="B628" s="33" t="s">
        <v>160</v>
      </c>
      <c r="C628" s="33" t="s">
        <v>161</v>
      </c>
      <c r="D628" s="33" t="s">
        <v>11</v>
      </c>
      <c r="E628" s="33">
        <v>1</v>
      </c>
      <c r="F628" s="47" t="s">
        <v>267</v>
      </c>
      <c r="G628" s="84">
        <v>2.5</v>
      </c>
      <c r="H628" s="84">
        <v>65</v>
      </c>
      <c r="I628" s="77">
        <v>2.875</v>
      </c>
      <c r="J628" s="31"/>
      <c r="K628" s="31"/>
      <c r="L628" s="31"/>
      <c r="M628" s="74"/>
      <c r="N628" s="75"/>
      <c r="O628" s="76">
        <v>0.14099999999999999</v>
      </c>
      <c r="P628" s="77"/>
      <c r="Q628" s="32"/>
      <c r="R628" s="32"/>
      <c r="S628" s="32"/>
      <c r="T628" s="32"/>
      <c r="U628" s="31"/>
      <c r="V628" s="31"/>
      <c r="W628" s="31"/>
      <c r="X628" s="76">
        <f t="shared" si="70"/>
        <v>2.593</v>
      </c>
      <c r="Y628" s="37">
        <f t="shared" si="66"/>
        <v>5.2807415759290901</v>
      </c>
      <c r="Z628" s="65">
        <f t="shared" si="67"/>
        <v>0.21608333333333332</v>
      </c>
      <c r="AA628" s="88">
        <f t="shared" si="68"/>
        <v>3.6671816499507563E-2</v>
      </c>
      <c r="AB628" s="66">
        <f t="shared" si="69"/>
        <v>6.9417662938681059E-4</v>
      </c>
      <c r="AC628" s="66">
        <v>1.4999999999999999E-4</v>
      </c>
      <c r="AD628" s="38"/>
      <c r="AE628" s="38"/>
      <c r="AF628" s="38"/>
      <c r="AG628" s="33"/>
      <c r="AH628" s="38"/>
      <c r="AI628" s="45">
        <v>4.12</v>
      </c>
      <c r="AJ628" s="38"/>
      <c r="AK628" s="38"/>
      <c r="AL628" s="38"/>
      <c r="AM628" s="38"/>
      <c r="AN628" s="38"/>
      <c r="AO628" s="38"/>
      <c r="AP628" s="38"/>
      <c r="AQ628" s="38"/>
      <c r="AR628" s="38"/>
      <c r="AS628" s="33"/>
      <c r="AT628" s="33"/>
      <c r="AU628" s="33"/>
      <c r="AV628" s="33"/>
      <c r="AW628" s="33"/>
      <c r="AX628" s="33"/>
      <c r="AY628" s="39" t="s">
        <v>162</v>
      </c>
      <c r="AZ628" s="40" t="s">
        <v>163</v>
      </c>
      <c r="BA628" s="41" t="s">
        <v>164</v>
      </c>
      <c r="BB628" s="33"/>
      <c r="BC628" s="33"/>
      <c r="BD628" s="33"/>
      <c r="BE628" s="33"/>
      <c r="BF628" s="33"/>
      <c r="BG628" s="33"/>
      <c r="BH628" s="33"/>
      <c r="BI628" s="33"/>
      <c r="BJ628" s="33"/>
      <c r="BK628" s="33"/>
      <c r="BL628" s="33"/>
      <c r="BM628" s="33"/>
      <c r="BN628" s="33"/>
      <c r="BO628" s="33"/>
      <c r="BP628" s="33"/>
      <c r="BQ628" s="33"/>
    </row>
    <row r="629" spans="1:69" s="25" customFormat="1" hidden="1" x14ac:dyDescent="0.25">
      <c r="A629" s="33" t="s">
        <v>159</v>
      </c>
      <c r="B629" s="33" t="s">
        <v>160</v>
      </c>
      <c r="C629" s="33" t="s">
        <v>161</v>
      </c>
      <c r="D629" s="33" t="s">
        <v>11</v>
      </c>
      <c r="E629" s="33">
        <v>1</v>
      </c>
      <c r="F629" s="47" t="s">
        <v>267</v>
      </c>
      <c r="G629" s="84">
        <v>2.5</v>
      </c>
      <c r="H629" s="84">
        <v>65</v>
      </c>
      <c r="I629" s="77">
        <v>2.875</v>
      </c>
      <c r="J629" s="31"/>
      <c r="K629" s="31"/>
      <c r="L629" s="31"/>
      <c r="M629" s="74"/>
      <c r="N629" s="75"/>
      <c r="O629" s="76">
        <v>0.156</v>
      </c>
      <c r="P629" s="77"/>
      <c r="Q629" s="32"/>
      <c r="R629" s="32"/>
      <c r="S629" s="32"/>
      <c r="T629" s="32"/>
      <c r="U629" s="31"/>
      <c r="V629" s="31"/>
      <c r="W629" s="31"/>
      <c r="X629" s="76">
        <f t="shared" si="70"/>
        <v>2.5630000000000002</v>
      </c>
      <c r="Y629" s="37">
        <f t="shared" si="66"/>
        <v>5.1592561880147736</v>
      </c>
      <c r="Z629" s="65">
        <f t="shared" si="67"/>
        <v>0.21358333333333335</v>
      </c>
      <c r="AA629" s="88">
        <f t="shared" si="68"/>
        <v>3.5828167972324819E-2</v>
      </c>
      <c r="AB629" s="66">
        <f t="shared" si="69"/>
        <v>7.0230198985563779E-4</v>
      </c>
      <c r="AC629" s="66">
        <v>1.4999999999999999E-4</v>
      </c>
      <c r="AD629" s="38"/>
      <c r="AE629" s="38"/>
      <c r="AF629" s="38"/>
      <c r="AG629" s="33"/>
      <c r="AH629" s="38"/>
      <c r="AI629" s="45">
        <v>4.53</v>
      </c>
      <c r="AJ629" s="38"/>
      <c r="AK629" s="38"/>
      <c r="AL629" s="38"/>
      <c r="AM629" s="38"/>
      <c r="AN629" s="38"/>
      <c r="AO629" s="38"/>
      <c r="AP629" s="38"/>
      <c r="AQ629" s="38"/>
      <c r="AR629" s="38"/>
      <c r="AS629" s="33"/>
      <c r="AT629" s="33"/>
      <c r="AU629" s="33"/>
      <c r="AV629" s="33"/>
      <c r="AW629" s="33"/>
      <c r="AX629" s="33"/>
      <c r="AY629" s="39" t="s">
        <v>162</v>
      </c>
      <c r="AZ629" s="40" t="s">
        <v>163</v>
      </c>
      <c r="BA629" s="41" t="s">
        <v>164</v>
      </c>
      <c r="BB629" s="33"/>
      <c r="BC629" s="33"/>
      <c r="BD629" s="33"/>
      <c r="BE629" s="33"/>
      <c r="BF629" s="33"/>
      <c r="BG629" s="33"/>
      <c r="BH629" s="33"/>
      <c r="BI629" s="33"/>
      <c r="BJ629" s="33"/>
      <c r="BK629" s="33"/>
      <c r="BL629" s="33"/>
      <c r="BM629" s="33"/>
      <c r="BN629" s="33"/>
      <c r="BO629" s="33"/>
      <c r="BP629" s="33"/>
      <c r="BQ629" s="33"/>
    </row>
    <row r="630" spans="1:69" s="25" customFormat="1" hidden="1" x14ac:dyDescent="0.25">
      <c r="A630" s="33" t="s">
        <v>159</v>
      </c>
      <c r="B630" s="33" t="s">
        <v>160</v>
      </c>
      <c r="C630" s="33" t="s">
        <v>161</v>
      </c>
      <c r="D630" s="33" t="s">
        <v>11</v>
      </c>
      <c r="E630" s="33">
        <v>1</v>
      </c>
      <c r="F630" s="47" t="s">
        <v>267</v>
      </c>
      <c r="G630" s="84">
        <v>2.5</v>
      </c>
      <c r="H630" s="84">
        <v>65</v>
      </c>
      <c r="I630" s="77">
        <v>2.875</v>
      </c>
      <c r="J630" s="31"/>
      <c r="K630" s="31"/>
      <c r="L630" s="31"/>
      <c r="M630" s="74"/>
      <c r="N630" s="75"/>
      <c r="O630" s="76">
        <v>0.17199999999999999</v>
      </c>
      <c r="P630" s="77"/>
      <c r="Q630" s="32"/>
      <c r="R630" s="32"/>
      <c r="S630" s="32"/>
      <c r="T630" s="32"/>
      <c r="U630" s="31"/>
      <c r="V630" s="31"/>
      <c r="W630" s="31"/>
      <c r="X630" s="76">
        <f t="shared" si="70"/>
        <v>2.5310000000000001</v>
      </c>
      <c r="Y630" s="37">
        <f t="shared" si="66"/>
        <v>5.0312300041956819</v>
      </c>
      <c r="Z630" s="65">
        <f t="shared" si="67"/>
        <v>0.21091666666666667</v>
      </c>
      <c r="AA630" s="88">
        <f t="shared" si="68"/>
        <v>3.4939097251358894E-2</v>
      </c>
      <c r="AB630" s="66">
        <f t="shared" si="69"/>
        <v>7.1118135124456725E-4</v>
      </c>
      <c r="AC630" s="66">
        <v>1.4999999999999999E-4</v>
      </c>
      <c r="AD630" s="38"/>
      <c r="AE630" s="38"/>
      <c r="AF630" s="38"/>
      <c r="AG630" s="33"/>
      <c r="AH630" s="38"/>
      <c r="AI630" s="45">
        <v>4.97</v>
      </c>
      <c r="AJ630" s="38"/>
      <c r="AK630" s="38"/>
      <c r="AL630" s="38"/>
      <c r="AM630" s="38"/>
      <c r="AN630" s="38"/>
      <c r="AO630" s="38"/>
      <c r="AP630" s="38"/>
      <c r="AQ630" s="38"/>
      <c r="AR630" s="38"/>
      <c r="AS630" s="33"/>
      <c r="AT630" s="33"/>
      <c r="AU630" s="33"/>
      <c r="AV630" s="33"/>
      <c r="AW630" s="33"/>
      <c r="AX630" s="33"/>
      <c r="AY630" s="39" t="s">
        <v>162</v>
      </c>
      <c r="AZ630" s="40" t="s">
        <v>163</v>
      </c>
      <c r="BA630" s="41" t="s">
        <v>164</v>
      </c>
      <c r="BB630" s="33"/>
      <c r="BC630" s="33"/>
      <c r="BD630" s="33"/>
      <c r="BE630" s="33"/>
      <c r="BF630" s="33"/>
      <c r="BG630" s="33"/>
      <c r="BH630" s="33"/>
      <c r="BI630" s="33"/>
      <c r="BJ630" s="33"/>
      <c r="BK630" s="33"/>
      <c r="BL630" s="33"/>
      <c r="BM630" s="33"/>
      <c r="BN630" s="33"/>
      <c r="BO630" s="33"/>
      <c r="BP630" s="33"/>
      <c r="BQ630" s="33"/>
    </row>
    <row r="631" spans="1:69" s="25" customFormat="1" hidden="1" x14ac:dyDescent="0.25">
      <c r="A631" s="33" t="s">
        <v>159</v>
      </c>
      <c r="B631" s="33" t="s">
        <v>160</v>
      </c>
      <c r="C631" s="33" t="s">
        <v>161</v>
      </c>
      <c r="D631" s="33" t="s">
        <v>11</v>
      </c>
      <c r="E631" s="33">
        <v>1</v>
      </c>
      <c r="F631" s="47" t="s">
        <v>267</v>
      </c>
      <c r="G631" s="84">
        <v>2.5</v>
      </c>
      <c r="H631" s="84">
        <v>65</v>
      </c>
      <c r="I631" s="77">
        <v>2.875</v>
      </c>
      <c r="J631" s="31"/>
      <c r="K631" s="31"/>
      <c r="L631" s="31"/>
      <c r="M631" s="74"/>
      <c r="N631" s="75">
        <v>30</v>
      </c>
      <c r="O631" s="76">
        <v>0.188</v>
      </c>
      <c r="P631" s="77"/>
      <c r="Q631" s="32"/>
      <c r="R631" s="32"/>
      <c r="S631" s="32"/>
      <c r="T631" s="32"/>
      <c r="U631" s="31"/>
      <c r="V631" s="31"/>
      <c r="W631" s="31"/>
      <c r="X631" s="76">
        <f t="shared" si="70"/>
        <v>2.4990000000000001</v>
      </c>
      <c r="Y631" s="37">
        <f t="shared" si="66"/>
        <v>4.9048123158152279</v>
      </c>
      <c r="Z631" s="65">
        <f t="shared" si="67"/>
        <v>0.20825000000000002</v>
      </c>
      <c r="AA631" s="88">
        <f t="shared" si="68"/>
        <v>3.4061196637605755E-2</v>
      </c>
      <c r="AB631" s="66">
        <f t="shared" si="69"/>
        <v>7.2028811524609828E-4</v>
      </c>
      <c r="AC631" s="66">
        <v>1.4999999999999999E-4</v>
      </c>
      <c r="AD631" s="38"/>
      <c r="AE631" s="38"/>
      <c r="AF631" s="38"/>
      <c r="AG631" s="33"/>
      <c r="AH631" s="38"/>
      <c r="AI631" s="45">
        <v>5.4</v>
      </c>
      <c r="AJ631" s="38"/>
      <c r="AK631" s="38"/>
      <c r="AL631" s="38"/>
      <c r="AM631" s="38"/>
      <c r="AN631" s="38"/>
      <c r="AO631" s="38"/>
      <c r="AP631" s="38"/>
      <c r="AQ631" s="38"/>
      <c r="AR631" s="38"/>
      <c r="AS631" s="33"/>
      <c r="AT631" s="33"/>
      <c r="AU631" s="33"/>
      <c r="AV631" s="33"/>
      <c r="AW631" s="33"/>
      <c r="AX631" s="33"/>
      <c r="AY631" s="39" t="s">
        <v>162</v>
      </c>
      <c r="AZ631" s="40" t="s">
        <v>163</v>
      </c>
      <c r="BA631" s="41" t="s">
        <v>164</v>
      </c>
      <c r="BB631" s="33"/>
      <c r="BC631" s="33"/>
      <c r="BD631" s="33"/>
      <c r="BE631" s="33"/>
      <c r="BF631" s="33"/>
      <c r="BG631" s="33"/>
      <c r="BH631" s="33"/>
      <c r="BI631" s="33"/>
      <c r="BJ631" s="33"/>
      <c r="BK631" s="33"/>
      <c r="BL631" s="33"/>
      <c r="BM631" s="33"/>
      <c r="BN631" s="33"/>
      <c r="BO631" s="33"/>
      <c r="BP631" s="33"/>
      <c r="BQ631" s="33"/>
    </row>
    <row r="632" spans="1:69" s="36" customFormat="1" hidden="1" x14ac:dyDescent="0.25">
      <c r="A632" s="36" t="s">
        <v>159</v>
      </c>
      <c r="B632" s="36" t="s">
        <v>160</v>
      </c>
      <c r="C632" s="36" t="s">
        <v>161</v>
      </c>
      <c r="D632" s="36" t="s">
        <v>11</v>
      </c>
      <c r="E632" s="36">
        <v>1</v>
      </c>
      <c r="F632" s="47" t="s">
        <v>267</v>
      </c>
      <c r="G632" s="85">
        <v>2.5</v>
      </c>
      <c r="H632" s="82">
        <v>65</v>
      </c>
      <c r="I632" s="70">
        <v>2.875</v>
      </c>
      <c r="J632" s="34"/>
      <c r="K632" s="34"/>
      <c r="L632" s="34"/>
      <c r="M632" s="70" t="s">
        <v>165</v>
      </c>
      <c r="N632" s="79">
        <v>40</v>
      </c>
      <c r="O632" s="80">
        <v>0.20300000000000001</v>
      </c>
      <c r="P632" s="70"/>
      <c r="Q632" s="35"/>
      <c r="R632" s="35"/>
      <c r="S632" s="35"/>
      <c r="T632" s="35"/>
      <c r="U632" s="34"/>
      <c r="V632" s="34"/>
      <c r="W632" s="34"/>
      <c r="X632" s="80">
        <f t="shared" si="70"/>
        <v>2.4689999999999999</v>
      </c>
      <c r="Y632" s="42">
        <f t="shared" si="66"/>
        <v>4.7877565735424712</v>
      </c>
      <c r="Z632" s="67">
        <f t="shared" si="67"/>
        <v>0.20574999999999999</v>
      </c>
      <c r="AA632" s="89">
        <f t="shared" si="68"/>
        <v>3.3248309538489389E-2</v>
      </c>
      <c r="AB632" s="68">
        <f t="shared" si="69"/>
        <v>7.2904009720534623E-4</v>
      </c>
      <c r="AC632" s="68">
        <v>1.4999999999999999E-4</v>
      </c>
      <c r="AD632" s="43"/>
      <c r="AE632" s="43"/>
      <c r="AF632" s="43"/>
      <c r="AG632" s="43"/>
      <c r="AH632" s="43"/>
      <c r="AI632" s="46">
        <v>5.8</v>
      </c>
      <c r="AJ632" s="43"/>
      <c r="AK632" s="43"/>
      <c r="AL632" s="43"/>
      <c r="AM632" s="43"/>
      <c r="AN632" s="43"/>
      <c r="AO632" s="43"/>
      <c r="AP632" s="43"/>
      <c r="AQ632" s="43"/>
      <c r="AR632" s="43"/>
      <c r="AY632" s="39" t="s">
        <v>162</v>
      </c>
      <c r="AZ632" s="40" t="s">
        <v>163</v>
      </c>
      <c r="BA632" s="41" t="s">
        <v>164</v>
      </c>
    </row>
    <row r="633" spans="1:69" s="36" customFormat="1" hidden="1" x14ac:dyDescent="0.25">
      <c r="A633" s="33" t="s">
        <v>159</v>
      </c>
      <c r="B633" s="33" t="s">
        <v>160</v>
      </c>
      <c r="C633" s="33" t="s">
        <v>161</v>
      </c>
      <c r="D633" s="33" t="s">
        <v>11</v>
      </c>
      <c r="E633" s="33">
        <v>1</v>
      </c>
      <c r="F633" s="47" t="s">
        <v>267</v>
      </c>
      <c r="G633" s="84">
        <v>2.5</v>
      </c>
      <c r="H633" s="84">
        <v>65</v>
      </c>
      <c r="I633" s="77">
        <v>2.875</v>
      </c>
      <c r="J633" s="31"/>
      <c r="K633" s="31"/>
      <c r="L633" s="31"/>
      <c r="M633" s="74"/>
      <c r="N633" s="75"/>
      <c r="O633" s="76">
        <v>0.216</v>
      </c>
      <c r="P633" s="77"/>
      <c r="Q633" s="32"/>
      <c r="R633" s="32"/>
      <c r="S633" s="32"/>
      <c r="T633" s="32"/>
      <c r="U633" s="31"/>
      <c r="V633" s="31"/>
      <c r="W633" s="31"/>
      <c r="X633" s="76">
        <f t="shared" si="70"/>
        <v>2.4430000000000001</v>
      </c>
      <c r="Y633" s="37">
        <f t="shared" si="66"/>
        <v>4.6874518032986572</v>
      </c>
      <c r="Z633" s="65">
        <f t="shared" si="67"/>
        <v>0.20358333333333334</v>
      </c>
      <c r="AA633" s="88">
        <f t="shared" si="68"/>
        <v>3.2551748634018454E-2</v>
      </c>
      <c r="AB633" s="66">
        <f t="shared" si="69"/>
        <v>7.3679901760130974E-4</v>
      </c>
      <c r="AC633" s="66">
        <v>1.4999999999999999E-4</v>
      </c>
      <c r="AD633" s="38"/>
      <c r="AE633" s="38"/>
      <c r="AF633" s="38"/>
      <c r="AG633" s="33"/>
      <c r="AH633" s="38"/>
      <c r="AI633" s="45">
        <v>6.14</v>
      </c>
      <c r="AJ633" s="38"/>
      <c r="AK633" s="38"/>
      <c r="AL633" s="38"/>
      <c r="AM633" s="38"/>
      <c r="AN633" s="38"/>
      <c r="AO633" s="38"/>
      <c r="AP633" s="38"/>
      <c r="AQ633" s="38"/>
      <c r="AR633" s="38"/>
      <c r="AS633" s="33"/>
      <c r="AT633" s="33"/>
      <c r="AU633" s="33"/>
      <c r="AV633" s="33"/>
      <c r="AW633" s="33"/>
      <c r="AX633" s="33"/>
      <c r="AY633" s="39" t="s">
        <v>162</v>
      </c>
      <c r="AZ633" s="40" t="s">
        <v>163</v>
      </c>
      <c r="BA633" s="41" t="s">
        <v>164</v>
      </c>
      <c r="BB633" s="33"/>
      <c r="BC633" s="33"/>
      <c r="BD633" s="33"/>
      <c r="BE633" s="33"/>
      <c r="BF633" s="33"/>
      <c r="BG633" s="33"/>
      <c r="BH633" s="33"/>
      <c r="BI633" s="33"/>
      <c r="BJ633" s="33"/>
      <c r="BK633" s="33"/>
      <c r="BL633" s="33"/>
      <c r="BM633" s="33"/>
      <c r="BN633" s="33"/>
      <c r="BO633" s="33"/>
      <c r="BP633" s="33"/>
      <c r="BQ633" s="33"/>
    </row>
    <row r="634" spans="1:69" s="36" customFormat="1" hidden="1" x14ac:dyDescent="0.25">
      <c r="A634" s="33" t="s">
        <v>159</v>
      </c>
      <c r="B634" s="33" t="s">
        <v>160</v>
      </c>
      <c r="C634" s="33" t="s">
        <v>161</v>
      </c>
      <c r="D634" s="33" t="s">
        <v>11</v>
      </c>
      <c r="E634" s="33">
        <v>1</v>
      </c>
      <c r="F634" s="47" t="s">
        <v>267</v>
      </c>
      <c r="G634" s="84">
        <v>2.5</v>
      </c>
      <c r="H634" s="84">
        <v>65</v>
      </c>
      <c r="I634" s="77">
        <v>2.875</v>
      </c>
      <c r="J634" s="31"/>
      <c r="K634" s="31"/>
      <c r="L634" s="31"/>
      <c r="M634" s="74"/>
      <c r="N634" s="75"/>
      <c r="O634" s="76">
        <v>0.25</v>
      </c>
      <c r="P634" s="77"/>
      <c r="Q634" s="32"/>
      <c r="R634" s="32"/>
      <c r="S634" s="32"/>
      <c r="T634" s="32"/>
      <c r="U634" s="31"/>
      <c r="V634" s="31"/>
      <c r="W634" s="31"/>
      <c r="X634" s="76">
        <f t="shared" si="70"/>
        <v>2.375</v>
      </c>
      <c r="Y634" s="37">
        <f t="shared" si="66"/>
        <v>4.4301365154137313</v>
      </c>
      <c r="Z634" s="65">
        <f t="shared" si="67"/>
        <v>0.19791666666666666</v>
      </c>
      <c r="AA634" s="88">
        <f t="shared" si="68"/>
        <v>3.0764836912595357E-2</v>
      </c>
      <c r="AB634" s="66">
        <f t="shared" si="69"/>
        <v>7.5789473684210519E-4</v>
      </c>
      <c r="AC634" s="66">
        <v>1.4999999999999999E-4</v>
      </c>
      <c r="AD634" s="38"/>
      <c r="AE634" s="38"/>
      <c r="AF634" s="38"/>
      <c r="AG634" s="33"/>
      <c r="AH634" s="38"/>
      <c r="AI634" s="45">
        <v>7.02</v>
      </c>
      <c r="AJ634" s="38"/>
      <c r="AK634" s="38"/>
      <c r="AL634" s="38"/>
      <c r="AM634" s="38"/>
      <c r="AN634" s="38"/>
      <c r="AO634" s="38"/>
      <c r="AP634" s="38"/>
      <c r="AQ634" s="38"/>
      <c r="AR634" s="38"/>
      <c r="AS634" s="33"/>
      <c r="AT634" s="33"/>
      <c r="AU634" s="33"/>
      <c r="AV634" s="33"/>
      <c r="AW634" s="33"/>
      <c r="AX634" s="33"/>
      <c r="AY634" s="39" t="s">
        <v>162</v>
      </c>
      <c r="AZ634" s="40" t="s">
        <v>163</v>
      </c>
      <c r="BA634" s="41" t="s">
        <v>164</v>
      </c>
      <c r="BB634" s="33"/>
      <c r="BC634" s="33"/>
      <c r="BD634" s="33"/>
      <c r="BE634" s="33"/>
      <c r="BF634" s="33"/>
      <c r="BG634" s="33"/>
      <c r="BH634" s="33"/>
      <c r="BI634" s="33"/>
      <c r="BJ634" s="33"/>
      <c r="BK634" s="33"/>
      <c r="BL634" s="33"/>
      <c r="BM634" s="33"/>
      <c r="BN634" s="33"/>
      <c r="BO634" s="33"/>
      <c r="BP634" s="33"/>
      <c r="BQ634" s="33"/>
    </row>
    <row r="635" spans="1:69" s="36" customFormat="1" hidden="1" x14ac:dyDescent="0.25">
      <c r="A635" s="36" t="s">
        <v>159</v>
      </c>
      <c r="B635" s="36" t="s">
        <v>160</v>
      </c>
      <c r="C635" s="36" t="s">
        <v>161</v>
      </c>
      <c r="D635" s="36" t="s">
        <v>11</v>
      </c>
      <c r="E635" s="36">
        <v>1</v>
      </c>
      <c r="F635" s="47" t="s">
        <v>267</v>
      </c>
      <c r="G635" s="85">
        <v>2.5</v>
      </c>
      <c r="H635" s="82">
        <v>65</v>
      </c>
      <c r="I635" s="70">
        <v>2.875</v>
      </c>
      <c r="J635" s="34"/>
      <c r="K635" s="34"/>
      <c r="L635" s="34"/>
      <c r="M635" s="70" t="s">
        <v>166</v>
      </c>
      <c r="N635" s="79">
        <v>80</v>
      </c>
      <c r="O635" s="80">
        <v>0.27600000000000002</v>
      </c>
      <c r="P635" s="70"/>
      <c r="Q635" s="35"/>
      <c r="R635" s="35"/>
      <c r="S635" s="35"/>
      <c r="T635" s="35"/>
      <c r="U635" s="34"/>
      <c r="V635" s="34"/>
      <c r="W635" s="34"/>
      <c r="X635" s="80">
        <f t="shared" si="70"/>
        <v>2.323</v>
      </c>
      <c r="Y635" s="42">
        <f t="shared" si="66"/>
        <v>4.2382668856883887</v>
      </c>
      <c r="Z635" s="67">
        <f t="shared" si="67"/>
        <v>0.19358333333333333</v>
      </c>
      <c r="AA635" s="89">
        <f t="shared" si="68"/>
        <v>2.9432408928391586E-2</v>
      </c>
      <c r="AB635" s="68">
        <f t="shared" si="69"/>
        <v>7.7486009470512259E-4</v>
      </c>
      <c r="AC635" s="68">
        <v>1.4999999999999999E-4</v>
      </c>
      <c r="AD635" s="43"/>
      <c r="AE635" s="43"/>
      <c r="AF635" s="43"/>
      <c r="AG635" s="43"/>
      <c r="AH635" s="43"/>
      <c r="AI635" s="46">
        <v>7.67</v>
      </c>
      <c r="AJ635" s="43"/>
      <c r="AK635" s="43"/>
      <c r="AL635" s="43"/>
      <c r="AM635" s="43"/>
      <c r="AN635" s="43"/>
      <c r="AO635" s="43"/>
      <c r="AP635" s="43"/>
      <c r="AQ635" s="43"/>
      <c r="AR635" s="43"/>
      <c r="AY635" s="39" t="s">
        <v>162</v>
      </c>
      <c r="AZ635" s="40" t="s">
        <v>163</v>
      </c>
      <c r="BA635" s="41" t="s">
        <v>164</v>
      </c>
    </row>
    <row r="636" spans="1:69" s="25" customFormat="1" hidden="1" x14ac:dyDescent="0.25">
      <c r="A636" s="36" t="s">
        <v>159</v>
      </c>
      <c r="B636" s="36" t="s">
        <v>160</v>
      </c>
      <c r="C636" s="36" t="s">
        <v>161</v>
      </c>
      <c r="D636" s="36" t="s">
        <v>11</v>
      </c>
      <c r="E636" s="36">
        <v>1</v>
      </c>
      <c r="F636" s="47" t="s">
        <v>267</v>
      </c>
      <c r="G636" s="85">
        <v>2.5</v>
      </c>
      <c r="H636" s="82">
        <v>65</v>
      </c>
      <c r="I636" s="70">
        <v>2.875</v>
      </c>
      <c r="J636" s="34"/>
      <c r="K636" s="34"/>
      <c r="L636" s="34"/>
      <c r="M636" s="70"/>
      <c r="N636" s="79">
        <v>160</v>
      </c>
      <c r="O636" s="80">
        <v>0.375</v>
      </c>
      <c r="P636" s="70"/>
      <c r="Q636" s="35"/>
      <c r="R636" s="35"/>
      <c r="S636" s="35"/>
      <c r="T636" s="35"/>
      <c r="U636" s="34"/>
      <c r="V636" s="34"/>
      <c r="W636" s="34"/>
      <c r="X636" s="80">
        <f t="shared" si="70"/>
        <v>2.125</v>
      </c>
      <c r="Y636" s="42">
        <f t="shared" si="66"/>
        <v>3.5465635815916023</v>
      </c>
      <c r="Z636" s="67">
        <f t="shared" si="67"/>
        <v>0.17708333333333334</v>
      </c>
      <c r="AA636" s="89">
        <f t="shared" si="68"/>
        <v>2.4628913761052796E-2</v>
      </c>
      <c r="AB636" s="68">
        <f t="shared" si="69"/>
        <v>8.4705882352941169E-4</v>
      </c>
      <c r="AC636" s="68">
        <v>1.4999999999999999E-4</v>
      </c>
      <c r="AD636" s="43"/>
      <c r="AE636" s="43"/>
      <c r="AF636" s="43"/>
      <c r="AG636" s="43"/>
      <c r="AH636" s="43"/>
      <c r="AI636" s="46">
        <v>10.02</v>
      </c>
      <c r="AJ636" s="43"/>
      <c r="AK636" s="43"/>
      <c r="AL636" s="43"/>
      <c r="AM636" s="43"/>
      <c r="AN636" s="43"/>
      <c r="AO636" s="43"/>
      <c r="AP636" s="43"/>
      <c r="AQ636" s="43"/>
      <c r="AR636" s="43"/>
      <c r="AS636" s="36"/>
      <c r="AT636" s="36"/>
      <c r="AU636" s="36"/>
      <c r="AV636" s="36"/>
      <c r="AW636" s="36"/>
      <c r="AX636" s="36"/>
      <c r="AY636" s="39" t="s">
        <v>162</v>
      </c>
      <c r="AZ636" s="40" t="s">
        <v>163</v>
      </c>
      <c r="BA636" s="41" t="s">
        <v>164</v>
      </c>
      <c r="BB636" s="36"/>
      <c r="BC636" s="36"/>
      <c r="BD636" s="36"/>
      <c r="BE636" s="36"/>
      <c r="BF636" s="36"/>
      <c r="BG636" s="36"/>
      <c r="BH636" s="36"/>
      <c r="BI636" s="36"/>
      <c r="BJ636" s="36"/>
      <c r="BK636" s="36"/>
      <c r="BL636" s="36"/>
      <c r="BM636" s="36"/>
      <c r="BN636" s="36"/>
      <c r="BO636" s="36"/>
      <c r="BP636" s="36"/>
      <c r="BQ636" s="36"/>
    </row>
    <row r="637" spans="1:69" s="25" customFormat="1" hidden="1" x14ac:dyDescent="0.25">
      <c r="A637" s="36" t="s">
        <v>159</v>
      </c>
      <c r="B637" s="36" t="s">
        <v>160</v>
      </c>
      <c r="C637" s="36" t="s">
        <v>161</v>
      </c>
      <c r="D637" s="36" t="s">
        <v>11</v>
      </c>
      <c r="E637" s="36">
        <v>1</v>
      </c>
      <c r="F637" s="47" t="s">
        <v>267</v>
      </c>
      <c r="G637" s="85">
        <v>2.5</v>
      </c>
      <c r="H637" s="82">
        <v>65</v>
      </c>
      <c r="I637" s="70">
        <v>2.875</v>
      </c>
      <c r="J637" s="34"/>
      <c r="K637" s="34"/>
      <c r="L637" s="34"/>
      <c r="M637" s="70" t="s">
        <v>167</v>
      </c>
      <c r="N637" s="79"/>
      <c r="O637" s="80">
        <v>0.55200000000000005</v>
      </c>
      <c r="P637" s="70"/>
      <c r="Q637" s="35"/>
      <c r="R637" s="35"/>
      <c r="S637" s="35"/>
      <c r="T637" s="35"/>
      <c r="U637" s="34"/>
      <c r="V637" s="34"/>
      <c r="W637" s="34"/>
      <c r="X637" s="80">
        <f t="shared" si="70"/>
        <v>1.7709999999999999</v>
      </c>
      <c r="Y637" s="42">
        <f t="shared" si="66"/>
        <v>2.4633550010044556</v>
      </c>
      <c r="Z637" s="67">
        <f t="shared" si="67"/>
        <v>0.14758333333333332</v>
      </c>
      <c r="AA637" s="89">
        <f t="shared" si="68"/>
        <v>1.7106631951419829E-2</v>
      </c>
      <c r="AB637" s="68">
        <f t="shared" si="69"/>
        <v>1.0163749294184077E-3</v>
      </c>
      <c r="AC637" s="68">
        <v>1.4999999999999999E-4</v>
      </c>
      <c r="AD637" s="43"/>
      <c r="AE637" s="43"/>
      <c r="AF637" s="43"/>
      <c r="AG637" s="43"/>
      <c r="AH637" s="43"/>
      <c r="AI637" s="46">
        <v>13.71</v>
      </c>
      <c r="AJ637" s="43"/>
      <c r="AK637" s="43"/>
      <c r="AL637" s="43"/>
      <c r="AM637" s="43"/>
      <c r="AN637" s="43"/>
      <c r="AO637" s="43"/>
      <c r="AP637" s="43"/>
      <c r="AQ637" s="43"/>
      <c r="AR637" s="43"/>
      <c r="AS637" s="36"/>
      <c r="AT637" s="36"/>
      <c r="AU637" s="36"/>
      <c r="AV637" s="36"/>
      <c r="AW637" s="36"/>
      <c r="AX637" s="36"/>
      <c r="AY637" s="39" t="s">
        <v>162</v>
      </c>
      <c r="AZ637" s="40" t="s">
        <v>163</v>
      </c>
      <c r="BA637" s="41" t="s">
        <v>164</v>
      </c>
      <c r="BB637" s="36"/>
      <c r="BC637" s="36"/>
      <c r="BD637" s="36"/>
      <c r="BE637" s="36"/>
      <c r="BF637" s="36"/>
      <c r="BG637" s="36"/>
      <c r="BH637" s="36"/>
      <c r="BI637" s="36"/>
      <c r="BJ637" s="36"/>
      <c r="BK637" s="36"/>
      <c r="BL637" s="36"/>
      <c r="BM637" s="36"/>
      <c r="BN637" s="36"/>
      <c r="BO637" s="36"/>
      <c r="BP637" s="36"/>
      <c r="BQ637" s="36"/>
    </row>
    <row r="638" spans="1:69" s="25" customFormat="1" hidden="1" x14ac:dyDescent="0.25">
      <c r="A638" s="25" t="s">
        <v>159</v>
      </c>
      <c r="B638" s="25" t="s">
        <v>160</v>
      </c>
      <c r="C638" s="25" t="s">
        <v>161</v>
      </c>
      <c r="D638" s="25" t="s">
        <v>11</v>
      </c>
      <c r="E638" s="25">
        <v>1</v>
      </c>
      <c r="F638" s="47" t="s">
        <v>267</v>
      </c>
      <c r="G638" s="83">
        <v>3</v>
      </c>
      <c r="H638" s="83">
        <v>80</v>
      </c>
      <c r="I638" s="69">
        <v>3.5</v>
      </c>
      <c r="J638" s="23"/>
      <c r="K638" s="23"/>
      <c r="L638" s="23"/>
      <c r="M638" s="71"/>
      <c r="N638" s="72">
        <v>5</v>
      </c>
      <c r="O638" s="73">
        <v>8.3000000000000004E-2</v>
      </c>
      <c r="P638" s="69"/>
      <c r="Q638" s="24"/>
      <c r="R638" s="24"/>
      <c r="S638" s="24"/>
      <c r="T638" s="24"/>
      <c r="U638" s="23"/>
      <c r="V638" s="23"/>
      <c r="W638" s="23"/>
      <c r="X638" s="73">
        <f t="shared" si="70"/>
        <v>3.3340000000000001</v>
      </c>
      <c r="Y638" s="26">
        <f t="shared" si="66"/>
        <v>8.7301372675414868</v>
      </c>
      <c r="Z638" s="63">
        <f t="shared" si="67"/>
        <v>0.27783333333333332</v>
      </c>
      <c r="AA638" s="87">
        <f t="shared" si="68"/>
        <v>6.0625953246815877E-2</v>
      </c>
      <c r="AB638" s="64">
        <f t="shared" si="69"/>
        <v>5.398920215956808E-4</v>
      </c>
      <c r="AC638" s="64">
        <v>1.4999999999999999E-4</v>
      </c>
      <c r="AD638" s="27"/>
      <c r="AE638" s="27"/>
      <c r="AF638" s="27"/>
      <c r="AH638" s="27"/>
      <c r="AI638" s="44">
        <v>3.03</v>
      </c>
      <c r="AJ638" s="27"/>
      <c r="AK638" s="27"/>
      <c r="AL638" s="27"/>
      <c r="AM638" s="27"/>
      <c r="AN638" s="27"/>
      <c r="AO638" s="27"/>
      <c r="AP638" s="27"/>
      <c r="AQ638" s="27"/>
      <c r="AR638" s="27"/>
      <c r="AY638" s="28" t="s">
        <v>162</v>
      </c>
      <c r="AZ638" s="29" t="s">
        <v>163</v>
      </c>
      <c r="BA638" s="25" t="s">
        <v>164</v>
      </c>
    </row>
    <row r="639" spans="1:69" s="25" customFormat="1" hidden="1" x14ac:dyDescent="0.25">
      <c r="A639" s="25" t="s">
        <v>159</v>
      </c>
      <c r="B639" s="25" t="s">
        <v>160</v>
      </c>
      <c r="C639" s="25" t="s">
        <v>161</v>
      </c>
      <c r="D639" s="25" t="s">
        <v>11</v>
      </c>
      <c r="E639" s="25">
        <v>1</v>
      </c>
      <c r="F639" s="47" t="s">
        <v>267</v>
      </c>
      <c r="G639" s="83">
        <v>3</v>
      </c>
      <c r="H639" s="83">
        <v>80</v>
      </c>
      <c r="I639" s="69">
        <v>3.5</v>
      </c>
      <c r="J639" s="23"/>
      <c r="K639" s="23"/>
      <c r="L639" s="23"/>
      <c r="M639" s="71"/>
      <c r="N639" s="72"/>
      <c r="O639" s="73">
        <v>0.109</v>
      </c>
      <c r="P639" s="69"/>
      <c r="Q639" s="24"/>
      <c r="R639" s="24"/>
      <c r="S639" s="24"/>
      <c r="T639" s="24"/>
      <c r="U639" s="23"/>
      <c r="V639" s="23"/>
      <c r="W639" s="23"/>
      <c r="X639" s="73">
        <f t="shared" si="70"/>
        <v>3.282</v>
      </c>
      <c r="Y639" s="26">
        <f t="shared" si="66"/>
        <v>8.459935166591535</v>
      </c>
      <c r="Z639" s="63">
        <f t="shared" si="67"/>
        <v>0.27350000000000002</v>
      </c>
      <c r="AA639" s="87">
        <f t="shared" si="68"/>
        <v>5.8749549767996789E-2</v>
      </c>
      <c r="AB639" s="64">
        <f t="shared" si="69"/>
        <v>5.4844606946983533E-4</v>
      </c>
      <c r="AC639" s="64">
        <v>1.4999999999999999E-4</v>
      </c>
      <c r="AD639" s="27"/>
      <c r="AE639" s="27"/>
      <c r="AF639" s="27"/>
      <c r="AH639" s="27"/>
      <c r="AI639" s="44">
        <v>3.95</v>
      </c>
      <c r="AJ639" s="27"/>
      <c r="AK639" s="27"/>
      <c r="AL639" s="27"/>
      <c r="AM639" s="27"/>
      <c r="AN639" s="27"/>
      <c r="AO639" s="27"/>
      <c r="AP639" s="27"/>
      <c r="AQ639" s="27"/>
      <c r="AR639" s="27"/>
      <c r="AY639" s="28" t="s">
        <v>162</v>
      </c>
      <c r="AZ639" s="29" t="s">
        <v>163</v>
      </c>
      <c r="BA639" s="25" t="s">
        <v>164</v>
      </c>
    </row>
    <row r="640" spans="1:69" s="36" customFormat="1" hidden="1" x14ac:dyDescent="0.25">
      <c r="A640" s="25" t="s">
        <v>159</v>
      </c>
      <c r="B640" s="25" t="s">
        <v>160</v>
      </c>
      <c r="C640" s="25" t="s">
        <v>161</v>
      </c>
      <c r="D640" s="25" t="s">
        <v>11</v>
      </c>
      <c r="E640" s="25">
        <v>1</v>
      </c>
      <c r="F640" s="47" t="s">
        <v>267</v>
      </c>
      <c r="G640" s="83">
        <v>3</v>
      </c>
      <c r="H640" s="83">
        <v>80</v>
      </c>
      <c r="I640" s="69">
        <v>3.5</v>
      </c>
      <c r="J640" s="23"/>
      <c r="K640" s="23"/>
      <c r="L640" s="23"/>
      <c r="M640" s="71"/>
      <c r="N640" s="72">
        <v>10</v>
      </c>
      <c r="O640" s="73">
        <v>0.12</v>
      </c>
      <c r="P640" s="69"/>
      <c r="Q640" s="24"/>
      <c r="R640" s="24"/>
      <c r="S640" s="24"/>
      <c r="T640" s="24"/>
      <c r="U640" s="23"/>
      <c r="V640" s="23"/>
      <c r="W640" s="23"/>
      <c r="X640" s="73">
        <f t="shared" si="70"/>
        <v>3.26</v>
      </c>
      <c r="Y640" s="26">
        <f t="shared" si="66"/>
        <v>8.3468975213227203</v>
      </c>
      <c r="Z640" s="63">
        <f t="shared" si="67"/>
        <v>0.27166666666666667</v>
      </c>
      <c r="AA640" s="87">
        <f t="shared" si="68"/>
        <v>5.7964566120296671E-2</v>
      </c>
      <c r="AB640" s="64">
        <f t="shared" si="69"/>
        <v>5.5214723926380366E-4</v>
      </c>
      <c r="AC640" s="64">
        <v>1.4999999999999999E-4</v>
      </c>
      <c r="AD640" s="27"/>
      <c r="AE640" s="27"/>
      <c r="AF640" s="27"/>
      <c r="AG640" s="25"/>
      <c r="AH640" s="27"/>
      <c r="AI640" s="44">
        <v>4.34</v>
      </c>
      <c r="AJ640" s="27"/>
      <c r="AK640" s="27"/>
      <c r="AL640" s="27"/>
      <c r="AM640" s="27"/>
      <c r="AN640" s="27"/>
      <c r="AO640" s="27"/>
      <c r="AP640" s="27"/>
      <c r="AQ640" s="27"/>
      <c r="AR640" s="27"/>
      <c r="AS640" s="25"/>
      <c r="AT640" s="25"/>
      <c r="AU640" s="25"/>
      <c r="AV640" s="25"/>
      <c r="AW640" s="25"/>
      <c r="AX640" s="25"/>
      <c r="AY640" s="28" t="s">
        <v>162</v>
      </c>
      <c r="AZ640" s="29" t="s">
        <v>163</v>
      </c>
      <c r="BA640" s="25" t="s">
        <v>164</v>
      </c>
      <c r="BB640" s="25"/>
      <c r="BC640" s="25"/>
      <c r="BD640" s="25"/>
      <c r="BE640" s="25"/>
      <c r="BF640" s="25"/>
      <c r="BG640" s="25"/>
      <c r="BH640" s="25"/>
      <c r="BI640" s="25"/>
      <c r="BJ640" s="25"/>
      <c r="BK640" s="25"/>
      <c r="BL640" s="25"/>
      <c r="BM640" s="25"/>
      <c r="BN640" s="25"/>
      <c r="BO640" s="25"/>
      <c r="BP640" s="25"/>
      <c r="BQ640" s="25"/>
    </row>
    <row r="641" spans="1:69" s="36" customFormat="1" hidden="1" x14ac:dyDescent="0.25">
      <c r="A641" s="25" t="s">
        <v>159</v>
      </c>
      <c r="B641" s="25" t="s">
        <v>160</v>
      </c>
      <c r="C641" s="25" t="s">
        <v>161</v>
      </c>
      <c r="D641" s="25" t="s">
        <v>11</v>
      </c>
      <c r="E641" s="25">
        <v>1</v>
      </c>
      <c r="F641" s="47" t="s">
        <v>267</v>
      </c>
      <c r="G641" s="83">
        <v>3</v>
      </c>
      <c r="H641" s="81">
        <v>80</v>
      </c>
      <c r="I641" s="69">
        <v>3.5</v>
      </c>
      <c r="J641" s="23"/>
      <c r="K641" s="23"/>
      <c r="L641" s="23"/>
      <c r="M641" s="71"/>
      <c r="N641" s="72"/>
      <c r="O641" s="73">
        <v>0.125</v>
      </c>
      <c r="P641" s="69"/>
      <c r="Q641" s="24"/>
      <c r="R641" s="24"/>
      <c r="S641" s="24"/>
      <c r="T641" s="24"/>
      <c r="U641" s="23"/>
      <c r="V641" s="23"/>
      <c r="W641" s="23"/>
      <c r="X641" s="73">
        <f t="shared" si="70"/>
        <v>3.25</v>
      </c>
      <c r="Y641" s="26">
        <f t="shared" si="66"/>
        <v>8.2957681008855477</v>
      </c>
      <c r="Z641" s="63">
        <f t="shared" si="67"/>
        <v>0.27083333333333331</v>
      </c>
      <c r="AA641" s="87">
        <f t="shared" si="68"/>
        <v>5.760950070059407E-2</v>
      </c>
      <c r="AB641" s="64">
        <f t="shared" si="69"/>
        <v>5.5384615384615379E-4</v>
      </c>
      <c r="AC641" s="64">
        <v>1.4999999999999999E-4</v>
      </c>
      <c r="AD641" s="27"/>
      <c r="AE641" s="27"/>
      <c r="AF641" s="27"/>
      <c r="AG641" s="27"/>
      <c r="AH641" s="27"/>
      <c r="AI641" s="44">
        <v>4.51</v>
      </c>
      <c r="AJ641" s="27"/>
      <c r="AK641" s="27"/>
      <c r="AL641" s="27"/>
      <c r="AM641" s="27"/>
      <c r="AN641" s="27"/>
      <c r="AO641" s="27"/>
      <c r="AP641" s="27"/>
      <c r="AQ641" s="27"/>
      <c r="AR641" s="27"/>
      <c r="AS641" s="25"/>
      <c r="AT641" s="25"/>
      <c r="AU641" s="25"/>
      <c r="AV641" s="25"/>
      <c r="AW641" s="25"/>
      <c r="AX641" s="25"/>
      <c r="AY641" s="28" t="s">
        <v>162</v>
      </c>
      <c r="AZ641" s="29" t="s">
        <v>163</v>
      </c>
      <c r="BA641" s="25" t="s">
        <v>164</v>
      </c>
      <c r="BB641" s="25"/>
      <c r="BC641" s="25"/>
      <c r="BD641" s="25"/>
      <c r="BE641" s="25"/>
      <c r="BF641" s="25"/>
      <c r="BG641" s="25"/>
      <c r="BH641" s="25"/>
      <c r="BI641" s="25"/>
      <c r="BJ641" s="25"/>
      <c r="BK641" s="25"/>
      <c r="BL641" s="25"/>
      <c r="BM641" s="25"/>
      <c r="BN641" s="25"/>
      <c r="BO641" s="25"/>
      <c r="BP641" s="25"/>
      <c r="BQ641" s="25"/>
    </row>
    <row r="642" spans="1:69" s="36" customFormat="1" hidden="1" x14ac:dyDescent="0.25">
      <c r="A642" s="25" t="s">
        <v>159</v>
      </c>
      <c r="B642" s="25" t="s">
        <v>160</v>
      </c>
      <c r="C642" s="25" t="s">
        <v>161</v>
      </c>
      <c r="D642" s="25" t="s">
        <v>11</v>
      </c>
      <c r="E642" s="25">
        <v>1</v>
      </c>
      <c r="F642" s="47" t="s">
        <v>267</v>
      </c>
      <c r="G642" s="83">
        <v>3</v>
      </c>
      <c r="H642" s="81">
        <v>80</v>
      </c>
      <c r="I642" s="69">
        <v>3.5</v>
      </c>
      <c r="J642" s="23"/>
      <c r="K642" s="23"/>
      <c r="L642" s="23"/>
      <c r="M642" s="71"/>
      <c r="N642" s="72"/>
      <c r="O642" s="73">
        <v>0.14099999999999999</v>
      </c>
      <c r="P642" s="69"/>
      <c r="Q642" s="24"/>
      <c r="R642" s="24"/>
      <c r="S642" s="24"/>
      <c r="T642" s="24"/>
      <c r="U642" s="23"/>
      <c r="V642" s="23"/>
      <c r="W642" s="23"/>
      <c r="X642" s="73">
        <f t="shared" si="70"/>
        <v>3.218</v>
      </c>
      <c r="Y642" s="26">
        <f t="shared" si="66"/>
        <v>8.1332095306181973</v>
      </c>
      <c r="Z642" s="63">
        <f t="shared" si="67"/>
        <v>0.26816666666666666</v>
      </c>
      <c r="AA642" s="87">
        <f t="shared" si="68"/>
        <v>5.6480621740404149E-2</v>
      </c>
      <c r="AB642" s="64">
        <f t="shared" si="69"/>
        <v>5.5935363579863266E-4</v>
      </c>
      <c r="AC642" s="64">
        <v>1.4999999999999999E-4</v>
      </c>
      <c r="AD642" s="27"/>
      <c r="AE642" s="27"/>
      <c r="AF642" s="27"/>
      <c r="AG642" s="27"/>
      <c r="AH642" s="27"/>
      <c r="AI642" s="44">
        <v>5.0599999999999996</v>
      </c>
      <c r="AJ642" s="27"/>
      <c r="AK642" s="27"/>
      <c r="AL642" s="27"/>
      <c r="AM642" s="27"/>
      <c r="AN642" s="27"/>
      <c r="AO642" s="27"/>
      <c r="AP642" s="27"/>
      <c r="AQ642" s="27"/>
      <c r="AR642" s="27"/>
      <c r="AS642" s="25"/>
      <c r="AT642" s="25"/>
      <c r="AU642" s="25"/>
      <c r="AV642" s="25"/>
      <c r="AW642" s="25"/>
      <c r="AX642" s="25"/>
      <c r="AY642" s="28" t="s">
        <v>162</v>
      </c>
      <c r="AZ642" s="29" t="s">
        <v>163</v>
      </c>
      <c r="BA642" s="25" t="s">
        <v>164</v>
      </c>
      <c r="BB642" s="25"/>
      <c r="BC642" s="25"/>
      <c r="BD642" s="25"/>
      <c r="BE642" s="25"/>
      <c r="BF642" s="25"/>
      <c r="BG642" s="25"/>
      <c r="BH642" s="25"/>
      <c r="BI642" s="25"/>
      <c r="BJ642" s="25"/>
      <c r="BK642" s="25"/>
      <c r="BL642" s="25"/>
      <c r="BM642" s="25"/>
      <c r="BN642" s="25"/>
      <c r="BO642" s="25"/>
      <c r="BP642" s="25"/>
      <c r="BQ642" s="25"/>
    </row>
    <row r="643" spans="1:69" s="36" customFormat="1" hidden="1" x14ac:dyDescent="0.25">
      <c r="A643" s="25" t="s">
        <v>159</v>
      </c>
      <c r="B643" s="25" t="s">
        <v>160</v>
      </c>
      <c r="C643" s="25" t="s">
        <v>161</v>
      </c>
      <c r="D643" s="25" t="s">
        <v>11</v>
      </c>
      <c r="E643" s="25">
        <v>1</v>
      </c>
      <c r="F643" s="47" t="s">
        <v>267</v>
      </c>
      <c r="G643" s="83">
        <v>3</v>
      </c>
      <c r="H643" s="81">
        <v>80</v>
      </c>
      <c r="I643" s="69">
        <v>3.5</v>
      </c>
      <c r="J643" s="23"/>
      <c r="K643" s="23"/>
      <c r="L643" s="23"/>
      <c r="M643" s="71"/>
      <c r="N643" s="72"/>
      <c r="O643" s="73">
        <v>0.156</v>
      </c>
      <c r="P643" s="69"/>
      <c r="Q643" s="24"/>
      <c r="R643" s="24"/>
      <c r="S643" s="24"/>
      <c r="T643" s="24"/>
      <c r="U643" s="23"/>
      <c r="V643" s="23"/>
      <c r="W643" s="23"/>
      <c r="X643" s="73">
        <f t="shared" si="70"/>
        <v>3.1880000000000002</v>
      </c>
      <c r="Y643" s="26">
        <f t="shared" si="66"/>
        <v>7.9822717115764759</v>
      </c>
      <c r="Z643" s="63">
        <f t="shared" si="67"/>
        <v>0.26566666666666666</v>
      </c>
      <c r="AA643" s="87">
        <f t="shared" si="68"/>
        <v>5.5432442441503305E-2</v>
      </c>
      <c r="AB643" s="64">
        <f t="shared" si="69"/>
        <v>5.6461731493099123E-4</v>
      </c>
      <c r="AC643" s="64">
        <v>1.4999999999999999E-4</v>
      </c>
      <c r="AD643" s="27"/>
      <c r="AE643" s="27"/>
      <c r="AF643" s="27"/>
      <c r="AG643" s="27"/>
      <c r="AH643" s="27"/>
      <c r="AI643" s="44">
        <v>5.58</v>
      </c>
      <c r="AJ643" s="27"/>
      <c r="AK643" s="27"/>
      <c r="AL643" s="27"/>
      <c r="AM643" s="27"/>
      <c r="AN643" s="27"/>
      <c r="AO643" s="27"/>
      <c r="AP643" s="27"/>
      <c r="AQ643" s="27"/>
      <c r="AR643" s="27"/>
      <c r="AS643" s="25"/>
      <c r="AT643" s="25"/>
      <c r="AU643" s="25"/>
      <c r="AV643" s="25"/>
      <c r="AW643" s="25"/>
      <c r="AX643" s="25"/>
      <c r="AY643" s="28" t="s">
        <v>162</v>
      </c>
      <c r="AZ643" s="29" t="s">
        <v>163</v>
      </c>
      <c r="BA643" s="25" t="s">
        <v>164</v>
      </c>
      <c r="BB643" s="25"/>
      <c r="BC643" s="25"/>
      <c r="BD643" s="25"/>
      <c r="BE643" s="25"/>
      <c r="BF643" s="25"/>
      <c r="BG643" s="25"/>
      <c r="BH643" s="25"/>
      <c r="BI643" s="25"/>
      <c r="BJ643" s="25"/>
      <c r="BK643" s="25"/>
      <c r="BL643" s="25"/>
      <c r="BM643" s="25"/>
      <c r="BN643" s="25"/>
      <c r="BO643" s="25"/>
      <c r="BP643" s="25"/>
      <c r="BQ643" s="25"/>
    </row>
    <row r="644" spans="1:69" s="25" customFormat="1" hidden="1" x14ac:dyDescent="0.25">
      <c r="A644" s="25" t="s">
        <v>159</v>
      </c>
      <c r="B644" s="25" t="s">
        <v>160</v>
      </c>
      <c r="C644" s="25" t="s">
        <v>161</v>
      </c>
      <c r="D644" s="25" t="s">
        <v>11</v>
      </c>
      <c r="E644" s="25">
        <v>1</v>
      </c>
      <c r="F644" s="47" t="s">
        <v>267</v>
      </c>
      <c r="G644" s="83">
        <v>3</v>
      </c>
      <c r="H644" s="83">
        <v>80</v>
      </c>
      <c r="I644" s="69">
        <v>3.5</v>
      </c>
      <c r="J644" s="23"/>
      <c r="K644" s="23"/>
      <c r="L644" s="23"/>
      <c r="M644" s="71"/>
      <c r="N644" s="72"/>
      <c r="O644" s="73">
        <v>0.17199999999999999</v>
      </c>
      <c r="P644" s="69"/>
      <c r="Q644" s="24"/>
      <c r="R644" s="24"/>
      <c r="S644" s="24"/>
      <c r="T644" s="24"/>
      <c r="U644" s="23"/>
      <c r="V644" s="23"/>
      <c r="W644" s="23"/>
      <c r="X644" s="73">
        <f t="shared" si="70"/>
        <v>3.1560000000000001</v>
      </c>
      <c r="Y644" s="26">
        <f t="shared" si="66"/>
        <v>7.8228296012214873</v>
      </c>
      <c r="Z644" s="63">
        <f t="shared" si="67"/>
        <v>0.26300000000000001</v>
      </c>
      <c r="AA644" s="87">
        <f t="shared" si="68"/>
        <v>5.4325205564038109E-2</v>
      </c>
      <c r="AB644" s="64">
        <f t="shared" si="69"/>
        <v>5.7034220532319383E-4</v>
      </c>
      <c r="AC644" s="64">
        <v>1.4999999999999999E-4</v>
      </c>
      <c r="AD644" s="27"/>
      <c r="AE644" s="27"/>
      <c r="AF644" s="27"/>
      <c r="AH644" s="27"/>
      <c r="AI644" s="44">
        <v>6.12</v>
      </c>
      <c r="AJ644" s="27"/>
      <c r="AK644" s="27"/>
      <c r="AL644" s="27"/>
      <c r="AM644" s="27"/>
      <c r="AN644" s="27"/>
      <c r="AO644" s="27"/>
      <c r="AP644" s="27"/>
      <c r="AQ644" s="27"/>
      <c r="AR644" s="27"/>
      <c r="AY644" s="28" t="s">
        <v>162</v>
      </c>
      <c r="AZ644" s="29" t="s">
        <v>163</v>
      </c>
      <c r="BA644" s="25" t="s">
        <v>164</v>
      </c>
    </row>
    <row r="645" spans="1:69" s="36" customFormat="1" hidden="1" x14ac:dyDescent="0.25">
      <c r="A645" s="25" t="s">
        <v>159</v>
      </c>
      <c r="B645" s="25" t="s">
        <v>160</v>
      </c>
      <c r="C645" s="25" t="s">
        <v>161</v>
      </c>
      <c r="D645" s="25" t="s">
        <v>11</v>
      </c>
      <c r="E645" s="25">
        <v>1</v>
      </c>
      <c r="F645" s="47" t="s">
        <v>267</v>
      </c>
      <c r="G645" s="83">
        <v>3</v>
      </c>
      <c r="H645" s="83">
        <v>80</v>
      </c>
      <c r="I645" s="69">
        <v>3.5</v>
      </c>
      <c r="J645" s="23"/>
      <c r="K645" s="23"/>
      <c r="L645" s="23"/>
      <c r="M645" s="71"/>
      <c r="N645" s="72">
        <v>30</v>
      </c>
      <c r="O645" s="73">
        <v>0.188</v>
      </c>
      <c r="P645" s="69"/>
      <c r="Q645" s="24"/>
      <c r="R645" s="24"/>
      <c r="S645" s="24"/>
      <c r="T645" s="24"/>
      <c r="U645" s="23"/>
      <c r="V645" s="23"/>
      <c r="W645" s="23"/>
      <c r="X645" s="73">
        <f t="shared" si="70"/>
        <v>3.1240000000000001</v>
      </c>
      <c r="Y645" s="26">
        <f t="shared" ref="Y645:Y708" si="71">PI()*X645^2/4</f>
        <v>7.6649959863051365</v>
      </c>
      <c r="Z645" s="63">
        <f t="shared" ref="Z645:Z708" si="72">X645/12</f>
        <v>0.26033333333333336</v>
      </c>
      <c r="AA645" s="87">
        <f t="shared" ref="AA645:AA708" si="73">PI()*Z645^2/4</f>
        <v>5.3229138793785671E-2</v>
      </c>
      <c r="AB645" s="64">
        <f t="shared" ref="AB645:AB708" si="74">AC645/Z645</f>
        <v>5.7618437900128032E-4</v>
      </c>
      <c r="AC645" s="64">
        <v>1.4999999999999999E-4</v>
      </c>
      <c r="AD645" s="27"/>
      <c r="AE645" s="27"/>
      <c r="AF645" s="27"/>
      <c r="AG645" s="25"/>
      <c r="AH645" s="27"/>
      <c r="AI645" s="44">
        <v>6.66</v>
      </c>
      <c r="AJ645" s="27"/>
      <c r="AK645" s="27"/>
      <c r="AL645" s="27"/>
      <c r="AM645" s="27"/>
      <c r="AN645" s="27"/>
      <c r="AO645" s="27"/>
      <c r="AP645" s="27"/>
      <c r="AQ645" s="27"/>
      <c r="AR645" s="27"/>
      <c r="AS645" s="25"/>
      <c r="AT645" s="25"/>
      <c r="AU645" s="25"/>
      <c r="AV645" s="25"/>
      <c r="AW645" s="25"/>
      <c r="AX645" s="25"/>
      <c r="AY645" s="28" t="s">
        <v>162</v>
      </c>
      <c r="AZ645" s="29" t="s">
        <v>163</v>
      </c>
      <c r="BA645" s="25" t="s">
        <v>164</v>
      </c>
      <c r="BB645" s="25"/>
      <c r="BC645" s="25"/>
      <c r="BD645" s="25"/>
      <c r="BE645" s="25"/>
      <c r="BF645" s="25"/>
      <c r="BG645" s="25"/>
      <c r="BH645" s="25"/>
      <c r="BI645" s="25"/>
      <c r="BJ645" s="25"/>
      <c r="BK645" s="25"/>
      <c r="BL645" s="25"/>
      <c r="BM645" s="25"/>
      <c r="BN645" s="25"/>
      <c r="BO645" s="25"/>
      <c r="BP645" s="25"/>
      <c r="BQ645" s="25"/>
    </row>
    <row r="646" spans="1:69" s="25" customFormat="1" hidden="1" x14ac:dyDescent="0.25">
      <c r="A646" s="25" t="s">
        <v>159</v>
      </c>
      <c r="B646" s="25" t="s">
        <v>160</v>
      </c>
      <c r="C646" s="25" t="s">
        <v>161</v>
      </c>
      <c r="D646" s="25" t="s">
        <v>11</v>
      </c>
      <c r="E646" s="25">
        <v>1</v>
      </c>
      <c r="F646" s="47" t="s">
        <v>267</v>
      </c>
      <c r="G646" s="83">
        <v>3</v>
      </c>
      <c r="H646" s="81">
        <v>80</v>
      </c>
      <c r="I646" s="69">
        <v>3.5</v>
      </c>
      <c r="J646" s="23"/>
      <c r="K646" s="23"/>
      <c r="L646" s="23"/>
      <c r="M646" s="71" t="s">
        <v>165</v>
      </c>
      <c r="N646" s="72">
        <v>40</v>
      </c>
      <c r="O646" s="73">
        <v>0.216</v>
      </c>
      <c r="P646" s="69"/>
      <c r="Q646" s="24"/>
      <c r="R646" s="24"/>
      <c r="S646" s="24"/>
      <c r="T646" s="24"/>
      <c r="U646" s="23"/>
      <c r="V646" s="23"/>
      <c r="W646" s="23"/>
      <c r="X646" s="73">
        <f t="shared" si="70"/>
        <v>3.0680000000000001</v>
      </c>
      <c r="Y646" s="26">
        <f t="shared" si="71"/>
        <v>7.3926576023507442</v>
      </c>
      <c r="Z646" s="63">
        <f t="shared" si="72"/>
        <v>0.25566666666666665</v>
      </c>
      <c r="AA646" s="87">
        <f t="shared" si="73"/>
        <v>5.13379000163246E-2</v>
      </c>
      <c r="AB646" s="64">
        <f t="shared" si="74"/>
        <v>5.8670143415906126E-4</v>
      </c>
      <c r="AC646" s="64">
        <v>1.4999999999999999E-4</v>
      </c>
      <c r="AD646" s="27"/>
      <c r="AE646" s="27"/>
      <c r="AF646" s="27"/>
      <c r="AG646" s="27"/>
      <c r="AH646" s="27"/>
      <c r="AI646" s="44">
        <v>7.58</v>
      </c>
      <c r="AJ646" s="27"/>
      <c r="AK646" s="27"/>
      <c r="AL646" s="27"/>
      <c r="AM646" s="27"/>
      <c r="AN646" s="27"/>
      <c r="AO646" s="27"/>
      <c r="AP646" s="27"/>
      <c r="AQ646" s="27"/>
      <c r="AR646" s="27"/>
      <c r="AY646" s="28" t="s">
        <v>162</v>
      </c>
      <c r="AZ646" s="29" t="s">
        <v>163</v>
      </c>
      <c r="BA646" s="25" t="s">
        <v>164</v>
      </c>
    </row>
    <row r="647" spans="1:69" s="36" customFormat="1" hidden="1" x14ac:dyDescent="0.25">
      <c r="A647" s="25" t="s">
        <v>159</v>
      </c>
      <c r="B647" s="25" t="s">
        <v>160</v>
      </c>
      <c r="C647" s="25" t="s">
        <v>161</v>
      </c>
      <c r="D647" s="25" t="s">
        <v>11</v>
      </c>
      <c r="E647" s="25">
        <v>1</v>
      </c>
      <c r="F647" s="47" t="s">
        <v>267</v>
      </c>
      <c r="G647" s="83">
        <v>3</v>
      </c>
      <c r="H647" s="81">
        <v>80</v>
      </c>
      <c r="I647" s="69">
        <v>3.5</v>
      </c>
      <c r="J647" s="23"/>
      <c r="K647" s="23"/>
      <c r="L647" s="23"/>
      <c r="M647" s="71"/>
      <c r="N647" s="72"/>
      <c r="O647" s="73">
        <v>0.25</v>
      </c>
      <c r="P647" s="69"/>
      <c r="Q647" s="24"/>
      <c r="R647" s="24"/>
      <c r="S647" s="24"/>
      <c r="T647" s="24"/>
      <c r="U647" s="23"/>
      <c r="V647" s="23"/>
      <c r="W647" s="23"/>
      <c r="X647" s="73">
        <f t="shared" si="70"/>
        <v>3</v>
      </c>
      <c r="Y647" s="26">
        <f t="shared" si="71"/>
        <v>7.0685834705770345</v>
      </c>
      <c r="Z647" s="63">
        <f t="shared" si="72"/>
        <v>0.25</v>
      </c>
      <c r="AA647" s="87">
        <f t="shared" si="73"/>
        <v>4.9087385212340517E-2</v>
      </c>
      <c r="AB647" s="64">
        <f t="shared" si="74"/>
        <v>5.9999999999999995E-4</v>
      </c>
      <c r="AC647" s="64">
        <v>1.4999999999999999E-4</v>
      </c>
      <c r="AD647" s="27"/>
      <c r="AE647" s="27"/>
      <c r="AF647" s="27"/>
      <c r="AG647" s="27"/>
      <c r="AH647" s="27"/>
      <c r="AI647" s="44">
        <v>8.69</v>
      </c>
      <c r="AJ647" s="27"/>
      <c r="AK647" s="27"/>
      <c r="AL647" s="27"/>
      <c r="AM647" s="27"/>
      <c r="AN647" s="27"/>
      <c r="AO647" s="27"/>
      <c r="AP647" s="27"/>
      <c r="AQ647" s="27"/>
      <c r="AR647" s="27"/>
      <c r="AS647" s="25"/>
      <c r="AT647" s="25"/>
      <c r="AU647" s="25"/>
      <c r="AV647" s="25"/>
      <c r="AW647" s="25"/>
      <c r="AX647" s="25"/>
      <c r="AY647" s="28" t="s">
        <v>162</v>
      </c>
      <c r="AZ647" s="29" t="s">
        <v>163</v>
      </c>
      <c r="BA647" s="25" t="s">
        <v>164</v>
      </c>
      <c r="BB647" s="25"/>
      <c r="BC647" s="25"/>
      <c r="BD647" s="25"/>
      <c r="BE647" s="25"/>
      <c r="BF647" s="25"/>
      <c r="BG647" s="25"/>
      <c r="BH647" s="25"/>
      <c r="BI647" s="25"/>
      <c r="BJ647" s="25"/>
      <c r="BK647" s="25"/>
      <c r="BL647" s="25"/>
      <c r="BM647" s="25"/>
      <c r="BN647" s="25"/>
      <c r="BO647" s="25"/>
      <c r="BP647" s="25"/>
      <c r="BQ647" s="25"/>
    </row>
    <row r="648" spans="1:69" s="25" customFormat="1" hidden="1" x14ac:dyDescent="0.25">
      <c r="A648" s="25" t="s">
        <v>159</v>
      </c>
      <c r="B648" s="25" t="s">
        <v>160</v>
      </c>
      <c r="C648" s="25" t="s">
        <v>161</v>
      </c>
      <c r="D648" s="25" t="s">
        <v>11</v>
      </c>
      <c r="E648" s="25">
        <v>1</v>
      </c>
      <c r="F648" s="47" t="s">
        <v>267</v>
      </c>
      <c r="G648" s="83">
        <v>3</v>
      </c>
      <c r="H648" s="81">
        <v>80</v>
      </c>
      <c r="I648" s="69">
        <v>3.5</v>
      </c>
      <c r="J648" s="23"/>
      <c r="K648" s="23"/>
      <c r="L648" s="23"/>
      <c r="M648" s="71"/>
      <c r="N648" s="72"/>
      <c r="O648" s="73">
        <v>0.28100000000000003</v>
      </c>
      <c r="P648" s="69"/>
      <c r="Q648" s="24"/>
      <c r="R648" s="24"/>
      <c r="S648" s="24"/>
      <c r="T648" s="24"/>
      <c r="U648" s="23"/>
      <c r="V648" s="23"/>
      <c r="W648" s="23"/>
      <c r="X648" s="73">
        <f t="shared" si="70"/>
        <v>2.9379999999999997</v>
      </c>
      <c r="Y648" s="26">
        <f t="shared" si="71"/>
        <v>6.7794344243332825</v>
      </c>
      <c r="Z648" s="63">
        <f t="shared" si="72"/>
        <v>0.24483333333333332</v>
      </c>
      <c r="AA648" s="87">
        <f t="shared" si="73"/>
        <v>4.7079405724536685E-2</v>
      </c>
      <c r="AB648" s="64">
        <f t="shared" si="74"/>
        <v>6.1266167460857725E-4</v>
      </c>
      <c r="AC648" s="64">
        <v>1.4999999999999999E-4</v>
      </c>
      <c r="AD648" s="27"/>
      <c r="AE648" s="27"/>
      <c r="AF648" s="27"/>
      <c r="AG648" s="27"/>
      <c r="AH648" s="27"/>
      <c r="AI648" s="44">
        <v>9.67</v>
      </c>
      <c r="AJ648" s="27"/>
      <c r="AK648" s="27"/>
      <c r="AL648" s="27"/>
      <c r="AM648" s="27"/>
      <c r="AN648" s="27"/>
      <c r="AO648" s="27"/>
      <c r="AP648" s="27"/>
      <c r="AQ648" s="27"/>
      <c r="AR648" s="27"/>
      <c r="AY648" s="28" t="s">
        <v>162</v>
      </c>
      <c r="AZ648" s="29" t="s">
        <v>163</v>
      </c>
      <c r="BA648" s="25" t="s">
        <v>164</v>
      </c>
    </row>
    <row r="649" spans="1:69" s="36" customFormat="1" hidden="1" x14ac:dyDescent="0.25">
      <c r="A649" s="25" t="s">
        <v>159</v>
      </c>
      <c r="B649" s="25" t="s">
        <v>160</v>
      </c>
      <c r="C649" s="25" t="s">
        <v>161</v>
      </c>
      <c r="D649" s="25" t="s">
        <v>11</v>
      </c>
      <c r="E649" s="25">
        <v>1</v>
      </c>
      <c r="F649" s="47" t="s">
        <v>267</v>
      </c>
      <c r="G649" s="83">
        <v>3</v>
      </c>
      <c r="H649" s="81">
        <v>80</v>
      </c>
      <c r="I649" s="69">
        <v>3.5</v>
      </c>
      <c r="J649" s="23"/>
      <c r="K649" s="23"/>
      <c r="L649" s="23"/>
      <c r="M649" s="71" t="s">
        <v>166</v>
      </c>
      <c r="N649" s="72">
        <v>80</v>
      </c>
      <c r="O649" s="73">
        <v>0.3</v>
      </c>
      <c r="P649" s="69"/>
      <c r="Q649" s="24"/>
      <c r="R649" s="24"/>
      <c r="S649" s="24"/>
      <c r="T649" s="24"/>
      <c r="U649" s="23"/>
      <c r="V649" s="23"/>
      <c r="W649" s="23"/>
      <c r="X649" s="73">
        <f t="shared" si="70"/>
        <v>2.9</v>
      </c>
      <c r="Y649" s="26">
        <f t="shared" si="71"/>
        <v>6.6051985541725404</v>
      </c>
      <c r="Z649" s="63">
        <f t="shared" si="72"/>
        <v>0.24166666666666667</v>
      </c>
      <c r="AA649" s="87">
        <f t="shared" si="73"/>
        <v>4.5869434403975971E-2</v>
      </c>
      <c r="AB649" s="64">
        <f t="shared" si="74"/>
        <v>6.2068965517241372E-4</v>
      </c>
      <c r="AC649" s="64">
        <v>1.4999999999999999E-4</v>
      </c>
      <c r="AD649" s="27"/>
      <c r="AE649" s="27"/>
      <c r="AF649" s="27"/>
      <c r="AG649" s="27"/>
      <c r="AH649" s="27"/>
      <c r="AI649" s="44">
        <v>10.26</v>
      </c>
      <c r="AJ649" s="27"/>
      <c r="AK649" s="27"/>
      <c r="AL649" s="27"/>
      <c r="AM649" s="27"/>
      <c r="AN649" s="27"/>
      <c r="AO649" s="27"/>
      <c r="AP649" s="27"/>
      <c r="AQ649" s="27"/>
      <c r="AR649" s="27"/>
      <c r="AS649" s="25"/>
      <c r="AT649" s="25"/>
      <c r="AU649" s="25"/>
      <c r="AV649" s="25"/>
      <c r="AW649" s="25"/>
      <c r="AX649" s="25"/>
      <c r="AY649" s="28" t="s">
        <v>162</v>
      </c>
      <c r="AZ649" s="29" t="s">
        <v>163</v>
      </c>
      <c r="BA649" s="25" t="s">
        <v>164</v>
      </c>
      <c r="BB649" s="25"/>
      <c r="BC649" s="25"/>
      <c r="BD649" s="25"/>
      <c r="BE649" s="25"/>
      <c r="BF649" s="25"/>
      <c r="BG649" s="25"/>
      <c r="BH649" s="25"/>
      <c r="BI649" s="25"/>
      <c r="BJ649" s="25"/>
      <c r="BK649" s="25"/>
      <c r="BL649" s="25"/>
      <c r="BM649" s="25"/>
      <c r="BN649" s="25"/>
      <c r="BO649" s="25"/>
      <c r="BP649" s="25"/>
      <c r="BQ649" s="25"/>
    </row>
    <row r="650" spans="1:69" s="25" customFormat="1" hidden="1" x14ac:dyDescent="0.25">
      <c r="A650" s="25" t="s">
        <v>159</v>
      </c>
      <c r="B650" s="25" t="s">
        <v>160</v>
      </c>
      <c r="C650" s="25" t="s">
        <v>161</v>
      </c>
      <c r="D650" s="25" t="s">
        <v>11</v>
      </c>
      <c r="E650" s="25">
        <v>1</v>
      </c>
      <c r="F650" s="47" t="s">
        <v>267</v>
      </c>
      <c r="G650" s="83">
        <v>3</v>
      </c>
      <c r="H650" s="81">
        <v>80</v>
      </c>
      <c r="I650" s="69">
        <v>3.5</v>
      </c>
      <c r="J650" s="23"/>
      <c r="K650" s="23"/>
      <c r="L650" s="23"/>
      <c r="M650" s="71"/>
      <c r="N650" s="72">
        <v>160</v>
      </c>
      <c r="O650" s="73">
        <v>0.438</v>
      </c>
      <c r="P650" s="69"/>
      <c r="Q650" s="24"/>
      <c r="R650" s="24"/>
      <c r="S650" s="24"/>
      <c r="T650" s="24"/>
      <c r="U650" s="23"/>
      <c r="V650" s="23"/>
      <c r="W650" s="23"/>
      <c r="X650" s="73">
        <f t="shared" ref="X650:X713" si="75">(I650-O650*2)</f>
        <v>2.6240000000000001</v>
      </c>
      <c r="Y650" s="26">
        <f t="shared" si="71"/>
        <v>5.4077616647008693</v>
      </c>
      <c r="Z650" s="63">
        <f t="shared" si="72"/>
        <v>0.21866666666666668</v>
      </c>
      <c r="AA650" s="87">
        <f t="shared" si="73"/>
        <v>3.7553900449311589E-2</v>
      </c>
      <c r="AB650" s="64">
        <f t="shared" si="74"/>
        <v>6.8597560975609752E-4</v>
      </c>
      <c r="AC650" s="64">
        <v>1.4999999999999999E-4</v>
      </c>
      <c r="AD650" s="27"/>
      <c r="AE650" s="27"/>
      <c r="AF650" s="27"/>
      <c r="AG650" s="27"/>
      <c r="AH650" s="27"/>
      <c r="AI650" s="44">
        <v>14.34</v>
      </c>
      <c r="AJ650" s="27"/>
      <c r="AK650" s="27"/>
      <c r="AL650" s="27"/>
      <c r="AM650" s="27"/>
      <c r="AN650" s="27"/>
      <c r="AO650" s="27"/>
      <c r="AP650" s="27"/>
      <c r="AQ650" s="27"/>
      <c r="AR650" s="27"/>
      <c r="AY650" s="28" t="s">
        <v>162</v>
      </c>
      <c r="AZ650" s="29" t="s">
        <v>163</v>
      </c>
      <c r="BA650" s="25" t="s">
        <v>164</v>
      </c>
    </row>
    <row r="651" spans="1:69" s="25" customFormat="1" hidden="1" x14ac:dyDescent="0.25">
      <c r="A651" s="25" t="s">
        <v>159</v>
      </c>
      <c r="B651" s="25" t="s">
        <v>160</v>
      </c>
      <c r="C651" s="25" t="s">
        <v>161</v>
      </c>
      <c r="D651" s="25" t="s">
        <v>11</v>
      </c>
      <c r="E651" s="25">
        <v>1</v>
      </c>
      <c r="F651" s="47" t="s">
        <v>267</v>
      </c>
      <c r="G651" s="83">
        <v>3</v>
      </c>
      <c r="H651" s="81">
        <v>80</v>
      </c>
      <c r="I651" s="69">
        <v>3.5</v>
      </c>
      <c r="J651" s="23"/>
      <c r="K651" s="23"/>
      <c r="L651" s="23"/>
      <c r="M651" s="71" t="s">
        <v>167</v>
      </c>
      <c r="N651" s="72"/>
      <c r="O651" s="73">
        <v>0.6</v>
      </c>
      <c r="P651" s="69"/>
      <c r="Q651" s="24"/>
      <c r="R651" s="24"/>
      <c r="S651" s="24"/>
      <c r="T651" s="24"/>
      <c r="U651" s="23"/>
      <c r="V651" s="23"/>
      <c r="W651" s="23"/>
      <c r="X651" s="73">
        <f t="shared" si="75"/>
        <v>2.2999999999999998</v>
      </c>
      <c r="Y651" s="26">
        <f t="shared" si="71"/>
        <v>4.1547562843725006</v>
      </c>
      <c r="Z651" s="63">
        <f t="shared" si="72"/>
        <v>0.19166666666666665</v>
      </c>
      <c r="AA651" s="87">
        <f t="shared" si="73"/>
        <v>2.8852474197031259E-2</v>
      </c>
      <c r="AB651" s="64">
        <f t="shared" si="74"/>
        <v>7.8260869565217395E-4</v>
      </c>
      <c r="AC651" s="64">
        <v>1.4999999999999999E-4</v>
      </c>
      <c r="AD651" s="27"/>
      <c r="AE651" s="27"/>
      <c r="AF651" s="27"/>
      <c r="AG651" s="27"/>
      <c r="AH651" s="27"/>
      <c r="AI651" s="44">
        <v>18.600000000000001</v>
      </c>
      <c r="AJ651" s="27"/>
      <c r="AK651" s="27"/>
      <c r="AL651" s="27"/>
      <c r="AM651" s="27"/>
      <c r="AN651" s="27"/>
      <c r="AO651" s="27"/>
      <c r="AP651" s="27"/>
      <c r="AQ651" s="27"/>
      <c r="AR651" s="27"/>
      <c r="AY651" s="28" t="s">
        <v>162</v>
      </c>
      <c r="AZ651" s="29" t="s">
        <v>163</v>
      </c>
      <c r="BA651" s="25" t="s">
        <v>164</v>
      </c>
    </row>
    <row r="652" spans="1:69" s="25" customFormat="1" hidden="1" x14ac:dyDescent="0.25">
      <c r="A652" s="33" t="s">
        <v>159</v>
      </c>
      <c r="B652" s="33" t="s">
        <v>160</v>
      </c>
      <c r="C652" s="33" t="s">
        <v>161</v>
      </c>
      <c r="D652" s="33" t="s">
        <v>11</v>
      </c>
      <c r="E652" s="33">
        <v>1</v>
      </c>
      <c r="F652" s="47" t="s">
        <v>267</v>
      </c>
      <c r="G652" s="84">
        <v>3.5</v>
      </c>
      <c r="H652" s="84">
        <v>90</v>
      </c>
      <c r="I652" s="77">
        <v>4</v>
      </c>
      <c r="J652" s="31"/>
      <c r="K652" s="31"/>
      <c r="L652" s="31"/>
      <c r="M652" s="74"/>
      <c r="N652" s="75">
        <v>5</v>
      </c>
      <c r="O652" s="76">
        <v>8.3000000000000004E-2</v>
      </c>
      <c r="P652" s="77"/>
      <c r="Q652" s="32"/>
      <c r="R652" s="32"/>
      <c r="S652" s="32"/>
      <c r="T652" s="32"/>
      <c r="U652" s="31"/>
      <c r="V652" s="31"/>
      <c r="W652" s="31"/>
      <c r="X652" s="76">
        <f t="shared" si="75"/>
        <v>3.8340000000000001</v>
      </c>
      <c r="Y652" s="37">
        <f t="shared" si="71"/>
        <v>11.545004285157942</v>
      </c>
      <c r="Z652" s="65">
        <f t="shared" si="72"/>
        <v>0.31950000000000001</v>
      </c>
      <c r="AA652" s="88">
        <f t="shared" si="73"/>
        <v>8.0173640869152366E-2</v>
      </c>
      <c r="AB652" s="66">
        <f t="shared" si="74"/>
        <v>4.6948356807511731E-4</v>
      </c>
      <c r="AC652" s="66">
        <v>1.4999999999999999E-4</v>
      </c>
      <c r="AD652" s="38"/>
      <c r="AE652" s="38"/>
      <c r="AF652" s="38"/>
      <c r="AG652" s="33"/>
      <c r="AH652" s="38"/>
      <c r="AI652" s="45">
        <v>3.48</v>
      </c>
      <c r="AJ652" s="38"/>
      <c r="AK652" s="38"/>
      <c r="AL652" s="38"/>
      <c r="AM652" s="38"/>
      <c r="AN652" s="38"/>
      <c r="AO652" s="38"/>
      <c r="AP652" s="38"/>
      <c r="AQ652" s="38"/>
      <c r="AR652" s="38"/>
      <c r="AS652" s="33"/>
      <c r="AT652" s="33"/>
      <c r="AU652" s="33"/>
      <c r="AV652" s="33"/>
      <c r="AW652" s="33"/>
      <c r="AX652" s="33"/>
      <c r="AY652" s="39" t="s">
        <v>162</v>
      </c>
      <c r="AZ652" s="40" t="s">
        <v>163</v>
      </c>
      <c r="BA652" s="41" t="s">
        <v>164</v>
      </c>
      <c r="BB652" s="33"/>
      <c r="BC652" s="33"/>
      <c r="BD652" s="33"/>
      <c r="BE652" s="33"/>
      <c r="BF652" s="33"/>
      <c r="BG652" s="33"/>
      <c r="BH652" s="33"/>
      <c r="BI652" s="33"/>
      <c r="BJ652" s="33"/>
      <c r="BK652" s="33"/>
      <c r="BL652" s="33"/>
      <c r="BM652" s="33"/>
      <c r="BN652" s="33"/>
      <c r="BO652" s="33"/>
      <c r="BP652" s="33"/>
      <c r="BQ652" s="33"/>
    </row>
    <row r="653" spans="1:69" s="36" customFormat="1" hidden="1" x14ac:dyDescent="0.25">
      <c r="A653" s="33" t="s">
        <v>159</v>
      </c>
      <c r="B653" s="33" t="s">
        <v>160</v>
      </c>
      <c r="C653" s="33" t="s">
        <v>161</v>
      </c>
      <c r="D653" s="33" t="s">
        <v>11</v>
      </c>
      <c r="E653" s="33">
        <v>1</v>
      </c>
      <c r="F653" s="47" t="s">
        <v>267</v>
      </c>
      <c r="G653" s="84">
        <v>3.5</v>
      </c>
      <c r="H653" s="84">
        <v>90</v>
      </c>
      <c r="I653" s="77">
        <v>4</v>
      </c>
      <c r="J653" s="31"/>
      <c r="K653" s="31"/>
      <c r="L653" s="31"/>
      <c r="M653" s="74"/>
      <c r="N653" s="75"/>
      <c r="O653" s="76">
        <v>0.109</v>
      </c>
      <c r="P653" s="77"/>
      <c r="Q653" s="32"/>
      <c r="R653" s="32"/>
      <c r="S653" s="32"/>
      <c r="T653" s="32"/>
      <c r="U653" s="31"/>
      <c r="V653" s="31"/>
      <c r="W653" s="31"/>
      <c r="X653" s="76">
        <f t="shared" si="75"/>
        <v>3.782</v>
      </c>
      <c r="Y653" s="37">
        <f t="shared" si="71"/>
        <v>11.233961479711322</v>
      </c>
      <c r="Z653" s="65">
        <f t="shared" si="72"/>
        <v>0.31516666666666665</v>
      </c>
      <c r="AA653" s="88">
        <f t="shared" si="73"/>
        <v>7.8013621386884183E-2</v>
      </c>
      <c r="AB653" s="66">
        <f t="shared" si="74"/>
        <v>4.7593865679534638E-4</v>
      </c>
      <c r="AC653" s="66">
        <v>1.4999999999999999E-4</v>
      </c>
      <c r="AD653" s="38"/>
      <c r="AE653" s="38"/>
      <c r="AF653" s="38"/>
      <c r="AG653" s="33"/>
      <c r="AH653" s="38"/>
      <c r="AI653" s="45">
        <v>4.53</v>
      </c>
      <c r="AJ653" s="38"/>
      <c r="AK653" s="38"/>
      <c r="AL653" s="38"/>
      <c r="AM653" s="38"/>
      <c r="AN653" s="38"/>
      <c r="AO653" s="38"/>
      <c r="AP653" s="38"/>
      <c r="AQ653" s="38"/>
      <c r="AR653" s="38"/>
      <c r="AS653" s="33"/>
      <c r="AT653" s="33"/>
      <c r="AU653" s="33"/>
      <c r="AV653" s="33"/>
      <c r="AW653" s="33"/>
      <c r="AX653" s="33"/>
      <c r="AY653" s="39" t="s">
        <v>162</v>
      </c>
      <c r="AZ653" s="40" t="s">
        <v>163</v>
      </c>
      <c r="BA653" s="41" t="s">
        <v>164</v>
      </c>
      <c r="BB653" s="33"/>
      <c r="BC653" s="33"/>
      <c r="BD653" s="33"/>
      <c r="BE653" s="33"/>
      <c r="BF653" s="33"/>
      <c r="BG653" s="33"/>
      <c r="BH653" s="33"/>
      <c r="BI653" s="33"/>
      <c r="BJ653" s="33"/>
      <c r="BK653" s="33"/>
      <c r="BL653" s="33"/>
      <c r="BM653" s="33"/>
      <c r="BN653" s="33"/>
      <c r="BO653" s="33"/>
      <c r="BP653" s="33"/>
      <c r="BQ653" s="33"/>
    </row>
    <row r="654" spans="1:69" s="36" customFormat="1" hidden="1" x14ac:dyDescent="0.25">
      <c r="A654" s="33" t="s">
        <v>159</v>
      </c>
      <c r="B654" s="33" t="s">
        <v>160</v>
      </c>
      <c r="C654" s="33" t="s">
        <v>161</v>
      </c>
      <c r="D654" s="33" t="s">
        <v>11</v>
      </c>
      <c r="E654" s="33">
        <v>1</v>
      </c>
      <c r="F654" s="47" t="s">
        <v>267</v>
      </c>
      <c r="G654" s="84">
        <v>3.5</v>
      </c>
      <c r="H654" s="84">
        <v>90</v>
      </c>
      <c r="I654" s="77">
        <v>4</v>
      </c>
      <c r="J654" s="31"/>
      <c r="K654" s="31"/>
      <c r="L654" s="31"/>
      <c r="M654" s="74"/>
      <c r="N654" s="75">
        <v>10</v>
      </c>
      <c r="O654" s="76">
        <v>0.12</v>
      </c>
      <c r="P654" s="77"/>
      <c r="Q654" s="32"/>
      <c r="R654" s="32"/>
      <c r="S654" s="32"/>
      <c r="T654" s="32"/>
      <c r="U654" s="31"/>
      <c r="V654" s="31"/>
      <c r="W654" s="31"/>
      <c r="X654" s="76">
        <f t="shared" si="75"/>
        <v>3.76</v>
      </c>
      <c r="Y654" s="37">
        <f t="shared" si="71"/>
        <v>11.103645074847764</v>
      </c>
      <c r="Z654" s="65">
        <f t="shared" si="72"/>
        <v>0.3133333333333333</v>
      </c>
      <c r="AA654" s="88">
        <f t="shared" si="73"/>
        <v>7.7108646353109461E-2</v>
      </c>
      <c r="AB654" s="66">
        <f t="shared" si="74"/>
        <v>4.7872340425531918E-4</v>
      </c>
      <c r="AC654" s="66">
        <v>1.4999999999999999E-4</v>
      </c>
      <c r="AD654" s="38"/>
      <c r="AE654" s="38"/>
      <c r="AF654" s="38"/>
      <c r="AG654" s="33"/>
      <c r="AH654" s="38"/>
      <c r="AI654" s="45">
        <v>4.9800000000000004</v>
      </c>
      <c r="AJ654" s="38"/>
      <c r="AK654" s="38"/>
      <c r="AL654" s="38"/>
      <c r="AM654" s="38"/>
      <c r="AN654" s="38"/>
      <c r="AO654" s="38"/>
      <c r="AP654" s="38"/>
      <c r="AQ654" s="38"/>
      <c r="AR654" s="38"/>
      <c r="AS654" s="33"/>
      <c r="AT654" s="33"/>
      <c r="AU654" s="33"/>
      <c r="AV654" s="33"/>
      <c r="AW654" s="33"/>
      <c r="AX654" s="33"/>
      <c r="AY654" s="39" t="s">
        <v>162</v>
      </c>
      <c r="AZ654" s="40" t="s">
        <v>163</v>
      </c>
      <c r="BA654" s="41" t="s">
        <v>164</v>
      </c>
      <c r="BB654" s="33"/>
      <c r="BC654" s="33"/>
      <c r="BD654" s="33"/>
      <c r="BE654" s="33"/>
      <c r="BF654" s="33"/>
      <c r="BG654" s="33"/>
      <c r="BH654" s="33"/>
      <c r="BI654" s="33"/>
      <c r="BJ654" s="33"/>
      <c r="BK654" s="33"/>
      <c r="BL654" s="33"/>
      <c r="BM654" s="33"/>
      <c r="BN654" s="33"/>
      <c r="BO654" s="33"/>
      <c r="BP654" s="33"/>
      <c r="BQ654" s="33"/>
    </row>
    <row r="655" spans="1:69" s="36" customFormat="1" hidden="1" x14ac:dyDescent="0.25">
      <c r="A655" s="36" t="s">
        <v>159</v>
      </c>
      <c r="B655" s="36" t="s">
        <v>160</v>
      </c>
      <c r="C655" s="36" t="s">
        <v>161</v>
      </c>
      <c r="D655" s="36" t="s">
        <v>11</v>
      </c>
      <c r="E655" s="36">
        <v>1</v>
      </c>
      <c r="F655" s="47" t="s">
        <v>267</v>
      </c>
      <c r="G655" s="85">
        <v>3.5</v>
      </c>
      <c r="H655" s="82">
        <v>90</v>
      </c>
      <c r="I655" s="70">
        <v>4</v>
      </c>
      <c r="J655" s="34"/>
      <c r="K655" s="34"/>
      <c r="L655" s="34"/>
      <c r="M655" s="78"/>
      <c r="N655" s="79"/>
      <c r="O655" s="80">
        <v>0.125</v>
      </c>
      <c r="P655" s="70"/>
      <c r="Q655" s="35"/>
      <c r="R655" s="35"/>
      <c r="S655" s="35"/>
      <c r="T655" s="35"/>
      <c r="U655" s="34"/>
      <c r="V655" s="34"/>
      <c r="W655" s="34"/>
      <c r="X655" s="80">
        <f t="shared" si="75"/>
        <v>3.75</v>
      </c>
      <c r="Y655" s="42">
        <f t="shared" si="71"/>
        <v>11.044661672776616</v>
      </c>
      <c r="Z655" s="67">
        <f t="shared" si="72"/>
        <v>0.3125</v>
      </c>
      <c r="AA655" s="89">
        <f t="shared" si="73"/>
        <v>7.6699039394282062E-2</v>
      </c>
      <c r="AB655" s="68">
        <f t="shared" si="74"/>
        <v>4.7999999999999996E-4</v>
      </c>
      <c r="AC655" s="68">
        <v>1.4999999999999999E-4</v>
      </c>
      <c r="AD655" s="43"/>
      <c r="AE655" s="43"/>
      <c r="AF655" s="43"/>
      <c r="AG655" s="43"/>
      <c r="AH655" s="43"/>
      <c r="AI655" s="46">
        <v>5.18</v>
      </c>
      <c r="AJ655" s="43"/>
      <c r="AK655" s="43"/>
      <c r="AL655" s="43"/>
      <c r="AM655" s="43"/>
      <c r="AN655" s="43"/>
      <c r="AO655" s="43"/>
      <c r="AP655" s="43"/>
      <c r="AQ655" s="43"/>
      <c r="AR655" s="43"/>
      <c r="AY655" s="39" t="s">
        <v>162</v>
      </c>
      <c r="AZ655" s="40" t="s">
        <v>163</v>
      </c>
      <c r="BA655" s="41" t="s">
        <v>164</v>
      </c>
    </row>
    <row r="656" spans="1:69" s="25" customFormat="1" hidden="1" x14ac:dyDescent="0.25">
      <c r="A656" s="36" t="s">
        <v>159</v>
      </c>
      <c r="B656" s="36" t="s">
        <v>160</v>
      </c>
      <c r="C656" s="36" t="s">
        <v>161</v>
      </c>
      <c r="D656" s="36" t="s">
        <v>11</v>
      </c>
      <c r="E656" s="36">
        <v>1</v>
      </c>
      <c r="F656" s="47" t="s">
        <v>267</v>
      </c>
      <c r="G656" s="85">
        <v>3.5</v>
      </c>
      <c r="H656" s="82">
        <v>90</v>
      </c>
      <c r="I656" s="70">
        <v>4</v>
      </c>
      <c r="J656" s="34"/>
      <c r="K656" s="34"/>
      <c r="L656" s="34"/>
      <c r="M656" s="78"/>
      <c r="N656" s="79"/>
      <c r="O656" s="80">
        <v>0.14099999999999999</v>
      </c>
      <c r="P656" s="70"/>
      <c r="Q656" s="35"/>
      <c r="R656" s="35"/>
      <c r="S656" s="35"/>
      <c r="T656" s="35"/>
      <c r="U656" s="34"/>
      <c r="V656" s="34"/>
      <c r="W656" s="34"/>
      <c r="X656" s="80">
        <f t="shared" si="75"/>
        <v>3.718</v>
      </c>
      <c r="Y656" s="42">
        <f t="shared" si="71"/>
        <v>10.856970361280547</v>
      </c>
      <c r="Z656" s="67">
        <f t="shared" si="72"/>
        <v>0.30983333333333335</v>
      </c>
      <c r="AA656" s="89">
        <f t="shared" si="73"/>
        <v>7.5395627508892712E-2</v>
      </c>
      <c r="AB656" s="68">
        <f t="shared" si="74"/>
        <v>4.841312533620225E-4</v>
      </c>
      <c r="AC656" s="68">
        <v>1.4999999999999999E-4</v>
      </c>
      <c r="AD656" s="43"/>
      <c r="AE656" s="43"/>
      <c r="AF656" s="43"/>
      <c r="AG656" s="43"/>
      <c r="AH656" s="43"/>
      <c r="AI656" s="46">
        <v>5.82</v>
      </c>
      <c r="AJ656" s="43"/>
      <c r="AK656" s="43"/>
      <c r="AL656" s="43"/>
      <c r="AM656" s="43"/>
      <c r="AN656" s="43"/>
      <c r="AO656" s="43"/>
      <c r="AP656" s="43"/>
      <c r="AQ656" s="43"/>
      <c r="AR656" s="43"/>
      <c r="AS656" s="36"/>
      <c r="AT656" s="36"/>
      <c r="AU656" s="36"/>
      <c r="AV656" s="36"/>
      <c r="AW656" s="36"/>
      <c r="AX656" s="36"/>
      <c r="AY656" s="39" t="s">
        <v>162</v>
      </c>
      <c r="AZ656" s="40" t="s">
        <v>163</v>
      </c>
      <c r="BA656" s="41" t="s">
        <v>164</v>
      </c>
      <c r="BB656" s="36"/>
      <c r="BC656" s="36"/>
      <c r="BD656" s="36"/>
      <c r="BE656" s="36"/>
      <c r="BF656" s="36"/>
      <c r="BG656" s="36"/>
      <c r="BH656" s="36"/>
      <c r="BI656" s="36"/>
      <c r="BJ656" s="36"/>
      <c r="BK656" s="36"/>
      <c r="BL656" s="36"/>
      <c r="BM656" s="36"/>
      <c r="BN656" s="36"/>
      <c r="BO656" s="36"/>
      <c r="BP656" s="36"/>
      <c r="BQ656" s="36"/>
    </row>
    <row r="657" spans="1:69" s="25" customFormat="1" hidden="1" x14ac:dyDescent="0.25">
      <c r="A657" s="36" t="s">
        <v>159</v>
      </c>
      <c r="B657" s="36" t="s">
        <v>160</v>
      </c>
      <c r="C657" s="36" t="s">
        <v>161</v>
      </c>
      <c r="D657" s="36" t="s">
        <v>11</v>
      </c>
      <c r="E657" s="36">
        <v>1</v>
      </c>
      <c r="F657" s="47" t="s">
        <v>267</v>
      </c>
      <c r="G657" s="85">
        <v>3.5</v>
      </c>
      <c r="H657" s="82">
        <v>90</v>
      </c>
      <c r="I657" s="70">
        <v>4</v>
      </c>
      <c r="J657" s="34"/>
      <c r="K657" s="34"/>
      <c r="L657" s="34"/>
      <c r="M657" s="78"/>
      <c r="N657" s="79"/>
      <c r="O657" s="80">
        <v>0.156</v>
      </c>
      <c r="P657" s="70"/>
      <c r="Q657" s="35"/>
      <c r="R657" s="35"/>
      <c r="S657" s="35"/>
      <c r="T657" s="35"/>
      <c r="U657" s="34"/>
      <c r="V657" s="34"/>
      <c r="W657" s="34"/>
      <c r="X657" s="80">
        <f t="shared" si="75"/>
        <v>3.6880000000000002</v>
      </c>
      <c r="Y657" s="42">
        <f t="shared" si="71"/>
        <v>10.682470597336904</v>
      </c>
      <c r="Z657" s="67">
        <f t="shared" si="72"/>
        <v>0.30733333333333335</v>
      </c>
      <c r="AA657" s="89">
        <f t="shared" si="73"/>
        <v>7.4183823592617396E-2</v>
      </c>
      <c r="AB657" s="68">
        <f t="shared" si="74"/>
        <v>4.8806941431670274E-4</v>
      </c>
      <c r="AC657" s="68">
        <v>1.4999999999999999E-4</v>
      </c>
      <c r="AD657" s="43"/>
      <c r="AE657" s="43"/>
      <c r="AF657" s="43"/>
      <c r="AG657" s="43"/>
      <c r="AH657" s="43"/>
      <c r="AI657" s="46">
        <v>6.41</v>
      </c>
      <c r="AJ657" s="43"/>
      <c r="AK657" s="43"/>
      <c r="AL657" s="43"/>
      <c r="AM657" s="43"/>
      <c r="AN657" s="43"/>
      <c r="AO657" s="43"/>
      <c r="AP657" s="43"/>
      <c r="AQ657" s="43"/>
      <c r="AR657" s="43"/>
      <c r="AS657" s="36"/>
      <c r="AT657" s="36"/>
      <c r="AU657" s="36"/>
      <c r="AV657" s="36"/>
      <c r="AW657" s="36"/>
      <c r="AX657" s="36"/>
      <c r="AY657" s="39" t="s">
        <v>162</v>
      </c>
      <c r="AZ657" s="40" t="s">
        <v>163</v>
      </c>
      <c r="BA657" s="41" t="s">
        <v>164</v>
      </c>
      <c r="BB657" s="36"/>
      <c r="BC657" s="36"/>
      <c r="BD657" s="36"/>
      <c r="BE657" s="36"/>
      <c r="BF657" s="36"/>
      <c r="BG657" s="36"/>
      <c r="BH657" s="36"/>
      <c r="BI657" s="36"/>
      <c r="BJ657" s="36"/>
      <c r="BK657" s="36"/>
      <c r="BL657" s="36"/>
      <c r="BM657" s="36"/>
      <c r="BN657" s="36"/>
      <c r="BO657" s="36"/>
      <c r="BP657" s="36"/>
      <c r="BQ657" s="36"/>
    </row>
    <row r="658" spans="1:69" s="25" customFormat="1" hidden="1" x14ac:dyDescent="0.25">
      <c r="A658" s="33" t="s">
        <v>159</v>
      </c>
      <c r="B658" s="33" t="s">
        <v>160</v>
      </c>
      <c r="C658" s="33" t="s">
        <v>161</v>
      </c>
      <c r="D658" s="33" t="s">
        <v>11</v>
      </c>
      <c r="E658" s="33">
        <v>1</v>
      </c>
      <c r="F658" s="47" t="s">
        <v>267</v>
      </c>
      <c r="G658" s="84">
        <v>3.5</v>
      </c>
      <c r="H658" s="84">
        <v>90</v>
      </c>
      <c r="I658" s="77">
        <v>4</v>
      </c>
      <c r="J658" s="31"/>
      <c r="K658" s="31"/>
      <c r="L658" s="31"/>
      <c r="M658" s="74"/>
      <c r="N658" s="75"/>
      <c r="O658" s="76">
        <v>0.17199999999999999</v>
      </c>
      <c r="P658" s="77"/>
      <c r="Q658" s="32"/>
      <c r="R658" s="32"/>
      <c r="S658" s="32"/>
      <c r="T658" s="32"/>
      <c r="U658" s="31"/>
      <c r="V658" s="31"/>
      <c r="W658" s="31"/>
      <c r="X658" s="76">
        <f t="shared" si="75"/>
        <v>3.6560000000000001</v>
      </c>
      <c r="Y658" s="37">
        <f t="shared" si="71"/>
        <v>10.497895745753196</v>
      </c>
      <c r="Z658" s="65">
        <f t="shared" si="72"/>
        <v>0.3046666666666667</v>
      </c>
      <c r="AA658" s="88">
        <f t="shared" si="73"/>
        <v>7.2902053789952764E-2</v>
      </c>
      <c r="AB658" s="66">
        <f t="shared" si="74"/>
        <v>4.9234135667396053E-4</v>
      </c>
      <c r="AC658" s="66">
        <v>1.4999999999999999E-4</v>
      </c>
      <c r="AD658" s="38"/>
      <c r="AE658" s="38"/>
      <c r="AF658" s="38"/>
      <c r="AG658" s="33"/>
      <c r="AH658" s="38"/>
      <c r="AI658" s="45">
        <v>7.04</v>
      </c>
      <c r="AJ658" s="38"/>
      <c r="AK658" s="38"/>
      <c r="AL658" s="38"/>
      <c r="AM658" s="38"/>
      <c r="AN658" s="38"/>
      <c r="AO658" s="38"/>
      <c r="AP658" s="38"/>
      <c r="AQ658" s="38"/>
      <c r="AR658" s="38"/>
      <c r="AS658" s="33"/>
      <c r="AT658" s="33"/>
      <c r="AU658" s="33"/>
      <c r="AV658" s="33"/>
      <c r="AW658" s="33"/>
      <c r="AX658" s="33"/>
      <c r="AY658" s="39" t="s">
        <v>162</v>
      </c>
      <c r="AZ658" s="40" t="s">
        <v>163</v>
      </c>
      <c r="BA658" s="41" t="s">
        <v>164</v>
      </c>
      <c r="BB658" s="33"/>
      <c r="BC658" s="33"/>
      <c r="BD658" s="33"/>
      <c r="BE658" s="33"/>
      <c r="BF658" s="33"/>
      <c r="BG658" s="33"/>
      <c r="BH658" s="33"/>
      <c r="BI658" s="33"/>
      <c r="BJ658" s="33"/>
      <c r="BK658" s="33"/>
      <c r="BL658" s="33"/>
      <c r="BM658" s="33"/>
      <c r="BN658" s="33"/>
      <c r="BO658" s="33"/>
      <c r="BP658" s="33"/>
      <c r="BQ658" s="33"/>
    </row>
    <row r="659" spans="1:69" s="36" customFormat="1" hidden="1" x14ac:dyDescent="0.25">
      <c r="A659" s="33" t="s">
        <v>159</v>
      </c>
      <c r="B659" s="33" t="s">
        <v>160</v>
      </c>
      <c r="C659" s="33" t="s">
        <v>161</v>
      </c>
      <c r="D659" s="33" t="s">
        <v>11</v>
      </c>
      <c r="E659" s="33">
        <v>1</v>
      </c>
      <c r="F659" s="47" t="s">
        <v>267</v>
      </c>
      <c r="G659" s="84">
        <v>3.5</v>
      </c>
      <c r="H659" s="84">
        <v>90</v>
      </c>
      <c r="I659" s="77">
        <v>4</v>
      </c>
      <c r="J659" s="31"/>
      <c r="K659" s="31"/>
      <c r="L659" s="31"/>
      <c r="M659" s="74"/>
      <c r="N659" s="75">
        <v>30</v>
      </c>
      <c r="O659" s="76">
        <v>0.188</v>
      </c>
      <c r="P659" s="77"/>
      <c r="Q659" s="32"/>
      <c r="R659" s="32"/>
      <c r="S659" s="32"/>
      <c r="T659" s="32"/>
      <c r="U659" s="31"/>
      <c r="V659" s="31"/>
      <c r="W659" s="31"/>
      <c r="X659" s="76">
        <f t="shared" si="75"/>
        <v>3.6240000000000001</v>
      </c>
      <c r="Y659" s="37">
        <f t="shared" si="71"/>
        <v>10.314929389608126</v>
      </c>
      <c r="Z659" s="65">
        <f t="shared" si="72"/>
        <v>0.30199999999999999</v>
      </c>
      <c r="AA659" s="88">
        <f t="shared" si="73"/>
        <v>7.1631454094500863E-2</v>
      </c>
      <c r="AB659" s="66">
        <f t="shared" si="74"/>
        <v>4.966887417218543E-4</v>
      </c>
      <c r="AC659" s="66">
        <v>1.4999999999999999E-4</v>
      </c>
      <c r="AD659" s="38"/>
      <c r="AE659" s="38"/>
      <c r="AF659" s="38"/>
      <c r="AG659" s="33"/>
      <c r="AH659" s="38"/>
      <c r="AI659" s="45">
        <v>7.66</v>
      </c>
      <c r="AJ659" s="38"/>
      <c r="AK659" s="38"/>
      <c r="AL659" s="38"/>
      <c r="AM659" s="38"/>
      <c r="AN659" s="38"/>
      <c r="AO659" s="38"/>
      <c r="AP659" s="38"/>
      <c r="AQ659" s="38"/>
      <c r="AR659" s="38"/>
      <c r="AS659" s="33"/>
      <c r="AT659" s="33"/>
      <c r="AU659" s="33"/>
      <c r="AV659" s="33"/>
      <c r="AW659" s="33"/>
      <c r="AX659" s="33"/>
      <c r="AY659" s="39" t="s">
        <v>162</v>
      </c>
      <c r="AZ659" s="40" t="s">
        <v>163</v>
      </c>
      <c r="BA659" s="41" t="s">
        <v>164</v>
      </c>
      <c r="BB659" s="33"/>
      <c r="BC659" s="33"/>
      <c r="BD659" s="33"/>
      <c r="BE659" s="33"/>
      <c r="BF659" s="33"/>
      <c r="BG659" s="33"/>
      <c r="BH659" s="33"/>
      <c r="BI659" s="33"/>
      <c r="BJ659" s="33"/>
      <c r="BK659" s="33"/>
      <c r="BL659" s="33"/>
      <c r="BM659" s="33"/>
      <c r="BN659" s="33"/>
      <c r="BO659" s="33"/>
      <c r="BP659" s="33"/>
      <c r="BQ659" s="33"/>
    </row>
    <row r="660" spans="1:69" s="36" customFormat="1" hidden="1" x14ac:dyDescent="0.25">
      <c r="A660" s="36" t="s">
        <v>159</v>
      </c>
      <c r="B660" s="36" t="s">
        <v>160</v>
      </c>
      <c r="C660" s="36" t="s">
        <v>161</v>
      </c>
      <c r="D660" s="36" t="s">
        <v>11</v>
      </c>
      <c r="E660" s="36">
        <v>1</v>
      </c>
      <c r="F660" s="47" t="s">
        <v>267</v>
      </c>
      <c r="G660" s="85">
        <v>3.5</v>
      </c>
      <c r="H660" s="82">
        <v>90</v>
      </c>
      <c r="I660" s="70">
        <v>4</v>
      </c>
      <c r="J660" s="34"/>
      <c r="K660" s="34"/>
      <c r="L660" s="34"/>
      <c r="M660" s="78" t="s">
        <v>165</v>
      </c>
      <c r="N660" s="79">
        <v>40</v>
      </c>
      <c r="O660" s="80">
        <v>0.22600000000000001</v>
      </c>
      <c r="P660" s="70"/>
      <c r="Q660" s="35"/>
      <c r="R660" s="35"/>
      <c r="S660" s="35"/>
      <c r="T660" s="35"/>
      <c r="U660" s="34"/>
      <c r="V660" s="34"/>
      <c r="W660" s="34"/>
      <c r="X660" s="80">
        <f t="shared" si="75"/>
        <v>3.548</v>
      </c>
      <c r="Y660" s="42">
        <f t="shared" si="71"/>
        <v>9.8868308418887523</v>
      </c>
      <c r="Z660" s="67">
        <f t="shared" si="72"/>
        <v>0.29566666666666669</v>
      </c>
      <c r="AA660" s="89">
        <f t="shared" si="73"/>
        <v>6.8658547513116341E-2</v>
      </c>
      <c r="AB660" s="68">
        <f t="shared" si="74"/>
        <v>5.0732807215332577E-4</v>
      </c>
      <c r="AC660" s="68">
        <v>1.4999999999999999E-4</v>
      </c>
      <c r="AD660" s="43"/>
      <c r="AE660" s="43"/>
      <c r="AF660" s="43"/>
      <c r="AG660" s="43"/>
      <c r="AH660" s="43"/>
      <c r="AI660" s="46">
        <v>9.1199999999999992</v>
      </c>
      <c r="AJ660" s="43"/>
      <c r="AK660" s="43"/>
      <c r="AL660" s="43"/>
      <c r="AM660" s="43"/>
      <c r="AN660" s="43"/>
      <c r="AO660" s="43"/>
      <c r="AP660" s="43"/>
      <c r="AQ660" s="43"/>
      <c r="AR660" s="43"/>
      <c r="AY660" s="39" t="s">
        <v>162</v>
      </c>
      <c r="AZ660" s="40" t="s">
        <v>163</v>
      </c>
      <c r="BA660" s="41" t="s">
        <v>164</v>
      </c>
    </row>
    <row r="661" spans="1:69" s="36" customFormat="1" hidden="1" x14ac:dyDescent="0.25">
      <c r="A661" s="36" t="s">
        <v>159</v>
      </c>
      <c r="B661" s="36" t="s">
        <v>160</v>
      </c>
      <c r="C661" s="36" t="s">
        <v>161</v>
      </c>
      <c r="D661" s="36" t="s">
        <v>11</v>
      </c>
      <c r="E661" s="36">
        <v>1</v>
      </c>
      <c r="F661" s="47" t="s">
        <v>267</v>
      </c>
      <c r="G661" s="85">
        <v>3.5</v>
      </c>
      <c r="H661" s="82">
        <v>90</v>
      </c>
      <c r="I661" s="70">
        <v>4</v>
      </c>
      <c r="J661" s="34"/>
      <c r="K661" s="34"/>
      <c r="L661" s="34"/>
      <c r="M661" s="78"/>
      <c r="N661" s="79"/>
      <c r="O661" s="80">
        <v>0.25</v>
      </c>
      <c r="P661" s="70"/>
      <c r="Q661" s="35"/>
      <c r="R661" s="35"/>
      <c r="S661" s="35"/>
      <c r="T661" s="35"/>
      <c r="U661" s="34"/>
      <c r="V661" s="34"/>
      <c r="W661" s="34"/>
      <c r="X661" s="80">
        <f t="shared" si="75"/>
        <v>3.5</v>
      </c>
      <c r="Y661" s="42">
        <f t="shared" si="71"/>
        <v>9.6211275016187408</v>
      </c>
      <c r="Z661" s="67">
        <f t="shared" si="72"/>
        <v>0.29166666666666669</v>
      </c>
      <c r="AA661" s="89">
        <f t="shared" si="73"/>
        <v>6.6813385427907934E-2</v>
      </c>
      <c r="AB661" s="68">
        <f t="shared" si="74"/>
        <v>5.1428571428571419E-4</v>
      </c>
      <c r="AC661" s="68">
        <v>1.4999999999999999E-4</v>
      </c>
      <c r="AD661" s="43"/>
      <c r="AE661" s="43"/>
      <c r="AF661" s="43"/>
      <c r="AG661" s="43"/>
      <c r="AH661" s="43"/>
      <c r="AI661" s="46">
        <v>10.02</v>
      </c>
      <c r="AJ661" s="43"/>
      <c r="AK661" s="43"/>
      <c r="AL661" s="43"/>
      <c r="AM661" s="43"/>
      <c r="AN661" s="43"/>
      <c r="AO661" s="43"/>
      <c r="AP661" s="43"/>
      <c r="AQ661" s="43"/>
      <c r="AR661" s="43"/>
      <c r="AY661" s="39" t="s">
        <v>162</v>
      </c>
      <c r="AZ661" s="40" t="s">
        <v>163</v>
      </c>
      <c r="BA661" s="41" t="s">
        <v>164</v>
      </c>
    </row>
    <row r="662" spans="1:69" s="25" customFormat="1" hidden="1" x14ac:dyDescent="0.25">
      <c r="A662" s="36" t="s">
        <v>159</v>
      </c>
      <c r="B662" s="36" t="s">
        <v>160</v>
      </c>
      <c r="C662" s="36" t="s">
        <v>161</v>
      </c>
      <c r="D662" s="36" t="s">
        <v>11</v>
      </c>
      <c r="E662" s="36">
        <v>1</v>
      </c>
      <c r="F662" s="47" t="s">
        <v>267</v>
      </c>
      <c r="G662" s="85">
        <v>3.5</v>
      </c>
      <c r="H662" s="82">
        <v>90</v>
      </c>
      <c r="I662" s="70">
        <v>4</v>
      </c>
      <c r="J662" s="34"/>
      <c r="K662" s="34"/>
      <c r="L662" s="34"/>
      <c r="M662" s="78"/>
      <c r="N662" s="79"/>
      <c r="O662" s="80">
        <v>0.28100000000000003</v>
      </c>
      <c r="P662" s="70"/>
      <c r="Q662" s="35"/>
      <c r="R662" s="35"/>
      <c r="S662" s="35"/>
      <c r="T662" s="35"/>
      <c r="U662" s="34"/>
      <c r="V662" s="34"/>
      <c r="W662" s="34"/>
      <c r="X662" s="80">
        <f t="shared" si="75"/>
        <v>3.4379999999999997</v>
      </c>
      <c r="Y662" s="42">
        <f t="shared" si="71"/>
        <v>9.2832837692443473</v>
      </c>
      <c r="Z662" s="67">
        <f t="shared" si="72"/>
        <v>0.28649999999999998</v>
      </c>
      <c r="AA662" s="89">
        <f t="shared" si="73"/>
        <v>6.446724839753018E-2</v>
      </c>
      <c r="AB662" s="68">
        <f t="shared" si="74"/>
        <v>5.2356020942408371E-4</v>
      </c>
      <c r="AC662" s="68">
        <v>1.4999999999999999E-4</v>
      </c>
      <c r="AD662" s="43"/>
      <c r="AE662" s="43"/>
      <c r="AF662" s="43"/>
      <c r="AG662" s="43"/>
      <c r="AH662" s="43"/>
      <c r="AI662" s="46">
        <v>11.17</v>
      </c>
      <c r="AJ662" s="43"/>
      <c r="AK662" s="43"/>
      <c r="AL662" s="43"/>
      <c r="AM662" s="43"/>
      <c r="AN662" s="43"/>
      <c r="AO662" s="43"/>
      <c r="AP662" s="43"/>
      <c r="AQ662" s="43"/>
      <c r="AR662" s="43"/>
      <c r="AS662" s="36"/>
      <c r="AT662" s="36"/>
      <c r="AU662" s="36"/>
      <c r="AV662" s="36"/>
      <c r="AW662" s="36"/>
      <c r="AX662" s="36"/>
      <c r="AY662" s="39" t="s">
        <v>162</v>
      </c>
      <c r="AZ662" s="40" t="s">
        <v>163</v>
      </c>
      <c r="BA662" s="41" t="s">
        <v>164</v>
      </c>
      <c r="BB662" s="36"/>
      <c r="BC662" s="36"/>
      <c r="BD662" s="36"/>
      <c r="BE662" s="36"/>
      <c r="BF662" s="36"/>
      <c r="BG662" s="36"/>
      <c r="BH662" s="36"/>
      <c r="BI662" s="36"/>
      <c r="BJ662" s="36"/>
      <c r="BK662" s="36"/>
      <c r="BL662" s="36"/>
      <c r="BM662" s="36"/>
      <c r="BN662" s="36"/>
      <c r="BO662" s="36"/>
      <c r="BP662" s="36"/>
      <c r="BQ662" s="36"/>
    </row>
    <row r="663" spans="1:69" s="25" customFormat="1" hidden="1" x14ac:dyDescent="0.25">
      <c r="A663" s="36" t="s">
        <v>159</v>
      </c>
      <c r="B663" s="36" t="s">
        <v>160</v>
      </c>
      <c r="C663" s="36" t="s">
        <v>161</v>
      </c>
      <c r="D663" s="36" t="s">
        <v>11</v>
      </c>
      <c r="E663" s="36">
        <v>1</v>
      </c>
      <c r="F663" s="47" t="s">
        <v>267</v>
      </c>
      <c r="G663" s="85">
        <v>3.5</v>
      </c>
      <c r="H663" s="82">
        <v>90</v>
      </c>
      <c r="I663" s="70">
        <v>4</v>
      </c>
      <c r="J663" s="34"/>
      <c r="K663" s="34"/>
      <c r="L663" s="34"/>
      <c r="M663" s="78" t="s">
        <v>166</v>
      </c>
      <c r="N663" s="79">
        <v>80</v>
      </c>
      <c r="O663" s="80">
        <v>0.318</v>
      </c>
      <c r="P663" s="70"/>
      <c r="Q663" s="35"/>
      <c r="R663" s="35"/>
      <c r="S663" s="35"/>
      <c r="T663" s="35"/>
      <c r="U663" s="34"/>
      <c r="V663" s="34"/>
      <c r="W663" s="34"/>
      <c r="X663" s="80">
        <f t="shared" si="75"/>
        <v>3.3639999999999999</v>
      </c>
      <c r="Y663" s="42">
        <f t="shared" si="71"/>
        <v>8.8879551744945697</v>
      </c>
      <c r="Z663" s="67">
        <f t="shared" si="72"/>
        <v>0.28033333333333332</v>
      </c>
      <c r="AA663" s="89">
        <f t="shared" si="73"/>
        <v>6.1721910933990064E-2</v>
      </c>
      <c r="AB663" s="68">
        <f t="shared" si="74"/>
        <v>5.35077288941736E-4</v>
      </c>
      <c r="AC663" s="68">
        <v>1.4999999999999999E-4</v>
      </c>
      <c r="AD663" s="43"/>
      <c r="AE663" s="43"/>
      <c r="AF663" s="43"/>
      <c r="AG663" s="43"/>
      <c r="AH663" s="43"/>
      <c r="AI663" s="46">
        <v>12.52</v>
      </c>
      <c r="AJ663" s="43"/>
      <c r="AK663" s="43"/>
      <c r="AL663" s="43"/>
      <c r="AM663" s="43"/>
      <c r="AN663" s="43"/>
      <c r="AO663" s="43"/>
      <c r="AP663" s="43"/>
      <c r="AQ663" s="43"/>
      <c r="AR663" s="43"/>
      <c r="AS663" s="36"/>
      <c r="AT663" s="36"/>
      <c r="AU663" s="36"/>
      <c r="AV663" s="36"/>
      <c r="AW663" s="36"/>
      <c r="AX663" s="36"/>
      <c r="AY663" s="39" t="s">
        <v>162</v>
      </c>
      <c r="AZ663" s="40" t="s">
        <v>163</v>
      </c>
      <c r="BA663" s="41" t="s">
        <v>164</v>
      </c>
      <c r="BB663" s="36"/>
      <c r="BC663" s="36"/>
      <c r="BD663" s="36"/>
      <c r="BE663" s="36"/>
      <c r="BF663" s="36"/>
      <c r="BG663" s="36"/>
      <c r="BH663" s="36"/>
      <c r="BI663" s="36"/>
      <c r="BJ663" s="36"/>
      <c r="BK663" s="36"/>
      <c r="BL663" s="36"/>
      <c r="BM663" s="36"/>
      <c r="BN663" s="36"/>
      <c r="BO663" s="36"/>
      <c r="BP663" s="36"/>
      <c r="BQ663" s="36"/>
    </row>
    <row r="664" spans="1:69" s="25" customFormat="1" hidden="1" x14ac:dyDescent="0.25">
      <c r="A664" s="33" t="s">
        <v>159</v>
      </c>
      <c r="B664" s="33" t="s">
        <v>160</v>
      </c>
      <c r="C664" s="33" t="s">
        <v>161</v>
      </c>
      <c r="D664" s="33" t="s">
        <v>11</v>
      </c>
      <c r="E664" s="33">
        <v>1</v>
      </c>
      <c r="F664" s="47" t="s">
        <v>267</v>
      </c>
      <c r="G664" s="84">
        <v>3.5</v>
      </c>
      <c r="H664" s="84">
        <v>90</v>
      </c>
      <c r="I664" s="77">
        <v>4</v>
      </c>
      <c r="J664" s="31"/>
      <c r="K664" s="31"/>
      <c r="L664" s="31"/>
      <c r="M664" s="74"/>
      <c r="N664" s="75" t="s">
        <v>168</v>
      </c>
      <c r="O664" s="76">
        <v>0.318</v>
      </c>
      <c r="P664" s="77"/>
      <c r="Q664" s="32"/>
      <c r="R664" s="32"/>
      <c r="S664" s="32"/>
      <c r="T664" s="32"/>
      <c r="U664" s="31"/>
      <c r="V664" s="31"/>
      <c r="W664" s="31"/>
      <c r="X664" s="76">
        <f t="shared" si="75"/>
        <v>3.3639999999999999</v>
      </c>
      <c r="Y664" s="37">
        <f t="shared" si="71"/>
        <v>8.8879551744945697</v>
      </c>
      <c r="Z664" s="65">
        <f t="shared" si="72"/>
        <v>0.28033333333333332</v>
      </c>
      <c r="AA664" s="88">
        <f t="shared" si="73"/>
        <v>6.1721910933990064E-2</v>
      </c>
      <c r="AB664" s="66">
        <f t="shared" si="74"/>
        <v>5.35077288941736E-4</v>
      </c>
      <c r="AC664" s="66">
        <v>1.4999999999999999E-4</v>
      </c>
      <c r="AD664" s="38"/>
      <c r="AE664" s="38"/>
      <c r="AF664" s="38"/>
      <c r="AG664" s="38"/>
      <c r="AH664" s="38"/>
      <c r="AI664" s="45">
        <v>12.52</v>
      </c>
      <c r="AJ664" s="38"/>
      <c r="AK664" s="38"/>
      <c r="AL664" s="38"/>
      <c r="AM664" s="38"/>
      <c r="AN664" s="38"/>
      <c r="AO664" s="38"/>
      <c r="AP664" s="38"/>
      <c r="AQ664" s="38"/>
      <c r="AR664" s="38"/>
      <c r="AS664" s="33"/>
      <c r="AT664" s="33"/>
      <c r="AU664" s="33"/>
      <c r="AV664" s="33"/>
      <c r="AW664" s="33"/>
      <c r="AX664" s="33"/>
      <c r="AY664" s="39" t="s">
        <v>162</v>
      </c>
      <c r="AZ664" s="40" t="s">
        <v>163</v>
      </c>
      <c r="BA664" s="41" t="s">
        <v>164</v>
      </c>
      <c r="BB664" s="33"/>
      <c r="BC664" s="33"/>
      <c r="BD664" s="33"/>
      <c r="BE664" s="33"/>
      <c r="BF664" s="33"/>
      <c r="BG664" s="33"/>
      <c r="BH664" s="33"/>
      <c r="BI664" s="33"/>
      <c r="BJ664" s="33"/>
      <c r="BK664" s="33"/>
      <c r="BL664" s="33"/>
      <c r="BM664" s="33"/>
      <c r="BN664" s="33"/>
      <c r="BO664" s="33"/>
      <c r="BP664" s="33"/>
      <c r="BQ664" s="33"/>
    </row>
    <row r="665" spans="1:69" s="25" customFormat="1" hidden="1" x14ac:dyDescent="0.25">
      <c r="A665" s="25" t="s">
        <v>159</v>
      </c>
      <c r="B665" s="25" t="s">
        <v>160</v>
      </c>
      <c r="C665" s="25" t="s">
        <v>161</v>
      </c>
      <c r="D665" s="25" t="s">
        <v>11</v>
      </c>
      <c r="E665" s="25">
        <v>1</v>
      </c>
      <c r="F665" s="47" t="s">
        <v>267</v>
      </c>
      <c r="G665" s="83">
        <v>4</v>
      </c>
      <c r="H665" s="83">
        <v>100</v>
      </c>
      <c r="I665" s="69">
        <v>4.5</v>
      </c>
      <c r="J665" s="23"/>
      <c r="K665" s="23"/>
      <c r="L665" s="23"/>
      <c r="M665" s="71"/>
      <c r="N665" s="72">
        <v>5</v>
      </c>
      <c r="O665" s="73">
        <v>8.3000000000000004E-2</v>
      </c>
      <c r="P665" s="69"/>
      <c r="Q665" s="24"/>
      <c r="R665" s="24"/>
      <c r="S665" s="24"/>
      <c r="T665" s="24"/>
      <c r="U665" s="23"/>
      <c r="V665" s="23"/>
      <c r="W665" s="23"/>
      <c r="X665" s="73">
        <f t="shared" si="75"/>
        <v>4.3339999999999996</v>
      </c>
      <c r="Y665" s="26">
        <f t="shared" si="71"/>
        <v>14.752570384473119</v>
      </c>
      <c r="Z665" s="63">
        <f t="shared" si="72"/>
        <v>0.36116666666666664</v>
      </c>
      <c r="AA665" s="87">
        <f t="shared" si="73"/>
        <v>0.10244840544772998</v>
      </c>
      <c r="AB665" s="64">
        <f t="shared" si="74"/>
        <v>4.1532071988924782E-4</v>
      </c>
      <c r="AC665" s="64">
        <v>1.4999999999999999E-4</v>
      </c>
      <c r="AD665" s="27"/>
      <c r="AE665" s="27"/>
      <c r="AF665" s="27"/>
      <c r="AH665" s="27"/>
      <c r="AI665" s="44">
        <v>3.92</v>
      </c>
      <c r="AJ665" s="27"/>
      <c r="AK665" s="27"/>
      <c r="AL665" s="27"/>
      <c r="AM665" s="27"/>
      <c r="AN665" s="27"/>
      <c r="AO665" s="27"/>
      <c r="AP665" s="27"/>
      <c r="AQ665" s="27"/>
      <c r="AR665" s="27"/>
      <c r="AY665" s="28" t="s">
        <v>162</v>
      </c>
      <c r="AZ665" s="29" t="s">
        <v>163</v>
      </c>
      <c r="BA665" s="25" t="s">
        <v>164</v>
      </c>
    </row>
    <row r="666" spans="1:69" s="36" customFormat="1" hidden="1" x14ac:dyDescent="0.25">
      <c r="A666" s="25" t="s">
        <v>159</v>
      </c>
      <c r="B666" s="25" t="s">
        <v>160</v>
      </c>
      <c r="C666" s="25" t="s">
        <v>161</v>
      </c>
      <c r="D666" s="25" t="s">
        <v>11</v>
      </c>
      <c r="E666" s="25">
        <v>1</v>
      </c>
      <c r="F666" s="47" t="s">
        <v>267</v>
      </c>
      <c r="G666" s="83">
        <v>4</v>
      </c>
      <c r="H666" s="83">
        <v>100</v>
      </c>
      <c r="I666" s="69">
        <v>4.5</v>
      </c>
      <c r="J666" s="23"/>
      <c r="K666" s="23"/>
      <c r="L666" s="23"/>
      <c r="M666" s="71"/>
      <c r="N666" s="72"/>
      <c r="O666" s="73">
        <v>0.109</v>
      </c>
      <c r="P666" s="69"/>
      <c r="Q666" s="24"/>
      <c r="R666" s="24"/>
      <c r="S666" s="24"/>
      <c r="T666" s="24"/>
      <c r="U666" s="23"/>
      <c r="V666" s="23"/>
      <c r="W666" s="23"/>
      <c r="X666" s="73">
        <f t="shared" si="75"/>
        <v>4.282</v>
      </c>
      <c r="Y666" s="26">
        <f t="shared" si="71"/>
        <v>14.400686874529834</v>
      </c>
      <c r="Z666" s="63">
        <f t="shared" si="72"/>
        <v>0.35683333333333334</v>
      </c>
      <c r="AA666" s="87">
        <f t="shared" si="73"/>
        <v>0.10000476996201274</v>
      </c>
      <c r="AB666" s="64">
        <f t="shared" si="74"/>
        <v>4.2036431574030825E-4</v>
      </c>
      <c r="AC666" s="64">
        <v>1.4999999999999999E-4</v>
      </c>
      <c r="AD666" s="27"/>
      <c r="AE666" s="27"/>
      <c r="AF666" s="27"/>
      <c r="AG666" s="25"/>
      <c r="AH666" s="27"/>
      <c r="AI666" s="44">
        <v>5.12</v>
      </c>
      <c r="AJ666" s="27"/>
      <c r="AK666" s="27"/>
      <c r="AL666" s="27"/>
      <c r="AM666" s="27"/>
      <c r="AN666" s="27"/>
      <c r="AO666" s="27"/>
      <c r="AP666" s="27"/>
      <c r="AQ666" s="27"/>
      <c r="AR666" s="27"/>
      <c r="AS666" s="25"/>
      <c r="AT666" s="25"/>
      <c r="AU666" s="25"/>
      <c r="AV666" s="25"/>
      <c r="AW666" s="25"/>
      <c r="AX666" s="25"/>
      <c r="AY666" s="28" t="s">
        <v>162</v>
      </c>
      <c r="AZ666" s="29" t="s">
        <v>163</v>
      </c>
      <c r="BA666" s="25" t="s">
        <v>164</v>
      </c>
      <c r="BB666" s="25"/>
      <c r="BC666" s="25"/>
      <c r="BD666" s="25"/>
      <c r="BE666" s="25"/>
      <c r="BF666" s="25"/>
      <c r="BG666" s="25"/>
      <c r="BH666" s="25"/>
      <c r="BI666" s="25"/>
      <c r="BJ666" s="25"/>
      <c r="BK666" s="25"/>
      <c r="BL666" s="25"/>
      <c r="BM666" s="25"/>
      <c r="BN666" s="25"/>
      <c r="BO666" s="25"/>
      <c r="BP666" s="25"/>
      <c r="BQ666" s="25"/>
    </row>
    <row r="667" spans="1:69" s="36" customFormat="1" hidden="1" x14ac:dyDescent="0.25">
      <c r="A667" s="25" t="s">
        <v>159</v>
      </c>
      <c r="B667" s="25" t="s">
        <v>160</v>
      </c>
      <c r="C667" s="25" t="s">
        <v>161</v>
      </c>
      <c r="D667" s="25" t="s">
        <v>11</v>
      </c>
      <c r="E667" s="25">
        <v>1</v>
      </c>
      <c r="F667" s="47" t="s">
        <v>267</v>
      </c>
      <c r="G667" s="83">
        <v>4</v>
      </c>
      <c r="H667" s="83">
        <v>100</v>
      </c>
      <c r="I667" s="69">
        <v>4.5</v>
      </c>
      <c r="J667" s="23"/>
      <c r="K667" s="23"/>
      <c r="L667" s="23"/>
      <c r="M667" s="71"/>
      <c r="N667" s="72">
        <v>10</v>
      </c>
      <c r="O667" s="73">
        <v>0.12</v>
      </c>
      <c r="P667" s="69"/>
      <c r="Q667" s="24"/>
      <c r="R667" s="24"/>
      <c r="S667" s="24"/>
      <c r="T667" s="24"/>
      <c r="U667" s="23"/>
      <c r="V667" s="23"/>
      <c r="W667" s="23"/>
      <c r="X667" s="73">
        <f t="shared" si="75"/>
        <v>4.26</v>
      </c>
      <c r="Y667" s="26">
        <f t="shared" si="71"/>
        <v>14.25309171007153</v>
      </c>
      <c r="Z667" s="63">
        <f t="shared" si="72"/>
        <v>0.35499999999999998</v>
      </c>
      <c r="AA667" s="87">
        <f t="shared" si="73"/>
        <v>9.8979803542163416E-2</v>
      </c>
      <c r="AB667" s="64">
        <f t="shared" si="74"/>
        <v>4.225352112676056E-4</v>
      </c>
      <c r="AC667" s="64">
        <v>1.4999999999999999E-4</v>
      </c>
      <c r="AD667" s="27"/>
      <c r="AE667" s="27"/>
      <c r="AF667" s="27"/>
      <c r="AG667" s="25"/>
      <c r="AH667" s="27"/>
      <c r="AI667" s="44">
        <v>5.62</v>
      </c>
      <c r="AJ667" s="27"/>
      <c r="AK667" s="27"/>
      <c r="AL667" s="27"/>
      <c r="AM667" s="27"/>
      <c r="AN667" s="27"/>
      <c r="AO667" s="27"/>
      <c r="AP667" s="27"/>
      <c r="AQ667" s="27"/>
      <c r="AR667" s="27"/>
      <c r="AS667" s="25"/>
      <c r="AT667" s="25"/>
      <c r="AU667" s="25"/>
      <c r="AV667" s="25"/>
      <c r="AW667" s="25"/>
      <c r="AX667" s="25"/>
      <c r="AY667" s="28" t="s">
        <v>162</v>
      </c>
      <c r="AZ667" s="29" t="s">
        <v>163</v>
      </c>
      <c r="BA667" s="25" t="s">
        <v>164</v>
      </c>
      <c r="BB667" s="25"/>
      <c r="BC667" s="25"/>
      <c r="BD667" s="25"/>
      <c r="BE667" s="25"/>
      <c r="BF667" s="25"/>
      <c r="BG667" s="25"/>
      <c r="BH667" s="25"/>
      <c r="BI667" s="25"/>
      <c r="BJ667" s="25"/>
      <c r="BK667" s="25"/>
      <c r="BL667" s="25"/>
      <c r="BM667" s="25"/>
      <c r="BN667" s="25"/>
      <c r="BO667" s="25"/>
      <c r="BP667" s="25"/>
      <c r="BQ667" s="25"/>
    </row>
    <row r="668" spans="1:69" s="36" customFormat="1" hidden="1" x14ac:dyDescent="0.25">
      <c r="A668" s="25" t="s">
        <v>159</v>
      </c>
      <c r="B668" s="25" t="s">
        <v>160</v>
      </c>
      <c r="C668" s="25" t="s">
        <v>161</v>
      </c>
      <c r="D668" s="25" t="s">
        <v>11</v>
      </c>
      <c r="E668" s="25">
        <v>1</v>
      </c>
      <c r="F668" s="47" t="s">
        <v>267</v>
      </c>
      <c r="G668" s="83">
        <v>4</v>
      </c>
      <c r="H668" s="81">
        <v>100</v>
      </c>
      <c r="I668" s="69">
        <v>4.5</v>
      </c>
      <c r="J668" s="23"/>
      <c r="K668" s="23"/>
      <c r="L668" s="23"/>
      <c r="M668" s="71"/>
      <c r="N668" s="72"/>
      <c r="O668" s="73">
        <v>0.125</v>
      </c>
      <c r="P668" s="69"/>
      <c r="Q668" s="24"/>
      <c r="R668" s="24"/>
      <c r="S668" s="24"/>
      <c r="T668" s="24"/>
      <c r="U668" s="23"/>
      <c r="V668" s="23"/>
      <c r="W668" s="23"/>
      <c r="X668" s="73">
        <f t="shared" si="75"/>
        <v>4.25</v>
      </c>
      <c r="Y668" s="26">
        <f t="shared" si="71"/>
        <v>14.186254326366409</v>
      </c>
      <c r="Z668" s="63">
        <f t="shared" si="72"/>
        <v>0.35416666666666669</v>
      </c>
      <c r="AA668" s="87">
        <f t="shared" si="73"/>
        <v>9.8515655044211184E-2</v>
      </c>
      <c r="AB668" s="64">
        <f t="shared" si="74"/>
        <v>4.2352941176470585E-4</v>
      </c>
      <c r="AC668" s="64">
        <v>1.4999999999999999E-4</v>
      </c>
      <c r="AD668" s="27"/>
      <c r="AE668" s="27"/>
      <c r="AF668" s="27"/>
      <c r="AG668" s="27"/>
      <c r="AH668" s="27"/>
      <c r="AI668" s="44">
        <v>5.85</v>
      </c>
      <c r="AJ668" s="27"/>
      <c r="AK668" s="27"/>
      <c r="AL668" s="27"/>
      <c r="AM668" s="27"/>
      <c r="AN668" s="27"/>
      <c r="AO668" s="27"/>
      <c r="AP668" s="27"/>
      <c r="AQ668" s="27"/>
      <c r="AR668" s="27"/>
      <c r="AS668" s="25"/>
      <c r="AT668" s="25"/>
      <c r="AU668" s="25"/>
      <c r="AV668" s="25"/>
      <c r="AW668" s="25"/>
      <c r="AX668" s="25"/>
      <c r="AY668" s="28" t="s">
        <v>162</v>
      </c>
      <c r="AZ668" s="29" t="s">
        <v>163</v>
      </c>
      <c r="BA668" s="25" t="s">
        <v>164</v>
      </c>
      <c r="BB668" s="25"/>
      <c r="BC668" s="25"/>
      <c r="BD668" s="25"/>
      <c r="BE668" s="25"/>
      <c r="BF668" s="25"/>
      <c r="BG668" s="25"/>
      <c r="BH668" s="25"/>
      <c r="BI668" s="25"/>
      <c r="BJ668" s="25"/>
      <c r="BK668" s="25"/>
      <c r="BL668" s="25"/>
      <c r="BM668" s="25"/>
      <c r="BN668" s="25"/>
      <c r="BO668" s="25"/>
      <c r="BP668" s="25"/>
      <c r="BQ668" s="25"/>
    </row>
    <row r="669" spans="1:69" s="36" customFormat="1" hidden="1" x14ac:dyDescent="0.25">
      <c r="A669" s="25" t="s">
        <v>159</v>
      </c>
      <c r="B669" s="25" t="s">
        <v>160</v>
      </c>
      <c r="C669" s="25" t="s">
        <v>161</v>
      </c>
      <c r="D669" s="25" t="s">
        <v>11</v>
      </c>
      <c r="E669" s="25">
        <v>1</v>
      </c>
      <c r="F669" s="47" t="s">
        <v>267</v>
      </c>
      <c r="G669" s="83">
        <v>4</v>
      </c>
      <c r="H669" s="83">
        <v>100</v>
      </c>
      <c r="I669" s="69">
        <v>4.5</v>
      </c>
      <c r="J669" s="23"/>
      <c r="K669" s="23"/>
      <c r="L669" s="23"/>
      <c r="M669" s="71"/>
      <c r="N669" s="72"/>
      <c r="O669" s="73">
        <v>0.14099999999999999</v>
      </c>
      <c r="P669" s="69"/>
      <c r="Q669" s="24"/>
      <c r="R669" s="24"/>
      <c r="S669" s="24"/>
      <c r="T669" s="24"/>
      <c r="U669" s="23"/>
      <c r="V669" s="23"/>
      <c r="W669" s="23"/>
      <c r="X669" s="73">
        <f t="shared" si="75"/>
        <v>4.218</v>
      </c>
      <c r="Y669" s="26">
        <f t="shared" si="71"/>
        <v>13.973430273641622</v>
      </c>
      <c r="Z669" s="63">
        <f t="shared" si="72"/>
        <v>0.35149999999999998</v>
      </c>
      <c r="AA669" s="87">
        <f t="shared" si="73"/>
        <v>9.7037710233622371E-2</v>
      </c>
      <c r="AB669" s="64">
        <f t="shared" si="74"/>
        <v>4.2674253200568991E-4</v>
      </c>
      <c r="AC669" s="64">
        <v>1.4999999999999999E-4</v>
      </c>
      <c r="AD669" s="27"/>
      <c r="AE669" s="27"/>
      <c r="AF669" s="27"/>
      <c r="AG669" s="25"/>
      <c r="AH669" s="27"/>
      <c r="AI669" s="44">
        <v>6.57</v>
      </c>
      <c r="AJ669" s="27"/>
      <c r="AK669" s="27"/>
      <c r="AL669" s="27"/>
      <c r="AM669" s="27"/>
      <c r="AN669" s="27"/>
      <c r="AO669" s="27"/>
      <c r="AP669" s="27"/>
      <c r="AQ669" s="27"/>
      <c r="AR669" s="27"/>
      <c r="AS669" s="25"/>
      <c r="AT669" s="25"/>
      <c r="AU669" s="25"/>
      <c r="AV669" s="25"/>
      <c r="AW669" s="25"/>
      <c r="AX669" s="25"/>
      <c r="AY669" s="28" t="s">
        <v>162</v>
      </c>
      <c r="AZ669" s="29" t="s">
        <v>163</v>
      </c>
      <c r="BA669" s="25" t="s">
        <v>164</v>
      </c>
      <c r="BB669" s="25"/>
      <c r="BC669" s="25"/>
      <c r="BD669" s="25"/>
      <c r="BE669" s="25"/>
      <c r="BF669" s="25"/>
      <c r="BG669" s="25"/>
      <c r="BH669" s="25"/>
      <c r="BI669" s="25"/>
      <c r="BJ669" s="25"/>
      <c r="BK669" s="25"/>
      <c r="BL669" s="25"/>
      <c r="BM669" s="25"/>
      <c r="BN669" s="25"/>
      <c r="BO669" s="25"/>
      <c r="BP669" s="25"/>
      <c r="BQ669" s="25"/>
    </row>
    <row r="670" spans="1:69" s="36" customFormat="1" hidden="1" x14ac:dyDescent="0.25">
      <c r="A670" s="25" t="s">
        <v>159</v>
      </c>
      <c r="B670" s="25" t="s">
        <v>160</v>
      </c>
      <c r="C670" s="25" t="s">
        <v>161</v>
      </c>
      <c r="D670" s="25" t="s">
        <v>11</v>
      </c>
      <c r="E670" s="25">
        <v>1</v>
      </c>
      <c r="F670" s="47" t="s">
        <v>267</v>
      </c>
      <c r="G670" s="83">
        <v>4</v>
      </c>
      <c r="H670" s="81">
        <v>100</v>
      </c>
      <c r="I670" s="69">
        <v>4.5</v>
      </c>
      <c r="J670" s="23"/>
      <c r="K670" s="23"/>
      <c r="L670" s="23"/>
      <c r="M670" s="71"/>
      <c r="N670" s="72"/>
      <c r="O670" s="73">
        <v>0.156</v>
      </c>
      <c r="P670" s="69"/>
      <c r="Q670" s="24"/>
      <c r="R670" s="24"/>
      <c r="S670" s="24"/>
      <c r="T670" s="24"/>
      <c r="U670" s="23"/>
      <c r="V670" s="23"/>
      <c r="W670" s="23"/>
      <c r="X670" s="73">
        <f t="shared" si="75"/>
        <v>4.1879999999999997</v>
      </c>
      <c r="Y670" s="26">
        <f t="shared" si="71"/>
        <v>13.775368564796052</v>
      </c>
      <c r="Z670" s="63">
        <f t="shared" si="72"/>
        <v>0.34899999999999998</v>
      </c>
      <c r="AA670" s="87">
        <f t="shared" si="73"/>
        <v>9.5662281699972582E-2</v>
      </c>
      <c r="AB670" s="64">
        <f t="shared" si="74"/>
        <v>4.2979942693409742E-4</v>
      </c>
      <c r="AC670" s="64">
        <v>1.4999999999999999E-4</v>
      </c>
      <c r="AD670" s="27"/>
      <c r="AE670" s="27"/>
      <c r="AF670" s="27"/>
      <c r="AG670" s="27"/>
      <c r="AH670" s="27"/>
      <c r="AI670" s="44">
        <v>7.24</v>
      </c>
      <c r="AJ670" s="27"/>
      <c r="AK670" s="27"/>
      <c r="AL670" s="27"/>
      <c r="AM670" s="27"/>
      <c r="AN670" s="27"/>
      <c r="AO670" s="27"/>
      <c r="AP670" s="27"/>
      <c r="AQ670" s="27"/>
      <c r="AR670" s="27"/>
      <c r="AS670" s="25"/>
      <c r="AT670" s="25"/>
      <c r="AU670" s="25"/>
      <c r="AV670" s="25"/>
      <c r="AW670" s="25"/>
      <c r="AX670" s="25"/>
      <c r="AY670" s="28" t="s">
        <v>162</v>
      </c>
      <c r="AZ670" s="29" t="s">
        <v>163</v>
      </c>
      <c r="BA670" s="25" t="s">
        <v>164</v>
      </c>
      <c r="BB670" s="25"/>
      <c r="BC670" s="25"/>
      <c r="BD670" s="25"/>
      <c r="BE670" s="25"/>
      <c r="BF670" s="25"/>
      <c r="BG670" s="25"/>
      <c r="BH670" s="25"/>
      <c r="BI670" s="25"/>
      <c r="BJ670" s="25"/>
      <c r="BK670" s="25"/>
      <c r="BL670" s="25"/>
      <c r="BM670" s="25"/>
      <c r="BN670" s="25"/>
      <c r="BO670" s="25"/>
      <c r="BP670" s="25"/>
      <c r="BQ670" s="25"/>
    </row>
    <row r="671" spans="1:69" s="25" customFormat="1" hidden="1" x14ac:dyDescent="0.25">
      <c r="A671" s="25" t="s">
        <v>159</v>
      </c>
      <c r="B671" s="25" t="s">
        <v>160</v>
      </c>
      <c r="C671" s="25" t="s">
        <v>161</v>
      </c>
      <c r="D671" s="25" t="s">
        <v>11</v>
      </c>
      <c r="E671" s="25">
        <v>1</v>
      </c>
      <c r="F671" s="47" t="s">
        <v>267</v>
      </c>
      <c r="G671" s="83">
        <v>4</v>
      </c>
      <c r="H671" s="83">
        <v>100</v>
      </c>
      <c r="I671" s="69">
        <v>4.5</v>
      </c>
      <c r="J671" s="23"/>
      <c r="K671" s="23"/>
      <c r="L671" s="23"/>
      <c r="M671" s="71"/>
      <c r="N671" s="72"/>
      <c r="O671" s="73">
        <v>0.17199999999999999</v>
      </c>
      <c r="P671" s="69"/>
      <c r="Q671" s="24"/>
      <c r="R671" s="24"/>
      <c r="S671" s="24"/>
      <c r="T671" s="24"/>
      <c r="U671" s="23"/>
      <c r="V671" s="23"/>
      <c r="W671" s="23"/>
      <c r="X671" s="73">
        <f t="shared" si="75"/>
        <v>4.1559999999999997</v>
      </c>
      <c r="Y671" s="26">
        <f t="shared" si="71"/>
        <v>13.565660971983625</v>
      </c>
      <c r="Z671" s="63">
        <f t="shared" si="72"/>
        <v>0.34633333333333333</v>
      </c>
      <c r="AA671" s="87">
        <f t="shared" si="73"/>
        <v>9.4205978972108528E-2</v>
      </c>
      <c r="AB671" s="64">
        <f t="shared" si="74"/>
        <v>4.3310875842155914E-4</v>
      </c>
      <c r="AC671" s="64">
        <v>1.4999999999999999E-4</v>
      </c>
      <c r="AD671" s="27"/>
      <c r="AE671" s="27"/>
      <c r="AF671" s="27"/>
      <c r="AH671" s="27"/>
      <c r="AI671" s="44">
        <v>7.96</v>
      </c>
      <c r="AJ671" s="27"/>
      <c r="AK671" s="27"/>
      <c r="AL671" s="27"/>
      <c r="AM671" s="27"/>
      <c r="AN671" s="27"/>
      <c r="AO671" s="27"/>
      <c r="AP671" s="27"/>
      <c r="AQ671" s="27"/>
      <c r="AR671" s="27"/>
      <c r="AY671" s="28" t="s">
        <v>162</v>
      </c>
      <c r="AZ671" s="29" t="s">
        <v>163</v>
      </c>
      <c r="BA671" s="25" t="s">
        <v>164</v>
      </c>
    </row>
    <row r="672" spans="1:69" s="25" customFormat="1" hidden="1" x14ac:dyDescent="0.25">
      <c r="A672" s="25" t="s">
        <v>159</v>
      </c>
      <c r="B672" s="25" t="s">
        <v>160</v>
      </c>
      <c r="C672" s="25" t="s">
        <v>161</v>
      </c>
      <c r="D672" s="25" t="s">
        <v>11</v>
      </c>
      <c r="E672" s="25">
        <v>1</v>
      </c>
      <c r="F672" s="47" t="s">
        <v>267</v>
      </c>
      <c r="G672" s="83">
        <v>4</v>
      </c>
      <c r="H672" s="81">
        <v>100</v>
      </c>
      <c r="I672" s="69">
        <v>4.5</v>
      </c>
      <c r="J672" s="23"/>
      <c r="K672" s="23"/>
      <c r="L672" s="23"/>
      <c r="M672" s="71"/>
      <c r="N672" s="72">
        <v>30</v>
      </c>
      <c r="O672" s="73">
        <v>0.188</v>
      </c>
      <c r="P672" s="69"/>
      <c r="Q672" s="24"/>
      <c r="R672" s="24"/>
      <c r="S672" s="24"/>
      <c r="T672" s="24"/>
      <c r="U672" s="23"/>
      <c r="V672" s="23"/>
      <c r="W672" s="23"/>
      <c r="X672" s="73">
        <f t="shared" si="75"/>
        <v>4.1239999999999997</v>
      </c>
      <c r="Y672" s="26">
        <f t="shared" si="71"/>
        <v>13.357561874609837</v>
      </c>
      <c r="Z672" s="63">
        <f t="shared" si="72"/>
        <v>0.34366666666666662</v>
      </c>
      <c r="AA672" s="87">
        <f t="shared" si="73"/>
        <v>9.2760846351457191E-2</v>
      </c>
      <c r="AB672" s="64">
        <f t="shared" si="74"/>
        <v>4.3646944713870029E-4</v>
      </c>
      <c r="AC672" s="64">
        <v>1.4999999999999999E-4</v>
      </c>
      <c r="AD672" s="27"/>
      <c r="AE672" s="27"/>
      <c r="AF672" s="27"/>
      <c r="AG672" s="27"/>
      <c r="AH672" s="27"/>
      <c r="AI672" s="44">
        <v>8.67</v>
      </c>
      <c r="AJ672" s="27"/>
      <c r="AK672" s="27"/>
      <c r="AL672" s="27"/>
      <c r="AM672" s="27"/>
      <c r="AN672" s="27"/>
      <c r="AO672" s="27"/>
      <c r="AP672" s="27"/>
      <c r="AQ672" s="27"/>
      <c r="AR672" s="27"/>
      <c r="AY672" s="28" t="s">
        <v>162</v>
      </c>
      <c r="AZ672" s="29" t="s">
        <v>163</v>
      </c>
      <c r="BA672" s="25" t="s">
        <v>164</v>
      </c>
    </row>
    <row r="673" spans="1:69" s="25" customFormat="1" hidden="1" x14ac:dyDescent="0.25">
      <c r="A673" s="25" t="s">
        <v>159</v>
      </c>
      <c r="B673" s="25" t="s">
        <v>160</v>
      </c>
      <c r="C673" s="25" t="s">
        <v>161</v>
      </c>
      <c r="D673" s="25" t="s">
        <v>11</v>
      </c>
      <c r="E673" s="25">
        <v>1</v>
      </c>
      <c r="F673" s="47" t="s">
        <v>267</v>
      </c>
      <c r="G673" s="83">
        <v>4</v>
      </c>
      <c r="H673" s="83">
        <v>100</v>
      </c>
      <c r="I673" s="69">
        <v>4.5</v>
      </c>
      <c r="J673" s="23"/>
      <c r="K673" s="23"/>
      <c r="L673" s="23"/>
      <c r="M673" s="71"/>
      <c r="N673" s="72"/>
      <c r="O673" s="73">
        <v>0.20300000000000001</v>
      </c>
      <c r="P673" s="69"/>
      <c r="Q673" s="24"/>
      <c r="R673" s="24"/>
      <c r="S673" s="24"/>
      <c r="T673" s="24"/>
      <c r="U673" s="23"/>
      <c r="V673" s="23"/>
      <c r="W673" s="23"/>
      <c r="X673" s="73">
        <f t="shared" si="75"/>
        <v>4.0940000000000003</v>
      </c>
      <c r="Y673" s="26">
        <f t="shared" si="71"/>
        <v>13.163929811405835</v>
      </c>
      <c r="Z673" s="63">
        <f t="shared" si="72"/>
        <v>0.34116666666666667</v>
      </c>
      <c r="AA673" s="87">
        <f t="shared" si="73"/>
        <v>9.1416179245873849E-2</v>
      </c>
      <c r="AB673" s="64">
        <f t="shared" si="74"/>
        <v>4.3966780654616506E-4</v>
      </c>
      <c r="AC673" s="64">
        <v>1.4999999999999999E-4</v>
      </c>
      <c r="AD673" s="27"/>
      <c r="AE673" s="27"/>
      <c r="AF673" s="27"/>
      <c r="AH673" s="27"/>
      <c r="AI673" s="44">
        <v>9.32</v>
      </c>
      <c r="AJ673" s="27"/>
      <c r="AK673" s="27"/>
      <c r="AL673" s="27"/>
      <c r="AM673" s="27"/>
      <c r="AN673" s="27"/>
      <c r="AO673" s="27"/>
      <c r="AP673" s="27"/>
      <c r="AQ673" s="27"/>
      <c r="AR673" s="27"/>
      <c r="AY673" s="28" t="s">
        <v>162</v>
      </c>
      <c r="AZ673" s="29" t="s">
        <v>163</v>
      </c>
      <c r="BA673" s="25" t="s">
        <v>164</v>
      </c>
    </row>
    <row r="674" spans="1:69" s="25" customFormat="1" hidden="1" x14ac:dyDescent="0.25">
      <c r="A674" s="25" t="s">
        <v>159</v>
      </c>
      <c r="B674" s="25" t="s">
        <v>160</v>
      </c>
      <c r="C674" s="25" t="s">
        <v>161</v>
      </c>
      <c r="D674" s="25" t="s">
        <v>11</v>
      </c>
      <c r="E674" s="25">
        <v>1</v>
      </c>
      <c r="F674" s="47" t="s">
        <v>267</v>
      </c>
      <c r="G674" s="83">
        <v>4</v>
      </c>
      <c r="H674" s="81">
        <v>100</v>
      </c>
      <c r="I674" s="69">
        <v>4.5</v>
      </c>
      <c r="J674" s="23"/>
      <c r="K674" s="23"/>
      <c r="L674" s="23"/>
      <c r="M674" s="71"/>
      <c r="N674" s="72"/>
      <c r="O674" s="73">
        <v>0.219</v>
      </c>
      <c r="P674" s="69"/>
      <c r="Q674" s="24"/>
      <c r="R674" s="24"/>
      <c r="S674" s="24"/>
      <c r="T674" s="24"/>
      <c r="U674" s="23"/>
      <c r="V674" s="23"/>
      <c r="W674" s="23"/>
      <c r="X674" s="73">
        <f t="shared" si="75"/>
        <v>4.0620000000000003</v>
      </c>
      <c r="Y674" s="26">
        <f t="shared" si="71"/>
        <v>12.958947173944409</v>
      </c>
      <c r="Z674" s="63">
        <f t="shared" si="72"/>
        <v>0.33850000000000002</v>
      </c>
      <c r="AA674" s="87">
        <f t="shared" si="73"/>
        <v>8.9992688707947271E-2</v>
      </c>
      <c r="AB674" s="64">
        <f t="shared" si="74"/>
        <v>4.4313146233382561E-4</v>
      </c>
      <c r="AC674" s="64">
        <v>1.4999999999999999E-4</v>
      </c>
      <c r="AD674" s="27"/>
      <c r="AE674" s="27"/>
      <c r="AF674" s="27"/>
      <c r="AG674" s="27"/>
      <c r="AH674" s="27"/>
      <c r="AI674" s="44">
        <v>10.02</v>
      </c>
      <c r="AJ674" s="27"/>
      <c r="AK674" s="27"/>
      <c r="AL674" s="27"/>
      <c r="AM674" s="27"/>
      <c r="AN674" s="27"/>
      <c r="AO674" s="27"/>
      <c r="AP674" s="27"/>
      <c r="AQ674" s="27"/>
      <c r="AR674" s="27"/>
      <c r="AY674" s="28" t="s">
        <v>162</v>
      </c>
      <c r="AZ674" s="29" t="s">
        <v>163</v>
      </c>
      <c r="BA674" s="25" t="s">
        <v>164</v>
      </c>
    </row>
    <row r="675" spans="1:69" s="25" customFormat="1" hidden="1" x14ac:dyDescent="0.25">
      <c r="A675" s="25" t="s">
        <v>159</v>
      </c>
      <c r="B675" s="25" t="s">
        <v>160</v>
      </c>
      <c r="C675" s="25" t="s">
        <v>161</v>
      </c>
      <c r="D675" s="25" t="s">
        <v>11</v>
      </c>
      <c r="E675" s="25">
        <v>1</v>
      </c>
      <c r="F675" s="47" t="s">
        <v>267</v>
      </c>
      <c r="G675" s="83">
        <v>4</v>
      </c>
      <c r="H675" s="81">
        <v>100</v>
      </c>
      <c r="I675" s="69">
        <v>4.5</v>
      </c>
      <c r="J675" s="23"/>
      <c r="K675" s="23"/>
      <c r="L675" s="23"/>
      <c r="M675" s="71"/>
      <c r="N675" s="72">
        <v>40</v>
      </c>
      <c r="O675" s="73">
        <v>0.23699999999999999</v>
      </c>
      <c r="P675" s="69"/>
      <c r="Q675" s="24"/>
      <c r="R675" s="24"/>
      <c r="S675" s="24"/>
      <c r="T675" s="24"/>
      <c r="U675" s="23"/>
      <c r="V675" s="23"/>
      <c r="W675" s="23"/>
      <c r="X675" s="73">
        <f t="shared" si="75"/>
        <v>4.0259999999999998</v>
      </c>
      <c r="Y675" s="26">
        <f t="shared" si="71"/>
        <v>12.730264361504297</v>
      </c>
      <c r="Z675" s="63">
        <f t="shared" si="72"/>
        <v>0.33549999999999996</v>
      </c>
      <c r="AA675" s="87">
        <f t="shared" si="73"/>
        <v>8.8404613621557604E-2</v>
      </c>
      <c r="AB675" s="64">
        <f t="shared" si="74"/>
        <v>4.4709388971684054E-4</v>
      </c>
      <c r="AC675" s="64">
        <v>1.4999999999999999E-4</v>
      </c>
      <c r="AD675" s="27"/>
      <c r="AE675" s="27"/>
      <c r="AF675" s="27"/>
      <c r="AG675" s="27"/>
      <c r="AH675" s="27"/>
      <c r="AI675" s="44">
        <v>10.8</v>
      </c>
      <c r="AJ675" s="27"/>
      <c r="AK675" s="27"/>
      <c r="AL675" s="27"/>
      <c r="AM675" s="27"/>
      <c r="AN675" s="27"/>
      <c r="AO675" s="27"/>
      <c r="AP675" s="27"/>
      <c r="AQ675" s="27"/>
      <c r="AR675" s="27"/>
      <c r="AY675" s="28" t="s">
        <v>162</v>
      </c>
      <c r="AZ675" s="29" t="s">
        <v>163</v>
      </c>
      <c r="BA675" s="25" t="s">
        <v>164</v>
      </c>
    </row>
    <row r="676" spans="1:69" s="36" customFormat="1" hidden="1" x14ac:dyDescent="0.25">
      <c r="A676" s="25" t="s">
        <v>159</v>
      </c>
      <c r="B676" s="25" t="s">
        <v>160</v>
      </c>
      <c r="C676" s="25" t="s">
        <v>161</v>
      </c>
      <c r="D676" s="25" t="s">
        <v>11</v>
      </c>
      <c r="E676" s="25">
        <v>1</v>
      </c>
      <c r="F676" s="47" t="s">
        <v>267</v>
      </c>
      <c r="G676" s="83">
        <v>4</v>
      </c>
      <c r="H676" s="81">
        <v>100</v>
      </c>
      <c r="I676" s="69">
        <v>4.5</v>
      </c>
      <c r="J676" s="23"/>
      <c r="K676" s="23"/>
      <c r="L676" s="23"/>
      <c r="M676" s="71"/>
      <c r="N676" s="72"/>
      <c r="O676" s="73">
        <v>0.25</v>
      </c>
      <c r="P676" s="69"/>
      <c r="Q676" s="24"/>
      <c r="R676" s="24"/>
      <c r="S676" s="24"/>
      <c r="T676" s="24"/>
      <c r="U676" s="23"/>
      <c r="V676" s="23"/>
      <c r="W676" s="23"/>
      <c r="X676" s="73">
        <f t="shared" si="75"/>
        <v>4</v>
      </c>
      <c r="Y676" s="26">
        <f t="shared" si="71"/>
        <v>12.566370614359172</v>
      </c>
      <c r="Z676" s="63">
        <f t="shared" si="72"/>
        <v>0.33333333333333331</v>
      </c>
      <c r="AA676" s="87">
        <f t="shared" si="73"/>
        <v>8.7266462599716474E-2</v>
      </c>
      <c r="AB676" s="64">
        <f t="shared" si="74"/>
        <v>4.4999999999999999E-4</v>
      </c>
      <c r="AC676" s="64">
        <v>1.4999999999999999E-4</v>
      </c>
      <c r="AD676" s="27"/>
      <c r="AE676" s="27"/>
      <c r="AF676" s="27"/>
      <c r="AG676" s="27"/>
      <c r="AH676" s="27"/>
      <c r="AI676" s="44">
        <v>11.36</v>
      </c>
      <c r="AJ676" s="27"/>
      <c r="AK676" s="27"/>
      <c r="AL676" s="27"/>
      <c r="AM676" s="27"/>
      <c r="AN676" s="27"/>
      <c r="AO676" s="27"/>
      <c r="AP676" s="27"/>
      <c r="AQ676" s="27"/>
      <c r="AR676" s="27"/>
      <c r="AS676" s="25"/>
      <c r="AT676" s="25"/>
      <c r="AU676" s="25"/>
      <c r="AV676" s="25"/>
      <c r="AW676" s="25"/>
      <c r="AX676" s="25"/>
      <c r="AY676" s="28" t="s">
        <v>162</v>
      </c>
      <c r="AZ676" s="29" t="s">
        <v>163</v>
      </c>
      <c r="BA676" s="25" t="s">
        <v>164</v>
      </c>
      <c r="BB676" s="25"/>
      <c r="BC676" s="25"/>
      <c r="BD676" s="25"/>
      <c r="BE676" s="25"/>
      <c r="BF676" s="25"/>
      <c r="BG676" s="25"/>
      <c r="BH676" s="25"/>
      <c r="BI676" s="25"/>
      <c r="BJ676" s="25"/>
      <c r="BK676" s="25"/>
      <c r="BL676" s="25"/>
      <c r="BM676" s="25"/>
      <c r="BN676" s="25"/>
      <c r="BO676" s="25"/>
      <c r="BP676" s="25"/>
      <c r="BQ676" s="25"/>
    </row>
    <row r="677" spans="1:69" s="36" customFormat="1" hidden="1" x14ac:dyDescent="0.25">
      <c r="A677" s="25" t="s">
        <v>159</v>
      </c>
      <c r="B677" s="25" t="s">
        <v>160</v>
      </c>
      <c r="C677" s="25" t="s">
        <v>161</v>
      </c>
      <c r="D677" s="25" t="s">
        <v>11</v>
      </c>
      <c r="E677" s="25">
        <v>1</v>
      </c>
      <c r="F677" s="47" t="s">
        <v>267</v>
      </c>
      <c r="G677" s="83">
        <v>4</v>
      </c>
      <c r="H677" s="81">
        <v>100</v>
      </c>
      <c r="I677" s="69">
        <v>4.5</v>
      </c>
      <c r="J677" s="23"/>
      <c r="K677" s="23"/>
      <c r="L677" s="23"/>
      <c r="M677" s="71"/>
      <c r="N677" s="72"/>
      <c r="O677" s="73">
        <v>0.28100000000000003</v>
      </c>
      <c r="P677" s="69"/>
      <c r="Q677" s="24"/>
      <c r="R677" s="24"/>
      <c r="S677" s="24"/>
      <c r="T677" s="24"/>
      <c r="U677" s="23"/>
      <c r="V677" s="23"/>
      <c r="W677" s="23"/>
      <c r="X677" s="73">
        <f t="shared" si="75"/>
        <v>3.9379999999999997</v>
      </c>
      <c r="Y677" s="26">
        <f t="shared" si="71"/>
        <v>12.179832195854138</v>
      </c>
      <c r="Z677" s="63">
        <f t="shared" si="72"/>
        <v>0.32816666666666666</v>
      </c>
      <c r="AA677" s="87">
        <f t="shared" si="73"/>
        <v>8.458216802676484E-2</v>
      </c>
      <c r="AB677" s="64">
        <f t="shared" si="74"/>
        <v>4.5708481462671403E-4</v>
      </c>
      <c r="AC677" s="64">
        <v>1.4999999999999999E-4</v>
      </c>
      <c r="AD677" s="27"/>
      <c r="AE677" s="27"/>
      <c r="AF677" s="27"/>
      <c r="AG677" s="27"/>
      <c r="AH677" s="27"/>
      <c r="AI677" s="44">
        <v>12.67</v>
      </c>
      <c r="AJ677" s="27"/>
      <c r="AK677" s="27"/>
      <c r="AL677" s="27"/>
      <c r="AM677" s="27"/>
      <c r="AN677" s="27"/>
      <c r="AO677" s="27"/>
      <c r="AP677" s="27"/>
      <c r="AQ677" s="27"/>
      <c r="AR677" s="27"/>
      <c r="AS677" s="25"/>
      <c r="AT677" s="25"/>
      <c r="AU677" s="25"/>
      <c r="AV677" s="25"/>
      <c r="AW677" s="25"/>
      <c r="AX677" s="25"/>
      <c r="AY677" s="28" t="s">
        <v>162</v>
      </c>
      <c r="AZ677" s="29" t="s">
        <v>163</v>
      </c>
      <c r="BA677" s="25" t="s">
        <v>164</v>
      </c>
      <c r="BB677" s="25"/>
      <c r="BC677" s="25"/>
      <c r="BD677" s="25"/>
      <c r="BE677" s="25"/>
      <c r="BF677" s="25"/>
      <c r="BG677" s="25"/>
      <c r="BH677" s="25"/>
      <c r="BI677" s="25"/>
      <c r="BJ677" s="25"/>
      <c r="BK677" s="25"/>
      <c r="BL677" s="25"/>
      <c r="BM677" s="25"/>
      <c r="BN677" s="25"/>
      <c r="BO677" s="25"/>
      <c r="BP677" s="25"/>
      <c r="BQ677" s="25"/>
    </row>
    <row r="678" spans="1:69" s="36" customFormat="1" hidden="1" x14ac:dyDescent="0.25">
      <c r="A678" s="25" t="s">
        <v>159</v>
      </c>
      <c r="B678" s="25" t="s">
        <v>160</v>
      </c>
      <c r="C678" s="25" t="s">
        <v>161</v>
      </c>
      <c r="D678" s="25" t="s">
        <v>11</v>
      </c>
      <c r="E678" s="25">
        <v>1</v>
      </c>
      <c r="F678" s="47" t="s">
        <v>267</v>
      </c>
      <c r="G678" s="83">
        <v>4</v>
      </c>
      <c r="H678" s="81">
        <v>100</v>
      </c>
      <c r="I678" s="69">
        <v>4.5</v>
      </c>
      <c r="J678" s="23"/>
      <c r="K678" s="23"/>
      <c r="L678" s="23"/>
      <c r="M678" s="71"/>
      <c r="N678" s="72"/>
      <c r="O678" s="73">
        <v>0.312</v>
      </c>
      <c r="P678" s="69"/>
      <c r="Q678" s="24"/>
      <c r="R678" s="24"/>
      <c r="S678" s="24"/>
      <c r="T678" s="24"/>
      <c r="U678" s="23"/>
      <c r="V678" s="23"/>
      <c r="W678" s="23"/>
      <c r="X678" s="73">
        <f t="shared" si="75"/>
        <v>3.8759999999999999</v>
      </c>
      <c r="Y678" s="26">
        <f t="shared" si="71"/>
        <v>11.799331918429303</v>
      </c>
      <c r="Z678" s="63">
        <f t="shared" si="72"/>
        <v>0.32300000000000001</v>
      </c>
      <c r="AA678" s="87">
        <f t="shared" si="73"/>
        <v>8.1939804989092382E-2</v>
      </c>
      <c r="AB678" s="64">
        <f t="shared" si="74"/>
        <v>4.6439628482972128E-4</v>
      </c>
      <c r="AC678" s="64">
        <v>1.4999999999999999E-4</v>
      </c>
      <c r="AD678" s="27"/>
      <c r="AE678" s="27"/>
      <c r="AF678" s="27"/>
      <c r="AG678" s="27"/>
      <c r="AH678" s="27"/>
      <c r="AI678" s="44">
        <v>13.97</v>
      </c>
      <c r="AJ678" s="27"/>
      <c r="AK678" s="27"/>
      <c r="AL678" s="27"/>
      <c r="AM678" s="27"/>
      <c r="AN678" s="27"/>
      <c r="AO678" s="27"/>
      <c r="AP678" s="27"/>
      <c r="AQ678" s="27"/>
      <c r="AR678" s="27"/>
      <c r="AS678" s="25"/>
      <c r="AT678" s="25"/>
      <c r="AU678" s="25"/>
      <c r="AV678" s="25"/>
      <c r="AW678" s="25"/>
      <c r="AX678" s="25"/>
      <c r="AY678" s="28" t="s">
        <v>162</v>
      </c>
      <c r="AZ678" s="29" t="s">
        <v>163</v>
      </c>
      <c r="BA678" s="25" t="s">
        <v>164</v>
      </c>
      <c r="BB678" s="25"/>
      <c r="BC678" s="25"/>
      <c r="BD678" s="25"/>
      <c r="BE678" s="25"/>
      <c r="BF678" s="25"/>
      <c r="BG678" s="25"/>
      <c r="BH678" s="25"/>
      <c r="BI678" s="25"/>
      <c r="BJ678" s="25"/>
      <c r="BK678" s="25"/>
      <c r="BL678" s="25"/>
      <c r="BM678" s="25"/>
      <c r="BN678" s="25"/>
      <c r="BO678" s="25"/>
      <c r="BP678" s="25"/>
      <c r="BQ678" s="25"/>
    </row>
    <row r="679" spans="1:69" s="36" customFormat="1" hidden="1" x14ac:dyDescent="0.25">
      <c r="A679" s="25" t="s">
        <v>159</v>
      </c>
      <c r="B679" s="25" t="s">
        <v>160</v>
      </c>
      <c r="C679" s="25" t="s">
        <v>161</v>
      </c>
      <c r="D679" s="25" t="s">
        <v>11</v>
      </c>
      <c r="E679" s="25">
        <v>1</v>
      </c>
      <c r="F679" s="47" t="s">
        <v>267</v>
      </c>
      <c r="G679" s="83">
        <v>4</v>
      </c>
      <c r="H679" s="81">
        <v>100</v>
      </c>
      <c r="I679" s="69">
        <v>4.5</v>
      </c>
      <c r="J679" s="23"/>
      <c r="K679" s="23"/>
      <c r="L679" s="23"/>
      <c r="M679" s="71" t="s">
        <v>166</v>
      </c>
      <c r="N679" s="72">
        <v>80</v>
      </c>
      <c r="O679" s="73">
        <v>0.33700000000000002</v>
      </c>
      <c r="P679" s="69"/>
      <c r="Q679" s="24"/>
      <c r="R679" s="24"/>
      <c r="S679" s="24"/>
      <c r="T679" s="24"/>
      <c r="U679" s="23"/>
      <c r="V679" s="23"/>
      <c r="W679" s="23"/>
      <c r="X679" s="73">
        <f t="shared" si="75"/>
        <v>3.8260000000000001</v>
      </c>
      <c r="Y679" s="26">
        <f t="shared" si="71"/>
        <v>11.496875085704946</v>
      </c>
      <c r="Z679" s="63">
        <f t="shared" si="72"/>
        <v>0.31883333333333336</v>
      </c>
      <c r="AA679" s="87">
        <f t="shared" si="73"/>
        <v>7.9839410317395471E-2</v>
      </c>
      <c r="AB679" s="64">
        <f t="shared" si="74"/>
        <v>4.7046523784631463E-4</v>
      </c>
      <c r="AC679" s="64">
        <v>1.4999999999999999E-4</v>
      </c>
      <c r="AD679" s="27"/>
      <c r="AE679" s="27"/>
      <c r="AF679" s="27"/>
      <c r="AG679" s="27"/>
      <c r="AH679" s="27"/>
      <c r="AI679" s="44">
        <v>15</v>
      </c>
      <c r="AJ679" s="27"/>
      <c r="AK679" s="27"/>
      <c r="AL679" s="27"/>
      <c r="AM679" s="27"/>
      <c r="AN679" s="27"/>
      <c r="AO679" s="27"/>
      <c r="AP679" s="27"/>
      <c r="AQ679" s="27"/>
      <c r="AR679" s="27"/>
      <c r="AS679" s="25"/>
      <c r="AT679" s="25"/>
      <c r="AU679" s="25"/>
      <c r="AV679" s="25"/>
      <c r="AW679" s="25"/>
      <c r="AX679" s="25"/>
      <c r="AY679" s="28" t="s">
        <v>162</v>
      </c>
      <c r="AZ679" s="29" t="s">
        <v>163</v>
      </c>
      <c r="BA679" s="25" t="s">
        <v>164</v>
      </c>
      <c r="BB679" s="25"/>
      <c r="BC679" s="25"/>
      <c r="BD679" s="25"/>
      <c r="BE679" s="25"/>
      <c r="BF679" s="25"/>
      <c r="BG679" s="25"/>
      <c r="BH679" s="25"/>
      <c r="BI679" s="25"/>
      <c r="BJ679" s="25"/>
      <c r="BK679" s="25"/>
      <c r="BL679" s="25"/>
      <c r="BM679" s="25"/>
      <c r="BN679" s="25"/>
      <c r="BO679" s="25"/>
      <c r="BP679" s="25"/>
      <c r="BQ679" s="25"/>
    </row>
    <row r="680" spans="1:69" s="36" customFormat="1" hidden="1" x14ac:dyDescent="0.25">
      <c r="A680" s="25" t="s">
        <v>159</v>
      </c>
      <c r="B680" s="25" t="s">
        <v>160</v>
      </c>
      <c r="C680" s="25" t="s">
        <v>161</v>
      </c>
      <c r="D680" s="25" t="s">
        <v>11</v>
      </c>
      <c r="E680" s="25">
        <v>1</v>
      </c>
      <c r="F680" s="47" t="s">
        <v>267</v>
      </c>
      <c r="G680" s="83">
        <v>4</v>
      </c>
      <c r="H680" s="81">
        <v>100</v>
      </c>
      <c r="I680" s="69">
        <v>4.5</v>
      </c>
      <c r="J680" s="23"/>
      <c r="K680" s="23"/>
      <c r="L680" s="23"/>
      <c r="M680" s="71"/>
      <c r="N680" s="72">
        <v>120</v>
      </c>
      <c r="O680" s="73">
        <v>0.438</v>
      </c>
      <c r="P680" s="69"/>
      <c r="Q680" s="24"/>
      <c r="R680" s="24"/>
      <c r="S680" s="24"/>
      <c r="T680" s="24"/>
      <c r="U680" s="23"/>
      <c r="V680" s="23"/>
      <c r="W680" s="23"/>
      <c r="X680" s="73">
        <f t="shared" si="75"/>
        <v>3.6240000000000001</v>
      </c>
      <c r="Y680" s="26">
        <f t="shared" si="71"/>
        <v>10.314929389608126</v>
      </c>
      <c r="Z680" s="63">
        <f t="shared" si="72"/>
        <v>0.30199999999999999</v>
      </c>
      <c r="AA680" s="87">
        <f t="shared" si="73"/>
        <v>7.1631454094500863E-2</v>
      </c>
      <c r="AB680" s="64">
        <f t="shared" si="74"/>
        <v>4.966887417218543E-4</v>
      </c>
      <c r="AC680" s="64">
        <v>1.4999999999999999E-4</v>
      </c>
      <c r="AD680" s="27"/>
      <c r="AE680" s="27"/>
      <c r="AF680" s="27"/>
      <c r="AG680" s="27"/>
      <c r="AH680" s="27"/>
      <c r="AI680" s="44">
        <v>19.02</v>
      </c>
      <c r="AJ680" s="27"/>
      <c r="AK680" s="27"/>
      <c r="AL680" s="27"/>
      <c r="AM680" s="27"/>
      <c r="AN680" s="27"/>
      <c r="AO680" s="27"/>
      <c r="AP680" s="27"/>
      <c r="AQ680" s="27"/>
      <c r="AR680" s="27"/>
      <c r="AS680" s="25"/>
      <c r="AT680" s="25"/>
      <c r="AU680" s="25"/>
      <c r="AV680" s="25"/>
      <c r="AW680" s="25"/>
      <c r="AX680" s="25"/>
      <c r="AY680" s="28" t="s">
        <v>162</v>
      </c>
      <c r="AZ680" s="29" t="s">
        <v>163</v>
      </c>
      <c r="BA680" s="25" t="s">
        <v>164</v>
      </c>
      <c r="BB680" s="25"/>
      <c r="BC680" s="25"/>
      <c r="BD680" s="25"/>
      <c r="BE680" s="25"/>
      <c r="BF680" s="25"/>
      <c r="BG680" s="25"/>
      <c r="BH680" s="25"/>
      <c r="BI680" s="25"/>
      <c r="BJ680" s="25"/>
      <c r="BK680" s="25"/>
      <c r="BL680" s="25"/>
      <c r="BM680" s="25"/>
      <c r="BN680" s="25"/>
      <c r="BO680" s="25"/>
      <c r="BP680" s="25"/>
      <c r="BQ680" s="25"/>
    </row>
    <row r="681" spans="1:69" s="25" customFormat="1" hidden="1" x14ac:dyDescent="0.25">
      <c r="A681" s="25" t="s">
        <v>159</v>
      </c>
      <c r="B681" s="25" t="s">
        <v>160</v>
      </c>
      <c r="C681" s="25" t="s">
        <v>161</v>
      </c>
      <c r="D681" s="25" t="s">
        <v>11</v>
      </c>
      <c r="E681" s="25">
        <v>1</v>
      </c>
      <c r="F681" s="47" t="s">
        <v>267</v>
      </c>
      <c r="G681" s="83">
        <v>4</v>
      </c>
      <c r="H681" s="81">
        <v>100</v>
      </c>
      <c r="I681" s="69">
        <v>4.5</v>
      </c>
      <c r="J681" s="23"/>
      <c r="K681" s="23"/>
      <c r="L681" s="23"/>
      <c r="M681" s="71"/>
      <c r="N681" s="72">
        <v>160</v>
      </c>
      <c r="O681" s="73">
        <v>0.53100000000000003</v>
      </c>
      <c r="P681" s="69"/>
      <c r="Q681" s="24"/>
      <c r="R681" s="24"/>
      <c r="S681" s="24"/>
      <c r="T681" s="24"/>
      <c r="U681" s="23"/>
      <c r="V681" s="23"/>
      <c r="W681" s="23"/>
      <c r="X681" s="73">
        <f t="shared" si="75"/>
        <v>3.4379999999999997</v>
      </c>
      <c r="Y681" s="26">
        <f t="shared" si="71"/>
        <v>9.2832837692443473</v>
      </c>
      <c r="Z681" s="63">
        <f t="shared" si="72"/>
        <v>0.28649999999999998</v>
      </c>
      <c r="AA681" s="87">
        <f t="shared" si="73"/>
        <v>6.446724839753018E-2</v>
      </c>
      <c r="AB681" s="64">
        <f t="shared" si="74"/>
        <v>5.2356020942408371E-4</v>
      </c>
      <c r="AC681" s="64">
        <v>1.4999999999999999E-4</v>
      </c>
      <c r="AD681" s="27"/>
      <c r="AE681" s="27"/>
      <c r="AF681" s="27"/>
      <c r="AG681" s="27"/>
      <c r="AH681" s="27"/>
      <c r="AI681" s="44">
        <v>22.53</v>
      </c>
      <c r="AJ681" s="27"/>
      <c r="AK681" s="27"/>
      <c r="AL681" s="27"/>
      <c r="AM681" s="27"/>
      <c r="AN681" s="27"/>
      <c r="AO681" s="27"/>
      <c r="AP681" s="27"/>
      <c r="AQ681" s="27"/>
      <c r="AR681" s="27"/>
      <c r="AY681" s="28" t="s">
        <v>162</v>
      </c>
      <c r="AZ681" s="29" t="s">
        <v>163</v>
      </c>
      <c r="BA681" s="25" t="s">
        <v>164</v>
      </c>
    </row>
    <row r="682" spans="1:69" s="25" customFormat="1" hidden="1" x14ac:dyDescent="0.25">
      <c r="A682" s="25" t="s">
        <v>159</v>
      </c>
      <c r="B682" s="25" t="s">
        <v>160</v>
      </c>
      <c r="C682" s="25" t="s">
        <v>161</v>
      </c>
      <c r="D682" s="25" t="s">
        <v>11</v>
      </c>
      <c r="E682" s="25">
        <v>1</v>
      </c>
      <c r="F682" s="47" t="s">
        <v>267</v>
      </c>
      <c r="G682" s="83">
        <v>4</v>
      </c>
      <c r="H682" s="81">
        <v>100</v>
      </c>
      <c r="I682" s="69">
        <v>4.5</v>
      </c>
      <c r="J682" s="23"/>
      <c r="K682" s="23"/>
      <c r="L682" s="23"/>
      <c r="M682" s="71" t="s">
        <v>167</v>
      </c>
      <c r="N682" s="72"/>
      <c r="O682" s="73">
        <v>0.67400000000000004</v>
      </c>
      <c r="P682" s="69"/>
      <c r="Q682" s="24"/>
      <c r="R682" s="24"/>
      <c r="S682" s="24"/>
      <c r="T682" s="24"/>
      <c r="U682" s="23"/>
      <c r="V682" s="23"/>
      <c r="W682" s="23"/>
      <c r="X682" s="73">
        <f t="shared" si="75"/>
        <v>3.1520000000000001</v>
      </c>
      <c r="Y682" s="26">
        <f t="shared" si="71"/>
        <v>7.8030124347626426</v>
      </c>
      <c r="Z682" s="63">
        <f t="shared" si="72"/>
        <v>0.26266666666666666</v>
      </c>
      <c r="AA682" s="87">
        <f t="shared" si="73"/>
        <v>5.4187586352518351E-2</v>
      </c>
      <c r="AB682" s="64">
        <f t="shared" si="74"/>
        <v>5.7106598984771567E-4</v>
      </c>
      <c r="AC682" s="64">
        <v>1.4999999999999999E-4</v>
      </c>
      <c r="AD682" s="27"/>
      <c r="AE682" s="27"/>
      <c r="AF682" s="27"/>
      <c r="AG682" s="27"/>
      <c r="AH682" s="27"/>
      <c r="AI682" s="44">
        <v>27.57</v>
      </c>
      <c r="AJ682" s="27"/>
      <c r="AK682" s="27"/>
      <c r="AL682" s="27"/>
      <c r="AM682" s="27"/>
      <c r="AN682" s="27"/>
      <c r="AO682" s="27"/>
      <c r="AP682" s="27"/>
      <c r="AQ682" s="27"/>
      <c r="AR682" s="27"/>
      <c r="AY682" s="28" t="s">
        <v>162</v>
      </c>
      <c r="AZ682" s="29" t="s">
        <v>163</v>
      </c>
      <c r="BA682" s="25" t="s">
        <v>164</v>
      </c>
    </row>
    <row r="683" spans="1:69" s="25" customFormat="1" hidden="1" x14ac:dyDescent="0.25">
      <c r="A683" s="33" t="s">
        <v>159</v>
      </c>
      <c r="B683" s="33" t="s">
        <v>160</v>
      </c>
      <c r="C683" s="33" t="s">
        <v>161</v>
      </c>
      <c r="D683" s="33" t="s">
        <v>11</v>
      </c>
      <c r="E683" s="33">
        <v>1</v>
      </c>
      <c r="F683" s="47" t="s">
        <v>267</v>
      </c>
      <c r="G683" s="84">
        <v>5</v>
      </c>
      <c r="H683" s="84">
        <v>125</v>
      </c>
      <c r="I683" s="77">
        <v>5.5629999999999997</v>
      </c>
      <c r="J683" s="31"/>
      <c r="K683" s="31"/>
      <c r="L683" s="31"/>
      <c r="M683" s="74"/>
      <c r="N683" s="75"/>
      <c r="O683" s="76">
        <v>8.3000000000000004E-2</v>
      </c>
      <c r="P683" s="77"/>
      <c r="Q683" s="32"/>
      <c r="R683" s="32"/>
      <c r="S683" s="32"/>
      <c r="T683" s="32"/>
      <c r="U683" s="31"/>
      <c r="V683" s="31"/>
      <c r="W683" s="31"/>
      <c r="X683" s="76">
        <f t="shared" si="75"/>
        <v>5.3969999999999994</v>
      </c>
      <c r="Y683" s="37">
        <f t="shared" si="71"/>
        <v>22.876770612758978</v>
      </c>
      <c r="Z683" s="65">
        <f t="shared" si="72"/>
        <v>0.44974999999999993</v>
      </c>
      <c r="AA683" s="88">
        <f t="shared" si="73"/>
        <v>0.15886646258860401</v>
      </c>
      <c r="AB683" s="66">
        <f t="shared" si="74"/>
        <v>3.3351862145636465E-4</v>
      </c>
      <c r="AC683" s="66">
        <v>1.4999999999999999E-4</v>
      </c>
      <c r="AD683" s="38"/>
      <c r="AE683" s="38"/>
      <c r="AF683" s="38"/>
      <c r="AG683" s="33"/>
      <c r="AH683" s="38"/>
      <c r="AI683" s="45">
        <v>4.8600000000000003</v>
      </c>
      <c r="AJ683" s="38"/>
      <c r="AK683" s="38"/>
      <c r="AL683" s="38"/>
      <c r="AM683" s="38"/>
      <c r="AN683" s="38"/>
      <c r="AO683" s="38"/>
      <c r="AP683" s="38"/>
      <c r="AQ683" s="38"/>
      <c r="AR683" s="38"/>
      <c r="AS683" s="33"/>
      <c r="AT683" s="33"/>
      <c r="AU683" s="33"/>
      <c r="AV683" s="33"/>
      <c r="AW683" s="33"/>
      <c r="AX683" s="33"/>
      <c r="AY683" s="39" t="s">
        <v>162</v>
      </c>
      <c r="AZ683" s="40" t="s">
        <v>163</v>
      </c>
      <c r="BA683" s="41" t="s">
        <v>164</v>
      </c>
      <c r="BB683" s="33"/>
      <c r="BC683" s="33"/>
      <c r="BD683" s="33"/>
      <c r="BE683" s="33"/>
      <c r="BF683" s="33"/>
      <c r="BG683" s="33"/>
      <c r="BH683" s="33"/>
      <c r="BI683" s="33"/>
      <c r="BJ683" s="33"/>
      <c r="BK683" s="33"/>
      <c r="BL683" s="33"/>
      <c r="BM683" s="33"/>
      <c r="BN683" s="33"/>
      <c r="BO683" s="33"/>
      <c r="BP683" s="33"/>
      <c r="BQ683" s="33"/>
    </row>
    <row r="684" spans="1:69" s="25" customFormat="1" hidden="1" x14ac:dyDescent="0.25">
      <c r="A684" s="33" t="s">
        <v>159</v>
      </c>
      <c r="B684" s="33" t="s">
        <v>160</v>
      </c>
      <c r="C684" s="33" t="s">
        <v>161</v>
      </c>
      <c r="D684" s="33" t="s">
        <v>11</v>
      </c>
      <c r="E684" s="33">
        <v>1</v>
      </c>
      <c r="F684" s="47" t="s">
        <v>267</v>
      </c>
      <c r="G684" s="84">
        <v>5</v>
      </c>
      <c r="H684" s="84">
        <v>125</v>
      </c>
      <c r="I684" s="77">
        <v>5.5629999999999997</v>
      </c>
      <c r="J684" s="31"/>
      <c r="K684" s="31"/>
      <c r="L684" s="31"/>
      <c r="M684" s="74"/>
      <c r="N684" s="75">
        <v>5</v>
      </c>
      <c r="O684" s="76">
        <v>0.109</v>
      </c>
      <c r="P684" s="77"/>
      <c r="Q684" s="32"/>
      <c r="R684" s="32"/>
      <c r="S684" s="32"/>
      <c r="T684" s="32"/>
      <c r="U684" s="31"/>
      <c r="V684" s="31"/>
      <c r="W684" s="31"/>
      <c r="X684" s="76">
        <f t="shared" si="75"/>
        <v>5.3449999999999998</v>
      </c>
      <c r="Y684" s="37">
        <f t="shared" si="71"/>
        <v>22.438059765055783</v>
      </c>
      <c r="Z684" s="65">
        <f t="shared" si="72"/>
        <v>0.44541666666666663</v>
      </c>
      <c r="AA684" s="88">
        <f t="shared" si="73"/>
        <v>0.15581985947955401</v>
      </c>
      <c r="AB684" s="66">
        <f t="shared" si="74"/>
        <v>3.3676333021515433E-4</v>
      </c>
      <c r="AC684" s="66">
        <v>1.4999999999999999E-4</v>
      </c>
      <c r="AD684" s="38"/>
      <c r="AE684" s="38"/>
      <c r="AF684" s="38"/>
      <c r="AG684" s="33"/>
      <c r="AH684" s="38"/>
      <c r="AI684" s="45">
        <v>6.36</v>
      </c>
      <c r="AJ684" s="38"/>
      <c r="AK684" s="38"/>
      <c r="AL684" s="38"/>
      <c r="AM684" s="38"/>
      <c r="AN684" s="38"/>
      <c r="AO684" s="38"/>
      <c r="AP684" s="38"/>
      <c r="AQ684" s="38"/>
      <c r="AR684" s="38"/>
      <c r="AS684" s="33"/>
      <c r="AT684" s="33"/>
      <c r="AU684" s="33"/>
      <c r="AV684" s="33"/>
      <c r="AW684" s="33"/>
      <c r="AX684" s="33"/>
      <c r="AY684" s="39" t="s">
        <v>162</v>
      </c>
      <c r="AZ684" s="40" t="s">
        <v>163</v>
      </c>
      <c r="BA684" s="41" t="s">
        <v>164</v>
      </c>
      <c r="BB684" s="33"/>
      <c r="BC684" s="33"/>
      <c r="BD684" s="33"/>
      <c r="BE684" s="33"/>
      <c r="BF684" s="33"/>
      <c r="BG684" s="33"/>
      <c r="BH684" s="33"/>
      <c r="BI684" s="33"/>
      <c r="BJ684" s="33"/>
      <c r="BK684" s="33"/>
      <c r="BL684" s="33"/>
      <c r="BM684" s="33"/>
      <c r="BN684" s="33"/>
      <c r="BO684" s="33"/>
      <c r="BP684" s="33"/>
      <c r="BQ684" s="33"/>
    </row>
    <row r="685" spans="1:69" s="25" customFormat="1" hidden="1" x14ac:dyDescent="0.25">
      <c r="A685" s="33" t="s">
        <v>159</v>
      </c>
      <c r="B685" s="33" t="s">
        <v>160</v>
      </c>
      <c r="C685" s="33" t="s">
        <v>161</v>
      </c>
      <c r="D685" s="33" t="s">
        <v>11</v>
      </c>
      <c r="E685" s="33">
        <v>1</v>
      </c>
      <c r="F685" s="47" t="s">
        <v>267</v>
      </c>
      <c r="G685" s="84">
        <v>5</v>
      </c>
      <c r="H685" s="84">
        <v>125</v>
      </c>
      <c r="I685" s="77">
        <v>5.5629999999999997</v>
      </c>
      <c r="J685" s="31"/>
      <c r="K685" s="31"/>
      <c r="L685" s="31"/>
      <c r="M685" s="74"/>
      <c r="N685" s="75"/>
      <c r="O685" s="76">
        <v>0.125</v>
      </c>
      <c r="P685" s="77"/>
      <c r="Q685" s="32"/>
      <c r="R685" s="32"/>
      <c r="S685" s="32"/>
      <c r="T685" s="32"/>
      <c r="U685" s="31"/>
      <c r="V685" s="31"/>
      <c r="W685" s="31"/>
      <c r="X685" s="76">
        <f t="shared" si="75"/>
        <v>5.3129999999999997</v>
      </c>
      <c r="Y685" s="37">
        <f t="shared" si="71"/>
        <v>22.170195009040103</v>
      </c>
      <c r="Z685" s="65">
        <f t="shared" si="72"/>
        <v>0.44274999999999998</v>
      </c>
      <c r="AA685" s="88">
        <f t="shared" si="73"/>
        <v>0.15395968756277847</v>
      </c>
      <c r="AB685" s="66">
        <f t="shared" si="74"/>
        <v>3.3879164313946921E-4</v>
      </c>
      <c r="AC685" s="66">
        <v>1.4999999999999999E-4</v>
      </c>
      <c r="AD685" s="38"/>
      <c r="AE685" s="38"/>
      <c r="AF685" s="38"/>
      <c r="AG685" s="33"/>
      <c r="AH685" s="38"/>
      <c r="AI685" s="45">
        <v>7.27</v>
      </c>
      <c r="AJ685" s="38"/>
      <c r="AK685" s="38"/>
      <c r="AL685" s="38"/>
      <c r="AM685" s="38"/>
      <c r="AN685" s="38"/>
      <c r="AO685" s="38"/>
      <c r="AP685" s="38"/>
      <c r="AQ685" s="38"/>
      <c r="AR685" s="38"/>
      <c r="AS685" s="33"/>
      <c r="AT685" s="33"/>
      <c r="AU685" s="33"/>
      <c r="AV685" s="33"/>
      <c r="AW685" s="33"/>
      <c r="AX685" s="33"/>
      <c r="AY685" s="39" t="s">
        <v>162</v>
      </c>
      <c r="AZ685" s="40" t="s">
        <v>163</v>
      </c>
      <c r="BA685" s="41" t="s">
        <v>164</v>
      </c>
      <c r="BB685" s="33"/>
      <c r="BC685" s="33"/>
      <c r="BD685" s="33"/>
      <c r="BE685" s="33"/>
      <c r="BF685" s="33"/>
      <c r="BG685" s="33"/>
      <c r="BH685" s="33"/>
      <c r="BI685" s="33"/>
      <c r="BJ685" s="33"/>
      <c r="BK685" s="33"/>
      <c r="BL685" s="33"/>
      <c r="BM685" s="33"/>
      <c r="BN685" s="33"/>
      <c r="BO685" s="33"/>
      <c r="BP685" s="33"/>
      <c r="BQ685" s="33"/>
    </row>
    <row r="686" spans="1:69" s="36" customFormat="1" hidden="1" x14ac:dyDescent="0.25">
      <c r="A686" s="33" t="s">
        <v>159</v>
      </c>
      <c r="B686" s="33" t="s">
        <v>160</v>
      </c>
      <c r="C686" s="33" t="s">
        <v>161</v>
      </c>
      <c r="D686" s="33" t="s">
        <v>11</v>
      </c>
      <c r="E686" s="33">
        <v>1</v>
      </c>
      <c r="F686" s="47" t="s">
        <v>267</v>
      </c>
      <c r="G686" s="84">
        <v>5</v>
      </c>
      <c r="H686" s="84">
        <v>125</v>
      </c>
      <c r="I686" s="77">
        <v>5.5629999999999997</v>
      </c>
      <c r="J686" s="31"/>
      <c r="K686" s="31"/>
      <c r="L686" s="31"/>
      <c r="M686" s="74"/>
      <c r="N686" s="75">
        <v>10</v>
      </c>
      <c r="O686" s="76">
        <v>0.13400000000000001</v>
      </c>
      <c r="P686" s="77"/>
      <c r="Q686" s="32"/>
      <c r="R686" s="32"/>
      <c r="S686" s="32"/>
      <c r="T686" s="32"/>
      <c r="U686" s="31"/>
      <c r="V686" s="31"/>
      <c r="W686" s="31"/>
      <c r="X686" s="76">
        <f t="shared" si="75"/>
        <v>5.2949999999999999</v>
      </c>
      <c r="Y686" s="37">
        <f t="shared" si="71"/>
        <v>22.020227942128344</v>
      </c>
      <c r="Z686" s="65">
        <f t="shared" si="72"/>
        <v>0.44124999999999998</v>
      </c>
      <c r="AA686" s="88">
        <f t="shared" si="73"/>
        <v>0.15291824959811348</v>
      </c>
      <c r="AB686" s="66">
        <f t="shared" si="74"/>
        <v>3.3994334277620395E-4</v>
      </c>
      <c r="AC686" s="66">
        <v>1.4999999999999999E-4</v>
      </c>
      <c r="AD686" s="38"/>
      <c r="AE686" s="38"/>
      <c r="AF686" s="38"/>
      <c r="AG686" s="33"/>
      <c r="AH686" s="38"/>
      <c r="AI686" s="45">
        <v>7.78</v>
      </c>
      <c r="AJ686" s="38"/>
      <c r="AK686" s="38"/>
      <c r="AL686" s="38"/>
      <c r="AM686" s="38"/>
      <c r="AN686" s="38"/>
      <c r="AO686" s="38"/>
      <c r="AP686" s="38"/>
      <c r="AQ686" s="38"/>
      <c r="AR686" s="38"/>
      <c r="AS686" s="33"/>
      <c r="AT686" s="33"/>
      <c r="AU686" s="33"/>
      <c r="AV686" s="33"/>
      <c r="AW686" s="33"/>
      <c r="AX686" s="33"/>
      <c r="AY686" s="39" t="s">
        <v>162</v>
      </c>
      <c r="AZ686" s="40" t="s">
        <v>163</v>
      </c>
      <c r="BA686" s="41" t="s">
        <v>164</v>
      </c>
      <c r="BB686" s="33"/>
      <c r="BC686" s="33"/>
      <c r="BD686" s="33"/>
      <c r="BE686" s="33"/>
      <c r="BF686" s="33"/>
      <c r="BG686" s="33"/>
      <c r="BH686" s="33"/>
      <c r="BI686" s="33"/>
      <c r="BJ686" s="33"/>
      <c r="BK686" s="33"/>
      <c r="BL686" s="33"/>
      <c r="BM686" s="33"/>
      <c r="BN686" s="33"/>
      <c r="BO686" s="33"/>
      <c r="BP686" s="33"/>
      <c r="BQ686" s="33"/>
    </row>
    <row r="687" spans="1:69" s="36" customFormat="1" hidden="1" x14ac:dyDescent="0.25">
      <c r="A687" s="36" t="s">
        <v>159</v>
      </c>
      <c r="B687" s="36" t="s">
        <v>160</v>
      </c>
      <c r="C687" s="36" t="s">
        <v>161</v>
      </c>
      <c r="D687" s="36" t="s">
        <v>11</v>
      </c>
      <c r="E687" s="36">
        <v>1</v>
      </c>
      <c r="F687" s="47" t="s">
        <v>267</v>
      </c>
      <c r="G687" s="70">
        <v>5</v>
      </c>
      <c r="H687" s="70">
        <v>125</v>
      </c>
      <c r="I687" s="70">
        <v>5.5629999999999997</v>
      </c>
      <c r="J687" s="34"/>
      <c r="K687" s="34"/>
      <c r="L687" s="34"/>
      <c r="M687" s="78"/>
      <c r="N687" s="79"/>
      <c r="O687" s="80">
        <v>0.156</v>
      </c>
      <c r="P687" s="70"/>
      <c r="Q687" s="35"/>
      <c r="R687" s="35"/>
      <c r="S687" s="35"/>
      <c r="T687" s="35"/>
      <c r="U687" s="34"/>
      <c r="V687" s="34"/>
      <c r="W687" s="34"/>
      <c r="X687" s="80">
        <f t="shared" si="75"/>
        <v>5.2509999999999994</v>
      </c>
      <c r="Y687" s="42">
        <f t="shared" si="71"/>
        <v>21.655784344756</v>
      </c>
      <c r="Z687" s="67">
        <f t="shared" si="72"/>
        <v>0.43758333333333327</v>
      </c>
      <c r="AA687" s="89">
        <f t="shared" si="73"/>
        <v>0.15038739128302778</v>
      </c>
      <c r="AB687" s="68">
        <f t="shared" si="74"/>
        <v>3.4279184917158641E-4</v>
      </c>
      <c r="AC687" s="68">
        <v>1.4999999999999999E-4</v>
      </c>
      <c r="AD687" s="43"/>
      <c r="AE687" s="43"/>
      <c r="AF687" s="43"/>
      <c r="AG687" s="43"/>
      <c r="AH687" s="43"/>
      <c r="AI687" s="46">
        <v>9.02</v>
      </c>
      <c r="AJ687" s="43"/>
      <c r="AK687" s="43"/>
      <c r="AL687" s="43"/>
      <c r="AM687" s="43"/>
      <c r="AN687" s="43"/>
      <c r="AO687" s="43"/>
      <c r="AP687" s="43"/>
      <c r="AQ687" s="43"/>
      <c r="AR687" s="43"/>
      <c r="AY687" s="39" t="s">
        <v>162</v>
      </c>
      <c r="AZ687" s="40" t="s">
        <v>163</v>
      </c>
      <c r="BA687" s="41" t="s">
        <v>164</v>
      </c>
    </row>
    <row r="688" spans="1:69" s="36" customFormat="1" hidden="1" x14ac:dyDescent="0.25">
      <c r="A688" s="36" t="s">
        <v>159</v>
      </c>
      <c r="B688" s="36" t="s">
        <v>160</v>
      </c>
      <c r="C688" s="36" t="s">
        <v>161</v>
      </c>
      <c r="D688" s="36" t="s">
        <v>11</v>
      </c>
      <c r="E688" s="36">
        <v>1</v>
      </c>
      <c r="F688" s="47" t="s">
        <v>267</v>
      </c>
      <c r="G688" s="70">
        <v>5</v>
      </c>
      <c r="H688" s="70">
        <v>125</v>
      </c>
      <c r="I688" s="70">
        <v>5.5629999999999997</v>
      </c>
      <c r="J688" s="34"/>
      <c r="K688" s="34"/>
      <c r="L688" s="34"/>
      <c r="M688" s="78"/>
      <c r="N688" s="79"/>
      <c r="O688" s="80">
        <v>0.188</v>
      </c>
      <c r="P688" s="70"/>
      <c r="Q688" s="35"/>
      <c r="R688" s="35"/>
      <c r="S688" s="35"/>
      <c r="T688" s="35"/>
      <c r="U688" s="34"/>
      <c r="V688" s="34"/>
      <c r="W688" s="34"/>
      <c r="X688" s="80">
        <f t="shared" si="75"/>
        <v>5.1869999999999994</v>
      </c>
      <c r="Y688" s="42">
        <f t="shared" si="71"/>
        <v>21.131113238865275</v>
      </c>
      <c r="Z688" s="67">
        <f t="shared" si="72"/>
        <v>0.43224999999999997</v>
      </c>
      <c r="AA688" s="89">
        <f t="shared" si="73"/>
        <v>0.14674384193656442</v>
      </c>
      <c r="AB688" s="68">
        <f t="shared" si="74"/>
        <v>3.4702139965297861E-4</v>
      </c>
      <c r="AC688" s="68">
        <v>1.4999999999999999E-4</v>
      </c>
      <c r="AD688" s="43"/>
      <c r="AE688" s="43"/>
      <c r="AF688" s="43"/>
      <c r="AG688" s="43"/>
      <c r="AH688" s="43"/>
      <c r="AI688" s="46">
        <v>10.8</v>
      </c>
      <c r="AJ688" s="43"/>
      <c r="AK688" s="43"/>
      <c r="AL688" s="43"/>
      <c r="AM688" s="43"/>
      <c r="AN688" s="43"/>
      <c r="AO688" s="43"/>
      <c r="AP688" s="43"/>
      <c r="AQ688" s="43"/>
      <c r="AR688" s="43"/>
      <c r="AY688" s="39" t="s">
        <v>162</v>
      </c>
      <c r="AZ688" s="40" t="s">
        <v>163</v>
      </c>
      <c r="BA688" s="41" t="s">
        <v>164</v>
      </c>
    </row>
    <row r="689" spans="1:69" s="36" customFormat="1" hidden="1" x14ac:dyDescent="0.25">
      <c r="A689" s="36" t="s">
        <v>159</v>
      </c>
      <c r="B689" s="36" t="s">
        <v>160</v>
      </c>
      <c r="C689" s="36" t="s">
        <v>161</v>
      </c>
      <c r="D689" s="36" t="s">
        <v>11</v>
      </c>
      <c r="E689" s="36">
        <v>1</v>
      </c>
      <c r="F689" s="47" t="s">
        <v>267</v>
      </c>
      <c r="G689" s="70">
        <v>5</v>
      </c>
      <c r="H689" s="70">
        <v>125</v>
      </c>
      <c r="I689" s="70">
        <v>5.5629999999999997</v>
      </c>
      <c r="J689" s="34"/>
      <c r="K689" s="34"/>
      <c r="L689" s="34"/>
      <c r="M689" s="78"/>
      <c r="N689" s="79"/>
      <c r="O689" s="80">
        <v>0.219</v>
      </c>
      <c r="P689" s="70"/>
      <c r="Q689" s="35"/>
      <c r="R689" s="35"/>
      <c r="S689" s="35"/>
      <c r="T689" s="35"/>
      <c r="U689" s="34"/>
      <c r="V689" s="34"/>
      <c r="W689" s="34"/>
      <c r="X689" s="80">
        <f t="shared" si="75"/>
        <v>5.125</v>
      </c>
      <c r="Y689" s="42">
        <f t="shared" si="71"/>
        <v>20.628973635486101</v>
      </c>
      <c r="Z689" s="67">
        <f t="shared" si="72"/>
        <v>0.42708333333333331</v>
      </c>
      <c r="AA689" s="89">
        <f t="shared" si="73"/>
        <v>0.14325676135754237</v>
      </c>
      <c r="AB689" s="68">
        <f t="shared" si="74"/>
        <v>3.5121951219512193E-4</v>
      </c>
      <c r="AC689" s="68">
        <v>1.4999999999999999E-4</v>
      </c>
      <c r="AD689" s="43"/>
      <c r="AE689" s="43"/>
      <c r="AF689" s="43"/>
      <c r="AG689" s="43"/>
      <c r="AH689" s="43"/>
      <c r="AI689" s="46">
        <v>12.51</v>
      </c>
      <c r="AJ689" s="43"/>
      <c r="AK689" s="43"/>
      <c r="AL689" s="43"/>
      <c r="AM689" s="43"/>
      <c r="AN689" s="43"/>
      <c r="AO689" s="43"/>
      <c r="AP689" s="43"/>
      <c r="AQ689" s="43"/>
      <c r="AR689" s="43"/>
      <c r="AY689" s="39" t="s">
        <v>162</v>
      </c>
      <c r="AZ689" s="40" t="s">
        <v>163</v>
      </c>
      <c r="BA689" s="41" t="s">
        <v>164</v>
      </c>
    </row>
    <row r="690" spans="1:69" s="36" customFormat="1" hidden="1" x14ac:dyDescent="0.25">
      <c r="A690" s="36" t="s">
        <v>159</v>
      </c>
      <c r="B690" s="36" t="s">
        <v>160</v>
      </c>
      <c r="C690" s="36" t="s">
        <v>161</v>
      </c>
      <c r="D690" s="36" t="s">
        <v>11</v>
      </c>
      <c r="E690" s="36">
        <v>1</v>
      </c>
      <c r="F690" s="47" t="s">
        <v>267</v>
      </c>
      <c r="G690" s="70">
        <v>5</v>
      </c>
      <c r="H690" s="70">
        <v>125</v>
      </c>
      <c r="I690" s="70">
        <v>5.5629999999999997</v>
      </c>
      <c r="J690" s="34"/>
      <c r="K690" s="34"/>
      <c r="L690" s="34"/>
      <c r="M690" s="78" t="s">
        <v>165</v>
      </c>
      <c r="N690" s="79">
        <v>40</v>
      </c>
      <c r="O690" s="80">
        <v>0.25800000000000001</v>
      </c>
      <c r="P690" s="70"/>
      <c r="Q690" s="35"/>
      <c r="R690" s="35"/>
      <c r="S690" s="35"/>
      <c r="T690" s="35"/>
      <c r="U690" s="34"/>
      <c r="V690" s="34"/>
      <c r="W690" s="34"/>
      <c r="X690" s="80">
        <f t="shared" si="75"/>
        <v>5.0469999999999997</v>
      </c>
      <c r="Y690" s="42">
        <f t="shared" si="71"/>
        <v>20.005826166275948</v>
      </c>
      <c r="Z690" s="67">
        <f t="shared" si="72"/>
        <v>0.42058333333333331</v>
      </c>
      <c r="AA690" s="89">
        <f t="shared" si="73"/>
        <v>0.13892934837691631</v>
      </c>
      <c r="AB690" s="68">
        <f t="shared" si="74"/>
        <v>3.5664751337428175E-4</v>
      </c>
      <c r="AC690" s="68">
        <v>1.4999999999999999E-4</v>
      </c>
      <c r="AD690" s="43"/>
      <c r="AE690" s="43"/>
      <c r="AF690" s="43"/>
      <c r="AG690" s="43"/>
      <c r="AH690" s="43"/>
      <c r="AI690" s="46">
        <v>14.63</v>
      </c>
      <c r="AJ690" s="43"/>
      <c r="AK690" s="43"/>
      <c r="AL690" s="43"/>
      <c r="AM690" s="43"/>
      <c r="AN690" s="43"/>
      <c r="AO690" s="43"/>
      <c r="AP690" s="43"/>
      <c r="AQ690" s="43"/>
      <c r="AR690" s="43"/>
      <c r="AY690" s="39" t="s">
        <v>162</v>
      </c>
      <c r="AZ690" s="40" t="s">
        <v>163</v>
      </c>
      <c r="BA690" s="41" t="s">
        <v>164</v>
      </c>
    </row>
    <row r="691" spans="1:69" s="25" customFormat="1" hidden="1" x14ac:dyDescent="0.25">
      <c r="A691" s="36" t="s">
        <v>159</v>
      </c>
      <c r="B691" s="36" t="s">
        <v>160</v>
      </c>
      <c r="C691" s="36" t="s">
        <v>161</v>
      </c>
      <c r="D691" s="36" t="s">
        <v>11</v>
      </c>
      <c r="E691" s="36">
        <v>1</v>
      </c>
      <c r="F691" s="47" t="s">
        <v>267</v>
      </c>
      <c r="G691" s="70">
        <v>5</v>
      </c>
      <c r="H691" s="70">
        <v>125</v>
      </c>
      <c r="I691" s="70">
        <v>5.5629999999999997</v>
      </c>
      <c r="J691" s="34"/>
      <c r="K691" s="34"/>
      <c r="L691" s="34"/>
      <c r="M691" s="78"/>
      <c r="N691" s="79"/>
      <c r="O691" s="80">
        <v>0.28100000000000003</v>
      </c>
      <c r="P691" s="70"/>
      <c r="Q691" s="35"/>
      <c r="R691" s="35"/>
      <c r="S691" s="35"/>
      <c r="T691" s="35"/>
      <c r="U691" s="34"/>
      <c r="V691" s="34"/>
      <c r="W691" s="34"/>
      <c r="X691" s="80">
        <f t="shared" si="75"/>
        <v>5.0009999999999994</v>
      </c>
      <c r="Y691" s="42">
        <f t="shared" si="71"/>
        <v>19.64280885196834</v>
      </c>
      <c r="Z691" s="67">
        <f t="shared" si="72"/>
        <v>0.41674999999999995</v>
      </c>
      <c r="AA691" s="89">
        <f t="shared" si="73"/>
        <v>0.1364083948053357</v>
      </c>
      <c r="AB691" s="68">
        <f t="shared" si="74"/>
        <v>3.5992801439712057E-4</v>
      </c>
      <c r="AC691" s="68">
        <v>1.4999999999999999E-4</v>
      </c>
      <c r="AD691" s="43"/>
      <c r="AE691" s="43"/>
      <c r="AF691" s="43"/>
      <c r="AG691" s="43"/>
      <c r="AH691" s="43"/>
      <c r="AI691" s="46">
        <v>15.87</v>
      </c>
      <c r="AJ691" s="43"/>
      <c r="AK691" s="43"/>
      <c r="AL691" s="43"/>
      <c r="AM691" s="43"/>
      <c r="AN691" s="43"/>
      <c r="AO691" s="43"/>
      <c r="AP691" s="43"/>
      <c r="AQ691" s="43"/>
      <c r="AR691" s="43"/>
      <c r="AS691" s="36"/>
      <c r="AT691" s="36"/>
      <c r="AU691" s="36"/>
      <c r="AV691" s="36"/>
      <c r="AW691" s="36"/>
      <c r="AX691" s="36"/>
      <c r="AY691" s="39" t="s">
        <v>162</v>
      </c>
      <c r="AZ691" s="40" t="s">
        <v>163</v>
      </c>
      <c r="BA691" s="41" t="s">
        <v>164</v>
      </c>
      <c r="BB691" s="36"/>
      <c r="BC691" s="36"/>
      <c r="BD691" s="36"/>
      <c r="BE691" s="36"/>
      <c r="BF691" s="36"/>
      <c r="BG691" s="36"/>
      <c r="BH691" s="36"/>
      <c r="BI691" s="36"/>
      <c r="BJ691" s="36"/>
      <c r="BK691" s="36"/>
      <c r="BL691" s="36"/>
      <c r="BM691" s="36"/>
      <c r="BN691" s="36"/>
      <c r="BO691" s="36"/>
      <c r="BP691" s="36"/>
      <c r="BQ691" s="36"/>
    </row>
    <row r="692" spans="1:69" s="25" customFormat="1" hidden="1" x14ac:dyDescent="0.25">
      <c r="A692" s="36" t="s">
        <v>159</v>
      </c>
      <c r="B692" s="36" t="s">
        <v>160</v>
      </c>
      <c r="C692" s="36" t="s">
        <v>161</v>
      </c>
      <c r="D692" s="36" t="s">
        <v>11</v>
      </c>
      <c r="E692" s="36">
        <v>1</v>
      </c>
      <c r="F692" s="47" t="s">
        <v>267</v>
      </c>
      <c r="G692" s="70">
        <v>5</v>
      </c>
      <c r="H692" s="70">
        <v>125</v>
      </c>
      <c r="I692" s="70">
        <v>5.5629999999999997</v>
      </c>
      <c r="J692" s="34"/>
      <c r="K692" s="34"/>
      <c r="L692" s="34"/>
      <c r="M692" s="78"/>
      <c r="N692" s="79"/>
      <c r="O692" s="80">
        <v>0.312</v>
      </c>
      <c r="P692" s="70"/>
      <c r="Q692" s="35"/>
      <c r="R692" s="35"/>
      <c r="S692" s="35"/>
      <c r="T692" s="35"/>
      <c r="U692" s="34"/>
      <c r="V692" s="34"/>
      <c r="W692" s="34"/>
      <c r="X692" s="80">
        <f t="shared" si="75"/>
        <v>4.9390000000000001</v>
      </c>
      <c r="Y692" s="42">
        <f t="shared" si="71"/>
        <v>19.158783671829767</v>
      </c>
      <c r="Z692" s="67">
        <f t="shared" si="72"/>
        <v>0.41158333333333336</v>
      </c>
      <c r="AA692" s="89">
        <f t="shared" si="73"/>
        <v>0.13304710883215115</v>
      </c>
      <c r="AB692" s="68">
        <f t="shared" si="74"/>
        <v>3.6444624417898355E-4</v>
      </c>
      <c r="AC692" s="68">
        <v>1.4999999999999999E-4</v>
      </c>
      <c r="AD692" s="43"/>
      <c r="AE692" s="43"/>
      <c r="AF692" s="43"/>
      <c r="AG692" s="43"/>
      <c r="AH692" s="43"/>
      <c r="AI692" s="46">
        <v>17.510000000000002</v>
      </c>
      <c r="AJ692" s="43"/>
      <c r="AK692" s="43"/>
      <c r="AL692" s="43"/>
      <c r="AM692" s="43"/>
      <c r="AN692" s="43"/>
      <c r="AO692" s="43"/>
      <c r="AP692" s="43"/>
      <c r="AQ692" s="43"/>
      <c r="AR692" s="43"/>
      <c r="AS692" s="36"/>
      <c r="AT692" s="36"/>
      <c r="AU692" s="36"/>
      <c r="AV692" s="36"/>
      <c r="AW692" s="36"/>
      <c r="AX692" s="36"/>
      <c r="AY692" s="39" t="s">
        <v>162</v>
      </c>
      <c r="AZ692" s="40" t="s">
        <v>163</v>
      </c>
      <c r="BA692" s="41" t="s">
        <v>164</v>
      </c>
      <c r="BB692" s="36"/>
      <c r="BC692" s="36"/>
      <c r="BD692" s="36"/>
      <c r="BE692" s="36"/>
      <c r="BF692" s="36"/>
      <c r="BG692" s="36"/>
      <c r="BH692" s="36"/>
      <c r="BI692" s="36"/>
      <c r="BJ692" s="36"/>
      <c r="BK692" s="36"/>
      <c r="BL692" s="36"/>
      <c r="BM692" s="36"/>
      <c r="BN692" s="36"/>
      <c r="BO692" s="36"/>
      <c r="BP692" s="36"/>
      <c r="BQ692" s="36"/>
    </row>
    <row r="693" spans="1:69" s="25" customFormat="1" hidden="1" x14ac:dyDescent="0.25">
      <c r="A693" s="36" t="s">
        <v>159</v>
      </c>
      <c r="B693" s="36" t="s">
        <v>160</v>
      </c>
      <c r="C693" s="36" t="s">
        <v>161</v>
      </c>
      <c r="D693" s="36" t="s">
        <v>11</v>
      </c>
      <c r="E693" s="36">
        <v>1</v>
      </c>
      <c r="F693" s="47" t="s">
        <v>267</v>
      </c>
      <c r="G693" s="70">
        <v>5</v>
      </c>
      <c r="H693" s="70">
        <v>125</v>
      </c>
      <c r="I693" s="70">
        <v>5.5629999999999997</v>
      </c>
      <c r="J693" s="34"/>
      <c r="K693" s="34"/>
      <c r="L693" s="34"/>
      <c r="M693" s="78"/>
      <c r="N693" s="79"/>
      <c r="O693" s="80">
        <v>0.34399999999999997</v>
      </c>
      <c r="P693" s="70"/>
      <c r="Q693" s="35"/>
      <c r="R693" s="35"/>
      <c r="S693" s="35"/>
      <c r="T693" s="35"/>
      <c r="U693" s="34"/>
      <c r="V693" s="34"/>
      <c r="W693" s="34"/>
      <c r="X693" s="80">
        <f t="shared" si="75"/>
        <v>4.875</v>
      </c>
      <c r="Y693" s="42">
        <f t="shared" si="71"/>
        <v>18.66547822699248</v>
      </c>
      <c r="Z693" s="67">
        <f t="shared" si="72"/>
        <v>0.40625</v>
      </c>
      <c r="AA693" s="89">
        <f t="shared" si="73"/>
        <v>0.12962137657633668</v>
      </c>
      <c r="AB693" s="68">
        <f t="shared" si="74"/>
        <v>3.6923076923076921E-4</v>
      </c>
      <c r="AC693" s="68">
        <v>1.4999999999999999E-4</v>
      </c>
      <c r="AD693" s="43"/>
      <c r="AE693" s="43"/>
      <c r="AF693" s="43"/>
      <c r="AG693" s="43"/>
      <c r="AH693" s="43"/>
      <c r="AI693" s="46">
        <v>19.190000000000001</v>
      </c>
      <c r="AJ693" s="43"/>
      <c r="AK693" s="43"/>
      <c r="AL693" s="43"/>
      <c r="AM693" s="43"/>
      <c r="AN693" s="43"/>
      <c r="AO693" s="43"/>
      <c r="AP693" s="43"/>
      <c r="AQ693" s="43"/>
      <c r="AR693" s="43"/>
      <c r="AS693" s="36"/>
      <c r="AT693" s="36"/>
      <c r="AU693" s="36"/>
      <c r="AV693" s="36"/>
      <c r="AW693" s="36"/>
      <c r="AX693" s="36"/>
      <c r="AY693" s="39" t="s">
        <v>162</v>
      </c>
      <c r="AZ693" s="40" t="s">
        <v>163</v>
      </c>
      <c r="BA693" s="41" t="s">
        <v>164</v>
      </c>
      <c r="BB693" s="36"/>
      <c r="BC693" s="36"/>
      <c r="BD693" s="36"/>
      <c r="BE693" s="36"/>
      <c r="BF693" s="36"/>
      <c r="BG693" s="36"/>
      <c r="BH693" s="36"/>
      <c r="BI693" s="36"/>
      <c r="BJ693" s="36"/>
      <c r="BK693" s="36"/>
      <c r="BL693" s="36"/>
      <c r="BM693" s="36"/>
      <c r="BN693" s="36"/>
      <c r="BO693" s="36"/>
      <c r="BP693" s="36"/>
      <c r="BQ693" s="36"/>
    </row>
    <row r="694" spans="1:69" s="25" customFormat="1" hidden="1" x14ac:dyDescent="0.25">
      <c r="A694" s="36" t="s">
        <v>159</v>
      </c>
      <c r="B694" s="36" t="s">
        <v>160</v>
      </c>
      <c r="C694" s="36" t="s">
        <v>161</v>
      </c>
      <c r="D694" s="36" t="s">
        <v>11</v>
      </c>
      <c r="E694" s="36">
        <v>1</v>
      </c>
      <c r="F694" s="47" t="s">
        <v>267</v>
      </c>
      <c r="G694" s="70">
        <v>5</v>
      </c>
      <c r="H694" s="70">
        <v>125</v>
      </c>
      <c r="I694" s="70">
        <v>5.5629999999999997</v>
      </c>
      <c r="J694" s="34"/>
      <c r="K694" s="34"/>
      <c r="L694" s="34"/>
      <c r="M694" s="78" t="s">
        <v>166</v>
      </c>
      <c r="N694" s="79">
        <v>80</v>
      </c>
      <c r="O694" s="80">
        <v>0.375</v>
      </c>
      <c r="P694" s="70"/>
      <c r="Q694" s="35"/>
      <c r="R694" s="35"/>
      <c r="S694" s="35"/>
      <c r="T694" s="35"/>
      <c r="U694" s="34"/>
      <c r="V694" s="34"/>
      <c r="W694" s="34"/>
      <c r="X694" s="80">
        <f t="shared" si="75"/>
        <v>4.8129999999999997</v>
      </c>
      <c r="Y694" s="42">
        <f t="shared" si="71"/>
        <v>18.193724107758822</v>
      </c>
      <c r="Z694" s="67">
        <f t="shared" si="72"/>
        <v>0.40108333333333329</v>
      </c>
      <c r="AA694" s="89">
        <f t="shared" si="73"/>
        <v>0.12634530630388072</v>
      </c>
      <c r="AB694" s="68">
        <f t="shared" si="74"/>
        <v>3.7398711822148349E-4</v>
      </c>
      <c r="AC694" s="68">
        <v>1.4999999999999999E-4</v>
      </c>
      <c r="AD694" s="43"/>
      <c r="AE694" s="43"/>
      <c r="AF694" s="43"/>
      <c r="AG694" s="43"/>
      <c r="AH694" s="43"/>
      <c r="AI694" s="46">
        <v>20.8</v>
      </c>
      <c r="AJ694" s="43"/>
      <c r="AK694" s="43"/>
      <c r="AL694" s="43"/>
      <c r="AM694" s="43"/>
      <c r="AN694" s="43"/>
      <c r="AO694" s="43"/>
      <c r="AP694" s="43"/>
      <c r="AQ694" s="43"/>
      <c r="AR694" s="43"/>
      <c r="AS694" s="36"/>
      <c r="AT694" s="36"/>
      <c r="AU694" s="36"/>
      <c r="AV694" s="36"/>
      <c r="AW694" s="36"/>
      <c r="AX694" s="36"/>
      <c r="AY694" s="39" t="s">
        <v>162</v>
      </c>
      <c r="AZ694" s="40" t="s">
        <v>163</v>
      </c>
      <c r="BA694" s="41" t="s">
        <v>164</v>
      </c>
      <c r="BB694" s="36"/>
      <c r="BC694" s="36"/>
      <c r="BD694" s="36"/>
      <c r="BE694" s="36"/>
      <c r="BF694" s="36"/>
      <c r="BG694" s="36"/>
      <c r="BH694" s="36"/>
      <c r="BI694" s="36"/>
      <c r="BJ694" s="36"/>
      <c r="BK694" s="36"/>
      <c r="BL694" s="36"/>
      <c r="BM694" s="36"/>
      <c r="BN694" s="36"/>
      <c r="BO694" s="36"/>
      <c r="BP694" s="36"/>
      <c r="BQ694" s="36"/>
    </row>
    <row r="695" spans="1:69" s="25" customFormat="1" hidden="1" x14ac:dyDescent="0.25">
      <c r="A695" s="36" t="s">
        <v>159</v>
      </c>
      <c r="B695" s="36" t="s">
        <v>160</v>
      </c>
      <c r="C695" s="36" t="s">
        <v>161</v>
      </c>
      <c r="D695" s="36" t="s">
        <v>11</v>
      </c>
      <c r="E695" s="36">
        <v>1</v>
      </c>
      <c r="F695" s="47" t="s">
        <v>267</v>
      </c>
      <c r="G695" s="70">
        <v>5</v>
      </c>
      <c r="H695" s="70">
        <v>125</v>
      </c>
      <c r="I695" s="70">
        <v>5.5629999999999997</v>
      </c>
      <c r="J695" s="34"/>
      <c r="K695" s="34"/>
      <c r="L695" s="34"/>
      <c r="M695" s="78"/>
      <c r="N695" s="79">
        <v>120</v>
      </c>
      <c r="O695" s="80">
        <v>0.5</v>
      </c>
      <c r="P695" s="70"/>
      <c r="Q695" s="35"/>
      <c r="R695" s="35"/>
      <c r="S695" s="35"/>
      <c r="T695" s="35"/>
      <c r="U695" s="34"/>
      <c r="V695" s="34"/>
      <c r="W695" s="34"/>
      <c r="X695" s="80">
        <f t="shared" si="75"/>
        <v>4.5629999999999997</v>
      </c>
      <c r="Y695" s="42">
        <f t="shared" si="71"/>
        <v>16.352750812755204</v>
      </c>
      <c r="Z695" s="67">
        <f t="shared" si="72"/>
        <v>0.38024999999999998</v>
      </c>
      <c r="AA695" s="89">
        <f t="shared" si="73"/>
        <v>0.11356076953302224</v>
      </c>
      <c r="AB695" s="68">
        <f t="shared" si="74"/>
        <v>3.9447731755424062E-4</v>
      </c>
      <c r="AC695" s="68">
        <v>1.4999999999999999E-4</v>
      </c>
      <c r="AD695" s="43"/>
      <c r="AE695" s="43"/>
      <c r="AF695" s="43"/>
      <c r="AG695" s="43"/>
      <c r="AH695" s="43"/>
      <c r="AI695" s="46">
        <v>27.06</v>
      </c>
      <c r="AJ695" s="43"/>
      <c r="AK695" s="43"/>
      <c r="AL695" s="43"/>
      <c r="AM695" s="43"/>
      <c r="AN695" s="43"/>
      <c r="AO695" s="43"/>
      <c r="AP695" s="43"/>
      <c r="AQ695" s="43"/>
      <c r="AR695" s="43"/>
      <c r="AS695" s="36"/>
      <c r="AT695" s="36"/>
      <c r="AU695" s="36"/>
      <c r="AV695" s="36"/>
      <c r="AW695" s="36"/>
      <c r="AX695" s="36"/>
      <c r="AY695" s="39" t="s">
        <v>162</v>
      </c>
      <c r="AZ695" s="40" t="s">
        <v>163</v>
      </c>
      <c r="BA695" s="41" t="s">
        <v>164</v>
      </c>
      <c r="BB695" s="36"/>
      <c r="BC695" s="36"/>
      <c r="BD695" s="36"/>
      <c r="BE695" s="36"/>
      <c r="BF695" s="36"/>
      <c r="BG695" s="36"/>
      <c r="BH695" s="36"/>
      <c r="BI695" s="36"/>
      <c r="BJ695" s="36"/>
      <c r="BK695" s="36"/>
      <c r="BL695" s="36"/>
      <c r="BM695" s="36"/>
      <c r="BN695" s="36"/>
      <c r="BO695" s="36"/>
      <c r="BP695" s="36"/>
      <c r="BQ695" s="36"/>
    </row>
    <row r="696" spans="1:69" s="36" customFormat="1" hidden="1" x14ac:dyDescent="0.25">
      <c r="A696" s="36" t="s">
        <v>159</v>
      </c>
      <c r="B696" s="36" t="s">
        <v>160</v>
      </c>
      <c r="C696" s="36" t="s">
        <v>161</v>
      </c>
      <c r="D696" s="36" t="s">
        <v>11</v>
      </c>
      <c r="E696" s="36">
        <v>1</v>
      </c>
      <c r="F696" s="47" t="s">
        <v>267</v>
      </c>
      <c r="G696" s="70">
        <v>5</v>
      </c>
      <c r="H696" s="70">
        <v>125</v>
      </c>
      <c r="I696" s="70">
        <v>5.5629999999999997</v>
      </c>
      <c r="J696" s="34"/>
      <c r="K696" s="34"/>
      <c r="L696" s="34"/>
      <c r="M696" s="78"/>
      <c r="N696" s="79">
        <v>160</v>
      </c>
      <c r="O696" s="80">
        <v>0.625</v>
      </c>
      <c r="P696" s="70"/>
      <c r="Q696" s="35"/>
      <c r="R696" s="35"/>
      <c r="S696" s="35"/>
      <c r="T696" s="35"/>
      <c r="U696" s="34"/>
      <c r="V696" s="34"/>
      <c r="W696" s="34"/>
      <c r="X696" s="80">
        <f t="shared" si="75"/>
        <v>4.3129999999999997</v>
      </c>
      <c r="Y696" s="42">
        <f t="shared" si="71"/>
        <v>14.609952288176265</v>
      </c>
      <c r="Z696" s="67">
        <f t="shared" si="72"/>
        <v>0.35941666666666666</v>
      </c>
      <c r="AA696" s="89">
        <f t="shared" si="73"/>
        <v>0.10145800200122408</v>
      </c>
      <c r="AB696" s="68">
        <f t="shared" si="74"/>
        <v>4.1734291676327382E-4</v>
      </c>
      <c r="AC696" s="68">
        <v>1.4999999999999999E-4</v>
      </c>
      <c r="AD696" s="43"/>
      <c r="AE696" s="43"/>
      <c r="AF696" s="43"/>
      <c r="AG696" s="43"/>
      <c r="AH696" s="43"/>
      <c r="AI696" s="46">
        <v>32.99</v>
      </c>
      <c r="AJ696" s="43"/>
      <c r="AK696" s="43"/>
      <c r="AL696" s="43"/>
      <c r="AM696" s="43"/>
      <c r="AN696" s="43"/>
      <c r="AO696" s="43"/>
      <c r="AP696" s="43"/>
      <c r="AQ696" s="43"/>
      <c r="AR696" s="43"/>
      <c r="AY696" s="39" t="s">
        <v>162</v>
      </c>
      <c r="AZ696" s="40" t="s">
        <v>163</v>
      </c>
      <c r="BA696" s="41" t="s">
        <v>164</v>
      </c>
    </row>
    <row r="697" spans="1:69" s="36" customFormat="1" hidden="1" x14ac:dyDescent="0.25">
      <c r="A697" s="36" t="s">
        <v>159</v>
      </c>
      <c r="B697" s="36" t="s">
        <v>160</v>
      </c>
      <c r="C697" s="36" t="s">
        <v>161</v>
      </c>
      <c r="D697" s="36" t="s">
        <v>11</v>
      </c>
      <c r="E697" s="36">
        <v>1</v>
      </c>
      <c r="F697" s="47" t="s">
        <v>267</v>
      </c>
      <c r="G697" s="70">
        <v>5</v>
      </c>
      <c r="H697" s="70">
        <v>125</v>
      </c>
      <c r="I697" s="70">
        <v>5.5629999999999997</v>
      </c>
      <c r="J697" s="34"/>
      <c r="K697" s="34"/>
      <c r="L697" s="34"/>
      <c r="M697" s="78" t="s">
        <v>167</v>
      </c>
      <c r="N697" s="79"/>
      <c r="O697" s="80">
        <v>0.75</v>
      </c>
      <c r="P697" s="70"/>
      <c r="Q697" s="35"/>
      <c r="R697" s="35"/>
      <c r="S697" s="35"/>
      <c r="T697" s="35"/>
      <c r="U697" s="34"/>
      <c r="V697" s="34"/>
      <c r="W697" s="34"/>
      <c r="X697" s="80">
        <f t="shared" si="75"/>
        <v>4.0629999999999997</v>
      </c>
      <c r="Y697" s="42">
        <f t="shared" si="71"/>
        <v>12.96532853402201</v>
      </c>
      <c r="Z697" s="67">
        <f t="shared" si="72"/>
        <v>0.33858333333333329</v>
      </c>
      <c r="AA697" s="89">
        <f t="shared" si="73"/>
        <v>9.0037003708486163E-2</v>
      </c>
      <c r="AB697" s="68">
        <f t="shared" si="74"/>
        <v>4.4302239724341622E-4</v>
      </c>
      <c r="AC697" s="68">
        <v>1.4999999999999999E-4</v>
      </c>
      <c r="AD697" s="43"/>
      <c r="AE697" s="43"/>
      <c r="AF697" s="43"/>
      <c r="AG697" s="43"/>
      <c r="AH697" s="43"/>
      <c r="AI697" s="46">
        <v>38.590000000000003</v>
      </c>
      <c r="AJ697" s="43"/>
      <c r="AK697" s="43"/>
      <c r="AL697" s="43"/>
      <c r="AM697" s="43"/>
      <c r="AN697" s="43"/>
      <c r="AO697" s="43"/>
      <c r="AP697" s="43"/>
      <c r="AQ697" s="43"/>
      <c r="AR697" s="43"/>
      <c r="AY697" s="39" t="s">
        <v>162</v>
      </c>
      <c r="AZ697" s="40" t="s">
        <v>163</v>
      </c>
      <c r="BA697" s="41" t="s">
        <v>164</v>
      </c>
    </row>
    <row r="698" spans="1:69" s="36" customFormat="1" hidden="1" x14ac:dyDescent="0.25">
      <c r="A698" s="25" t="s">
        <v>159</v>
      </c>
      <c r="B698" s="25" t="s">
        <v>160</v>
      </c>
      <c r="C698" s="25" t="s">
        <v>161</v>
      </c>
      <c r="D698" s="25" t="s">
        <v>11</v>
      </c>
      <c r="E698" s="25">
        <v>1</v>
      </c>
      <c r="F698" s="47" t="s">
        <v>267</v>
      </c>
      <c r="G698" s="83">
        <v>6</v>
      </c>
      <c r="H698" s="83">
        <v>150</v>
      </c>
      <c r="I698" s="69">
        <v>6.625</v>
      </c>
      <c r="J698" s="23"/>
      <c r="K698" s="23"/>
      <c r="L698" s="23"/>
      <c r="M698" s="71"/>
      <c r="N698" s="72"/>
      <c r="O698" s="73">
        <v>8.3000000000000004E-2</v>
      </c>
      <c r="P698" s="69"/>
      <c r="Q698" s="24"/>
      <c r="R698" s="24"/>
      <c r="S698" s="24"/>
      <c r="T698" s="24"/>
      <c r="U698" s="23"/>
      <c r="V698" s="23"/>
      <c r="W698" s="23"/>
      <c r="X698" s="73">
        <f t="shared" si="75"/>
        <v>6.4589999999999996</v>
      </c>
      <c r="Y698" s="26">
        <f t="shared" si="71"/>
        <v>32.765775436764017</v>
      </c>
      <c r="Z698" s="63">
        <f t="shared" si="72"/>
        <v>0.53825000000000001</v>
      </c>
      <c r="AA698" s="87">
        <f t="shared" si="73"/>
        <v>0.22754010719975015</v>
      </c>
      <c r="AB698" s="64">
        <f t="shared" si="74"/>
        <v>2.7868091035764046E-4</v>
      </c>
      <c r="AC698" s="64">
        <v>1.4999999999999999E-4</v>
      </c>
      <c r="AD698" s="27"/>
      <c r="AE698" s="27"/>
      <c r="AF698" s="27"/>
      <c r="AG698" s="25"/>
      <c r="AH698" s="27"/>
      <c r="AI698" s="44">
        <v>5.8</v>
      </c>
      <c r="AJ698" s="27"/>
      <c r="AK698" s="27"/>
      <c r="AL698" s="27"/>
      <c r="AM698" s="27"/>
      <c r="AN698" s="27"/>
      <c r="AO698" s="27"/>
      <c r="AP698" s="27"/>
      <c r="AQ698" s="27"/>
      <c r="AR698" s="27"/>
      <c r="AS698" s="25"/>
      <c r="AT698" s="25"/>
      <c r="AU698" s="25"/>
      <c r="AV698" s="25"/>
      <c r="AW698" s="25"/>
      <c r="AX698" s="25"/>
      <c r="AY698" s="28" t="s">
        <v>162</v>
      </c>
      <c r="AZ698" s="29" t="s">
        <v>163</v>
      </c>
      <c r="BA698" s="25" t="s">
        <v>164</v>
      </c>
      <c r="BB698" s="25"/>
      <c r="BC698" s="25"/>
      <c r="BD698" s="25"/>
      <c r="BE698" s="25"/>
      <c r="BF698" s="25"/>
      <c r="BG698" s="25"/>
      <c r="BH698" s="25"/>
      <c r="BI698" s="25"/>
      <c r="BJ698" s="25"/>
      <c r="BK698" s="25"/>
      <c r="BL698" s="25"/>
      <c r="BM698" s="25"/>
      <c r="BN698" s="25"/>
      <c r="BO698" s="25"/>
      <c r="BP698" s="25"/>
      <c r="BQ698" s="25"/>
    </row>
    <row r="699" spans="1:69" s="36" customFormat="1" hidden="1" x14ac:dyDescent="0.25">
      <c r="A699" s="25" t="s">
        <v>159</v>
      </c>
      <c r="B699" s="25" t="s">
        <v>160</v>
      </c>
      <c r="C699" s="25" t="s">
        <v>161</v>
      </c>
      <c r="D699" s="25" t="s">
        <v>11</v>
      </c>
      <c r="E699" s="25">
        <v>1</v>
      </c>
      <c r="F699" s="47" t="s">
        <v>267</v>
      </c>
      <c r="G699" s="83">
        <v>6</v>
      </c>
      <c r="H699" s="83">
        <v>150</v>
      </c>
      <c r="I699" s="69">
        <v>6.625</v>
      </c>
      <c r="J699" s="23"/>
      <c r="K699" s="23"/>
      <c r="L699" s="23"/>
      <c r="M699" s="71"/>
      <c r="N699" s="72">
        <v>5</v>
      </c>
      <c r="O699" s="73">
        <v>0.109</v>
      </c>
      <c r="P699" s="69"/>
      <c r="Q699" s="24"/>
      <c r="R699" s="24"/>
      <c r="S699" s="24"/>
      <c r="T699" s="24"/>
      <c r="U699" s="23"/>
      <c r="V699" s="23"/>
      <c r="W699" s="23"/>
      <c r="X699" s="73">
        <f t="shared" si="75"/>
        <v>6.407</v>
      </c>
      <c r="Y699" s="26">
        <f t="shared" si="71"/>
        <v>32.240318932709904</v>
      </c>
      <c r="Z699" s="63">
        <f t="shared" si="72"/>
        <v>0.53391666666666671</v>
      </c>
      <c r="AA699" s="87">
        <f t="shared" si="73"/>
        <v>0.22389110369937432</v>
      </c>
      <c r="AB699" s="64">
        <f t="shared" si="74"/>
        <v>2.8094271890120176E-4</v>
      </c>
      <c r="AC699" s="64">
        <v>1.4999999999999999E-4</v>
      </c>
      <c r="AD699" s="27"/>
      <c r="AE699" s="27"/>
      <c r="AF699" s="27"/>
      <c r="AG699" s="25"/>
      <c r="AH699" s="27"/>
      <c r="AI699" s="44">
        <v>7.59</v>
      </c>
      <c r="AJ699" s="27"/>
      <c r="AK699" s="27"/>
      <c r="AL699" s="27"/>
      <c r="AM699" s="27"/>
      <c r="AN699" s="27"/>
      <c r="AO699" s="27"/>
      <c r="AP699" s="27"/>
      <c r="AQ699" s="27"/>
      <c r="AR699" s="27"/>
      <c r="AS699" s="25"/>
      <c r="AT699" s="25"/>
      <c r="AU699" s="25"/>
      <c r="AV699" s="25"/>
      <c r="AW699" s="25"/>
      <c r="AX699" s="25"/>
      <c r="AY699" s="28" t="s">
        <v>162</v>
      </c>
      <c r="AZ699" s="29" t="s">
        <v>163</v>
      </c>
      <c r="BA699" s="25" t="s">
        <v>164</v>
      </c>
      <c r="BB699" s="25"/>
      <c r="BC699" s="25"/>
      <c r="BD699" s="25"/>
      <c r="BE699" s="25"/>
      <c r="BF699" s="25"/>
      <c r="BG699" s="25"/>
      <c r="BH699" s="25"/>
      <c r="BI699" s="25"/>
      <c r="BJ699" s="25"/>
      <c r="BK699" s="25"/>
      <c r="BL699" s="25"/>
      <c r="BM699" s="25"/>
      <c r="BN699" s="25"/>
      <c r="BO699" s="25"/>
      <c r="BP699" s="25"/>
      <c r="BQ699" s="25"/>
    </row>
    <row r="700" spans="1:69" s="36" customFormat="1" hidden="1" x14ac:dyDescent="0.25">
      <c r="A700" s="25" t="s">
        <v>159</v>
      </c>
      <c r="B700" s="25" t="s">
        <v>160</v>
      </c>
      <c r="C700" s="25" t="s">
        <v>161</v>
      </c>
      <c r="D700" s="25" t="s">
        <v>11</v>
      </c>
      <c r="E700" s="25">
        <v>1</v>
      </c>
      <c r="F700" s="47" t="s">
        <v>267</v>
      </c>
      <c r="G700" s="83">
        <v>6</v>
      </c>
      <c r="H700" s="83">
        <v>150</v>
      </c>
      <c r="I700" s="69">
        <v>6.625</v>
      </c>
      <c r="J700" s="23"/>
      <c r="K700" s="23"/>
      <c r="L700" s="23"/>
      <c r="M700" s="71"/>
      <c r="N700" s="72"/>
      <c r="O700" s="73">
        <v>0.125</v>
      </c>
      <c r="P700" s="69"/>
      <c r="Q700" s="24"/>
      <c r="R700" s="24"/>
      <c r="S700" s="24"/>
      <c r="T700" s="24"/>
      <c r="U700" s="23"/>
      <c r="V700" s="23"/>
      <c r="W700" s="23"/>
      <c r="X700" s="73">
        <f t="shared" si="75"/>
        <v>6.375</v>
      </c>
      <c r="Y700" s="26">
        <f t="shared" si="71"/>
        <v>31.919072234324421</v>
      </c>
      <c r="Z700" s="63">
        <f t="shared" si="72"/>
        <v>0.53125</v>
      </c>
      <c r="AA700" s="87">
        <f t="shared" si="73"/>
        <v>0.22166022384947515</v>
      </c>
      <c r="AB700" s="64">
        <f t="shared" si="74"/>
        <v>2.8235294117647056E-4</v>
      </c>
      <c r="AC700" s="64">
        <v>1.4999999999999999E-4</v>
      </c>
      <c r="AD700" s="27"/>
      <c r="AE700" s="27"/>
      <c r="AF700" s="27"/>
      <c r="AG700" s="25"/>
      <c r="AH700" s="27"/>
      <c r="AI700" s="44">
        <v>8.69</v>
      </c>
      <c r="AJ700" s="27"/>
      <c r="AK700" s="27"/>
      <c r="AL700" s="27"/>
      <c r="AM700" s="27"/>
      <c r="AN700" s="27"/>
      <c r="AO700" s="27"/>
      <c r="AP700" s="27"/>
      <c r="AQ700" s="27"/>
      <c r="AR700" s="27"/>
      <c r="AS700" s="25"/>
      <c r="AT700" s="25"/>
      <c r="AU700" s="25"/>
      <c r="AV700" s="25"/>
      <c r="AW700" s="25"/>
      <c r="AX700" s="25"/>
      <c r="AY700" s="28" t="s">
        <v>162</v>
      </c>
      <c r="AZ700" s="29" t="s">
        <v>163</v>
      </c>
      <c r="BA700" s="25" t="s">
        <v>164</v>
      </c>
      <c r="BB700" s="25"/>
      <c r="BC700" s="25"/>
      <c r="BD700" s="25"/>
      <c r="BE700" s="25"/>
      <c r="BF700" s="25"/>
      <c r="BG700" s="25"/>
      <c r="BH700" s="25"/>
      <c r="BI700" s="25"/>
      <c r="BJ700" s="25"/>
      <c r="BK700" s="25"/>
      <c r="BL700" s="25"/>
      <c r="BM700" s="25"/>
      <c r="BN700" s="25"/>
      <c r="BO700" s="25"/>
      <c r="BP700" s="25"/>
      <c r="BQ700" s="25"/>
    </row>
    <row r="701" spans="1:69" hidden="1" x14ac:dyDescent="0.25">
      <c r="A701" s="91" t="s">
        <v>159</v>
      </c>
      <c r="B701" s="91" t="s">
        <v>160</v>
      </c>
      <c r="C701" s="91" t="s">
        <v>161</v>
      </c>
      <c r="D701" s="91" t="s">
        <v>11</v>
      </c>
      <c r="E701" s="91">
        <v>1</v>
      </c>
      <c r="F701" s="94" t="s">
        <v>267</v>
      </c>
      <c r="G701" s="95">
        <v>6</v>
      </c>
      <c r="H701" s="99">
        <v>150</v>
      </c>
      <c r="I701" s="97">
        <v>6.625</v>
      </c>
      <c r="J701" s="106"/>
      <c r="K701" s="106"/>
      <c r="L701" s="106"/>
      <c r="M701" s="110"/>
      <c r="N701" s="114">
        <v>10</v>
      </c>
      <c r="O701" s="117">
        <v>0.13400000000000001</v>
      </c>
      <c r="P701" s="97"/>
      <c r="Q701" s="121"/>
      <c r="R701" s="121"/>
      <c r="S701" s="121"/>
      <c r="T701" s="121"/>
      <c r="U701" s="106"/>
      <c r="V701" s="106"/>
      <c r="W701" s="106"/>
      <c r="X701" s="117">
        <f t="shared" si="75"/>
        <v>6.3570000000000002</v>
      </c>
      <c r="Y701" s="125">
        <f t="shared" si="71"/>
        <v>31.73907782482965</v>
      </c>
      <c r="Z701" s="129">
        <f t="shared" si="72"/>
        <v>0.52975000000000005</v>
      </c>
      <c r="AA701" s="133">
        <f t="shared" si="73"/>
        <v>0.22041026267242814</v>
      </c>
      <c r="AB701" s="137">
        <f t="shared" si="74"/>
        <v>2.8315243039169413E-4</v>
      </c>
      <c r="AC701" s="137">
        <v>1.4999999999999999E-4</v>
      </c>
      <c r="AD701" s="141"/>
      <c r="AE701" s="141"/>
      <c r="AF701" s="141"/>
      <c r="AG701" s="91"/>
      <c r="AH701" s="141"/>
      <c r="AI701" s="145">
        <v>9.3000000000000007</v>
      </c>
      <c r="AJ701" s="141"/>
      <c r="AK701" s="141"/>
      <c r="AL701" s="141"/>
      <c r="AM701" s="141"/>
      <c r="AN701" s="141"/>
      <c r="AO701" s="141"/>
      <c r="AP701" s="141"/>
      <c r="AQ701" s="141"/>
      <c r="AR701" s="141"/>
      <c r="AS701" s="91"/>
      <c r="AT701" s="91"/>
      <c r="AU701" s="91"/>
      <c r="AV701" s="91"/>
      <c r="AW701" s="91"/>
      <c r="AX701" s="91"/>
      <c r="AY701" s="150" t="s">
        <v>162</v>
      </c>
      <c r="AZ701" s="154" t="s">
        <v>163</v>
      </c>
      <c r="BA701" s="91" t="s">
        <v>164</v>
      </c>
      <c r="BB701" s="91"/>
      <c r="BC701" s="91"/>
      <c r="BD701" s="91"/>
      <c r="BE701" s="91"/>
      <c r="BF701" s="91"/>
      <c r="BG701" s="91"/>
      <c r="BH701" s="91"/>
      <c r="BI701" s="91"/>
      <c r="BJ701" s="91"/>
      <c r="BK701" s="91"/>
      <c r="BL701" s="91"/>
      <c r="BM701" s="91"/>
      <c r="BN701" s="91"/>
      <c r="BO701" s="91"/>
      <c r="BP701" s="91"/>
      <c r="BQ701" s="91"/>
    </row>
    <row r="702" spans="1:69" hidden="1" x14ac:dyDescent="0.25">
      <c r="A702" s="91" t="s">
        <v>159</v>
      </c>
      <c r="B702" s="91" t="s">
        <v>160</v>
      </c>
      <c r="C702" s="91" t="s">
        <v>161</v>
      </c>
      <c r="D702" s="91" t="s">
        <v>11</v>
      </c>
      <c r="E702" s="91">
        <v>1</v>
      </c>
      <c r="F702" s="94" t="s">
        <v>267</v>
      </c>
      <c r="G702" s="95">
        <v>6</v>
      </c>
      <c r="H702" s="99">
        <v>150</v>
      </c>
      <c r="I702" s="97">
        <v>6.625</v>
      </c>
      <c r="J702" s="106"/>
      <c r="K702" s="106"/>
      <c r="L702" s="106"/>
      <c r="M702" s="110"/>
      <c r="N702" s="114"/>
      <c r="O702" s="117">
        <v>0.14099999999999999</v>
      </c>
      <c r="P702" s="97"/>
      <c r="Q702" s="121"/>
      <c r="R702" s="121"/>
      <c r="S702" s="121"/>
      <c r="T702" s="121"/>
      <c r="U702" s="106"/>
      <c r="V702" s="106"/>
      <c r="W702" s="106"/>
      <c r="X702" s="117">
        <f t="shared" si="75"/>
        <v>6.343</v>
      </c>
      <c r="Y702" s="125">
        <f t="shared" si="71"/>
        <v>31.59943403137758</v>
      </c>
      <c r="Z702" s="129">
        <f t="shared" si="72"/>
        <v>0.52858333333333329</v>
      </c>
      <c r="AA702" s="133">
        <f t="shared" si="73"/>
        <v>0.21944051410678872</v>
      </c>
      <c r="AB702" s="137">
        <f t="shared" si="74"/>
        <v>2.8377739240107206E-4</v>
      </c>
      <c r="AC702" s="137">
        <v>1.4999999999999999E-4</v>
      </c>
      <c r="AD702" s="141"/>
      <c r="AE702" s="141"/>
      <c r="AF702" s="141"/>
      <c r="AG702" s="91"/>
      <c r="AH702" s="141"/>
      <c r="AI702" s="145">
        <v>9.77</v>
      </c>
      <c r="AJ702" s="141"/>
      <c r="AK702" s="141"/>
      <c r="AL702" s="141"/>
      <c r="AM702" s="141"/>
      <c r="AN702" s="141"/>
      <c r="AO702" s="141"/>
      <c r="AP702" s="141"/>
      <c r="AQ702" s="141"/>
      <c r="AR702" s="141"/>
      <c r="AS702" s="91"/>
      <c r="AT702" s="91"/>
      <c r="AU702" s="91"/>
      <c r="AV702" s="91"/>
      <c r="AW702" s="91"/>
      <c r="AX702" s="91"/>
      <c r="AY702" s="150" t="s">
        <v>162</v>
      </c>
      <c r="AZ702" s="154" t="s">
        <v>163</v>
      </c>
      <c r="BA702" s="91" t="s">
        <v>164</v>
      </c>
      <c r="BB702" s="91"/>
      <c r="BC702" s="91"/>
      <c r="BD702" s="91"/>
      <c r="BE702" s="91"/>
      <c r="BF702" s="91"/>
      <c r="BG702" s="91"/>
      <c r="BH702" s="91"/>
      <c r="BI702" s="91"/>
      <c r="BJ702" s="91"/>
      <c r="BK702" s="91"/>
      <c r="BL702" s="91"/>
      <c r="BM702" s="91"/>
      <c r="BN702" s="91"/>
      <c r="BO702" s="91"/>
      <c r="BP702" s="91"/>
      <c r="BQ702" s="91"/>
    </row>
    <row r="703" spans="1:69" hidden="1" x14ac:dyDescent="0.25">
      <c r="A703" s="91" t="s">
        <v>159</v>
      </c>
      <c r="B703" s="91" t="s">
        <v>160</v>
      </c>
      <c r="C703" s="91" t="s">
        <v>161</v>
      </c>
      <c r="D703" s="91" t="s">
        <v>11</v>
      </c>
      <c r="E703" s="91">
        <v>1</v>
      </c>
      <c r="F703" s="94" t="s">
        <v>267</v>
      </c>
      <c r="G703" s="95">
        <v>6</v>
      </c>
      <c r="H703" s="99">
        <v>150</v>
      </c>
      <c r="I703" s="97">
        <v>6.625</v>
      </c>
      <c r="J703" s="106"/>
      <c r="K703" s="106"/>
      <c r="L703" s="106"/>
      <c r="M703" s="110"/>
      <c r="N703" s="114"/>
      <c r="O703" s="117">
        <v>0.156</v>
      </c>
      <c r="P703" s="97"/>
      <c r="Q703" s="121"/>
      <c r="R703" s="121"/>
      <c r="S703" s="121"/>
      <c r="T703" s="121"/>
      <c r="U703" s="106"/>
      <c r="V703" s="106"/>
      <c r="W703" s="106"/>
      <c r="X703" s="117">
        <f t="shared" si="75"/>
        <v>6.3129999999999997</v>
      </c>
      <c r="Y703" s="125">
        <f t="shared" si="71"/>
        <v>31.301234056698839</v>
      </c>
      <c r="Z703" s="129">
        <f t="shared" si="72"/>
        <v>0.52608333333333335</v>
      </c>
      <c r="AA703" s="133">
        <f t="shared" si="73"/>
        <v>0.21736968094929751</v>
      </c>
      <c r="AB703" s="137">
        <f t="shared" si="74"/>
        <v>2.8512593061935686E-4</v>
      </c>
      <c r="AC703" s="137">
        <v>1.4999999999999999E-4</v>
      </c>
      <c r="AD703" s="141"/>
      <c r="AE703" s="141"/>
      <c r="AF703" s="141"/>
      <c r="AG703" s="91"/>
      <c r="AH703" s="141"/>
      <c r="AI703" s="145">
        <v>10.79</v>
      </c>
      <c r="AJ703" s="141"/>
      <c r="AK703" s="141"/>
      <c r="AL703" s="141"/>
      <c r="AM703" s="141"/>
      <c r="AN703" s="141"/>
      <c r="AO703" s="141"/>
      <c r="AP703" s="141"/>
      <c r="AQ703" s="141"/>
      <c r="AR703" s="141"/>
      <c r="AS703" s="91"/>
      <c r="AT703" s="91"/>
      <c r="AU703" s="91"/>
      <c r="AV703" s="91"/>
      <c r="AW703" s="91"/>
      <c r="AX703" s="91"/>
      <c r="AY703" s="150" t="s">
        <v>162</v>
      </c>
      <c r="AZ703" s="154" t="s">
        <v>163</v>
      </c>
      <c r="BA703" s="91" t="s">
        <v>164</v>
      </c>
      <c r="BB703" s="91"/>
      <c r="BC703" s="91"/>
      <c r="BD703" s="91"/>
      <c r="BE703" s="91"/>
      <c r="BF703" s="91"/>
      <c r="BG703" s="91"/>
      <c r="BH703" s="91"/>
      <c r="BI703" s="91"/>
      <c r="BJ703" s="91"/>
      <c r="BK703" s="91"/>
      <c r="BL703" s="91"/>
      <c r="BM703" s="91"/>
      <c r="BN703" s="91"/>
      <c r="BO703" s="91"/>
      <c r="BP703" s="91"/>
      <c r="BQ703" s="91"/>
    </row>
    <row r="704" spans="1:69" hidden="1" x14ac:dyDescent="0.25">
      <c r="A704" s="91" t="s">
        <v>159</v>
      </c>
      <c r="B704" s="91" t="s">
        <v>160</v>
      </c>
      <c r="C704" s="91" t="s">
        <v>161</v>
      </c>
      <c r="D704" s="91" t="s">
        <v>11</v>
      </c>
      <c r="E704" s="91">
        <v>1</v>
      </c>
      <c r="F704" s="94" t="s">
        <v>267</v>
      </c>
      <c r="G704" s="95">
        <v>6</v>
      </c>
      <c r="H704" s="99">
        <v>150</v>
      </c>
      <c r="I704" s="97">
        <v>6.625</v>
      </c>
      <c r="J704" s="106"/>
      <c r="K704" s="106"/>
      <c r="L704" s="106"/>
      <c r="M704" s="110"/>
      <c r="N704" s="114"/>
      <c r="O704" s="117">
        <v>0.17199999999999999</v>
      </c>
      <c r="P704" s="97"/>
      <c r="Q704" s="121"/>
      <c r="R704" s="121"/>
      <c r="S704" s="121"/>
      <c r="T704" s="121"/>
      <c r="U704" s="106"/>
      <c r="V704" s="106"/>
      <c r="W704" s="106"/>
      <c r="X704" s="117">
        <f t="shared" si="75"/>
        <v>6.2809999999999997</v>
      </c>
      <c r="Y704" s="125">
        <f t="shared" si="71"/>
        <v>30.98471231366436</v>
      </c>
      <c r="Z704" s="129">
        <f t="shared" si="72"/>
        <v>0.52341666666666664</v>
      </c>
      <c r="AA704" s="133">
        <f t="shared" si="73"/>
        <v>0.21517161328933582</v>
      </c>
      <c r="AB704" s="137">
        <f t="shared" si="74"/>
        <v>2.8657857029135489E-4</v>
      </c>
      <c r="AC704" s="137">
        <v>1.4999999999999999E-4</v>
      </c>
      <c r="AD704" s="141"/>
      <c r="AE704" s="141"/>
      <c r="AF704" s="141"/>
      <c r="AG704" s="91"/>
      <c r="AH704" s="141"/>
      <c r="AI704" s="145">
        <v>11.87</v>
      </c>
      <c r="AJ704" s="141"/>
      <c r="AK704" s="141"/>
      <c r="AL704" s="141"/>
      <c r="AM704" s="141"/>
      <c r="AN704" s="141"/>
      <c r="AO704" s="141"/>
      <c r="AP704" s="141"/>
      <c r="AQ704" s="141"/>
      <c r="AR704" s="141"/>
      <c r="AS704" s="91"/>
      <c r="AT704" s="91"/>
      <c r="AU704" s="91"/>
      <c r="AV704" s="91"/>
      <c r="AW704" s="91"/>
      <c r="AX704" s="91"/>
      <c r="AY704" s="150" t="s">
        <v>162</v>
      </c>
      <c r="AZ704" s="154" t="s">
        <v>163</v>
      </c>
      <c r="BA704" s="91" t="s">
        <v>164</v>
      </c>
      <c r="BB704" s="91"/>
      <c r="BC704" s="91"/>
      <c r="BD704" s="91"/>
      <c r="BE704" s="91"/>
      <c r="BF704" s="91"/>
      <c r="BG704" s="91"/>
      <c r="BH704" s="91"/>
      <c r="BI704" s="91"/>
      <c r="BJ704" s="91"/>
      <c r="BK704" s="91"/>
      <c r="BL704" s="91"/>
      <c r="BM704" s="91"/>
      <c r="BN704" s="91"/>
      <c r="BO704" s="91"/>
      <c r="BP704" s="91"/>
      <c r="BQ704" s="91"/>
    </row>
    <row r="705" spans="1:69" hidden="1" x14ac:dyDescent="0.25">
      <c r="A705" s="91" t="s">
        <v>159</v>
      </c>
      <c r="B705" s="91" t="s">
        <v>160</v>
      </c>
      <c r="C705" s="91" t="s">
        <v>161</v>
      </c>
      <c r="D705" s="91" t="s">
        <v>11</v>
      </c>
      <c r="E705" s="91">
        <v>1</v>
      </c>
      <c r="F705" s="94" t="s">
        <v>267</v>
      </c>
      <c r="G705" s="97">
        <v>6</v>
      </c>
      <c r="H705" s="103">
        <v>150</v>
      </c>
      <c r="I705" s="97">
        <v>6.625</v>
      </c>
      <c r="J705" s="106"/>
      <c r="K705" s="106"/>
      <c r="L705" s="106"/>
      <c r="M705" s="110"/>
      <c r="N705" s="114"/>
      <c r="O705" s="117">
        <v>0.188</v>
      </c>
      <c r="P705" s="97"/>
      <c r="Q705" s="121"/>
      <c r="R705" s="121"/>
      <c r="S705" s="121"/>
      <c r="T705" s="121"/>
      <c r="U705" s="106"/>
      <c r="V705" s="106"/>
      <c r="W705" s="106"/>
      <c r="X705" s="117">
        <f t="shared" si="75"/>
        <v>6.2489999999999997</v>
      </c>
      <c r="Y705" s="125">
        <f t="shared" si="71"/>
        <v>30.669799066068514</v>
      </c>
      <c r="Z705" s="129">
        <f t="shared" si="72"/>
        <v>0.52074999999999994</v>
      </c>
      <c r="AA705" s="133">
        <f t="shared" si="73"/>
        <v>0.21298471573658689</v>
      </c>
      <c r="AB705" s="137">
        <f t="shared" si="74"/>
        <v>2.8804608737397982E-4</v>
      </c>
      <c r="AC705" s="137">
        <v>1.4999999999999999E-4</v>
      </c>
      <c r="AD705" s="141"/>
      <c r="AE705" s="141"/>
      <c r="AF705" s="141"/>
      <c r="AG705" s="141"/>
      <c r="AH705" s="141"/>
      <c r="AI705" s="145">
        <v>12.94</v>
      </c>
      <c r="AJ705" s="141"/>
      <c r="AK705" s="141"/>
      <c r="AL705" s="141"/>
      <c r="AM705" s="141"/>
      <c r="AN705" s="141"/>
      <c r="AO705" s="141"/>
      <c r="AP705" s="141"/>
      <c r="AQ705" s="141"/>
      <c r="AR705" s="141"/>
      <c r="AS705" s="91"/>
      <c r="AT705" s="91"/>
      <c r="AU705" s="91"/>
      <c r="AV705" s="91"/>
      <c r="AW705" s="91"/>
      <c r="AX705" s="91"/>
      <c r="AY705" s="150" t="s">
        <v>162</v>
      </c>
      <c r="AZ705" s="154" t="s">
        <v>163</v>
      </c>
      <c r="BA705" s="91" t="s">
        <v>164</v>
      </c>
      <c r="BB705" s="91"/>
      <c r="BC705" s="91"/>
      <c r="BD705" s="91"/>
      <c r="BE705" s="91"/>
      <c r="BF705" s="91"/>
      <c r="BG705" s="91"/>
      <c r="BH705" s="91"/>
      <c r="BI705" s="91"/>
      <c r="BJ705" s="91"/>
      <c r="BK705" s="91"/>
      <c r="BL705" s="91"/>
      <c r="BM705" s="91"/>
      <c r="BN705" s="91"/>
      <c r="BO705" s="91"/>
      <c r="BP705" s="91"/>
      <c r="BQ705" s="91"/>
    </row>
    <row r="706" spans="1:69" hidden="1" x14ac:dyDescent="0.25">
      <c r="A706" s="91" t="s">
        <v>159</v>
      </c>
      <c r="B706" s="91" t="s">
        <v>160</v>
      </c>
      <c r="C706" s="91" t="s">
        <v>161</v>
      </c>
      <c r="D706" s="91" t="s">
        <v>11</v>
      </c>
      <c r="E706" s="91">
        <v>1</v>
      </c>
      <c r="F706" s="94" t="s">
        <v>267</v>
      </c>
      <c r="G706" s="95">
        <v>6</v>
      </c>
      <c r="H706" s="99">
        <v>150</v>
      </c>
      <c r="I706" s="97">
        <v>6.625</v>
      </c>
      <c r="J706" s="106"/>
      <c r="K706" s="106"/>
      <c r="L706" s="106"/>
      <c r="M706" s="110"/>
      <c r="N706" s="114"/>
      <c r="O706" s="117">
        <v>0.20300000000000001</v>
      </c>
      <c r="P706" s="97"/>
      <c r="Q706" s="121"/>
      <c r="R706" s="121"/>
      <c r="S706" s="121"/>
      <c r="T706" s="121"/>
      <c r="U706" s="106"/>
      <c r="V706" s="106"/>
      <c r="W706" s="106"/>
      <c r="X706" s="117">
        <f t="shared" si="75"/>
        <v>6.2190000000000003</v>
      </c>
      <c r="Y706" s="125">
        <f t="shared" si="71"/>
        <v>30.376028737031337</v>
      </c>
      <c r="Z706" s="129">
        <f t="shared" si="72"/>
        <v>0.51824999999999999</v>
      </c>
      <c r="AA706" s="133">
        <f t="shared" si="73"/>
        <v>0.21094464400716204</v>
      </c>
      <c r="AB706" s="137">
        <f t="shared" si="74"/>
        <v>2.8943560057887119E-4</v>
      </c>
      <c r="AC706" s="137">
        <v>1.4999999999999999E-4</v>
      </c>
      <c r="AD706" s="141"/>
      <c r="AE706" s="141"/>
      <c r="AF706" s="141"/>
      <c r="AG706" s="91"/>
      <c r="AH706" s="141"/>
      <c r="AI706" s="145">
        <v>13.94</v>
      </c>
      <c r="AJ706" s="141"/>
      <c r="AK706" s="141"/>
      <c r="AL706" s="141"/>
      <c r="AM706" s="141"/>
      <c r="AN706" s="141"/>
      <c r="AO706" s="141"/>
      <c r="AP706" s="141"/>
      <c r="AQ706" s="141"/>
      <c r="AR706" s="141"/>
      <c r="AS706" s="91"/>
      <c r="AT706" s="91"/>
      <c r="AU706" s="91"/>
      <c r="AV706" s="91"/>
      <c r="AW706" s="91"/>
      <c r="AX706" s="91"/>
      <c r="AY706" s="150" t="s">
        <v>162</v>
      </c>
      <c r="AZ706" s="154" t="s">
        <v>163</v>
      </c>
      <c r="BA706" s="91" t="s">
        <v>164</v>
      </c>
      <c r="BB706" s="91"/>
      <c r="BC706" s="91"/>
      <c r="BD706" s="91"/>
      <c r="BE706" s="91"/>
      <c r="BF706" s="91"/>
      <c r="BG706" s="91"/>
      <c r="BH706" s="91"/>
      <c r="BI706" s="91"/>
      <c r="BJ706" s="91"/>
      <c r="BK706" s="91"/>
      <c r="BL706" s="91"/>
      <c r="BM706" s="91"/>
      <c r="BN706" s="91"/>
      <c r="BO706" s="91"/>
      <c r="BP706" s="91"/>
      <c r="BQ706" s="91"/>
    </row>
    <row r="707" spans="1:69" hidden="1" x14ac:dyDescent="0.25">
      <c r="A707" s="91" t="s">
        <v>159</v>
      </c>
      <c r="B707" s="91" t="s">
        <v>160</v>
      </c>
      <c r="C707" s="91" t="s">
        <v>161</v>
      </c>
      <c r="D707" s="91" t="s">
        <v>11</v>
      </c>
      <c r="E707" s="91">
        <v>1</v>
      </c>
      <c r="F707" s="94" t="s">
        <v>267</v>
      </c>
      <c r="G707" s="97">
        <v>6</v>
      </c>
      <c r="H707" s="103">
        <v>150</v>
      </c>
      <c r="I707" s="97">
        <v>6.625</v>
      </c>
      <c r="J707" s="106"/>
      <c r="K707" s="106"/>
      <c r="L707" s="106"/>
      <c r="M707" s="110"/>
      <c r="N707" s="114"/>
      <c r="O707" s="117">
        <v>0.219</v>
      </c>
      <c r="P707" s="97"/>
      <c r="Q707" s="121"/>
      <c r="R707" s="121"/>
      <c r="S707" s="121"/>
      <c r="T707" s="121"/>
      <c r="U707" s="106"/>
      <c r="V707" s="106"/>
      <c r="W707" s="106"/>
      <c r="X707" s="117">
        <f t="shared" si="75"/>
        <v>6.1870000000000003</v>
      </c>
      <c r="Y707" s="125">
        <f t="shared" si="71"/>
        <v>30.06423194934786</v>
      </c>
      <c r="Z707" s="129">
        <f t="shared" si="72"/>
        <v>0.51558333333333339</v>
      </c>
      <c r="AA707" s="133">
        <f t="shared" si="73"/>
        <v>0.20877938853713793</v>
      </c>
      <c r="AB707" s="137">
        <f t="shared" si="74"/>
        <v>2.9093260061419096E-4</v>
      </c>
      <c r="AC707" s="137">
        <v>1.4999999999999999E-4</v>
      </c>
      <c r="AD707" s="141"/>
      <c r="AE707" s="141"/>
      <c r="AF707" s="141"/>
      <c r="AG707" s="141"/>
      <c r="AH707" s="141"/>
      <c r="AI707" s="145">
        <v>15</v>
      </c>
      <c r="AJ707" s="141"/>
      <c r="AK707" s="141"/>
      <c r="AL707" s="141"/>
      <c r="AM707" s="141"/>
      <c r="AN707" s="141"/>
      <c r="AO707" s="141"/>
      <c r="AP707" s="141"/>
      <c r="AQ707" s="141"/>
      <c r="AR707" s="141"/>
      <c r="AS707" s="91"/>
      <c r="AT707" s="91"/>
      <c r="AU707" s="91"/>
      <c r="AV707" s="91"/>
      <c r="AW707" s="91"/>
      <c r="AX707" s="91"/>
      <c r="AY707" s="150" t="s">
        <v>162</v>
      </c>
      <c r="AZ707" s="154" t="s">
        <v>163</v>
      </c>
      <c r="BA707" s="91" t="s">
        <v>164</v>
      </c>
      <c r="BB707" s="91"/>
      <c r="BC707" s="91"/>
      <c r="BD707" s="91"/>
      <c r="BE707" s="91"/>
      <c r="BF707" s="91"/>
      <c r="BG707" s="91"/>
      <c r="BH707" s="91"/>
      <c r="BI707" s="91"/>
      <c r="BJ707" s="91"/>
      <c r="BK707" s="91"/>
      <c r="BL707" s="91"/>
      <c r="BM707" s="91"/>
      <c r="BN707" s="91"/>
      <c r="BO707" s="91"/>
      <c r="BP707" s="91"/>
      <c r="BQ707" s="91"/>
    </row>
    <row r="708" spans="1:69" hidden="1" x14ac:dyDescent="0.25">
      <c r="A708" s="91" t="s">
        <v>159</v>
      </c>
      <c r="B708" s="91" t="s">
        <v>160</v>
      </c>
      <c r="C708" s="91" t="s">
        <v>161</v>
      </c>
      <c r="D708" s="91" t="s">
        <v>11</v>
      </c>
      <c r="E708" s="91">
        <v>1</v>
      </c>
      <c r="F708" s="94" t="s">
        <v>267</v>
      </c>
      <c r="G708" s="97">
        <v>6</v>
      </c>
      <c r="H708" s="103">
        <v>150</v>
      </c>
      <c r="I708" s="97">
        <v>6.625</v>
      </c>
      <c r="J708" s="106"/>
      <c r="K708" s="106"/>
      <c r="L708" s="106"/>
      <c r="M708" s="110"/>
      <c r="N708" s="114"/>
      <c r="O708" s="117">
        <v>0.25</v>
      </c>
      <c r="P708" s="97"/>
      <c r="Q708" s="121"/>
      <c r="R708" s="121"/>
      <c r="S708" s="121"/>
      <c r="T708" s="121"/>
      <c r="U708" s="106"/>
      <c r="V708" s="106"/>
      <c r="W708" s="106"/>
      <c r="X708" s="117">
        <f t="shared" si="75"/>
        <v>6.125</v>
      </c>
      <c r="Y708" s="125">
        <f t="shared" si="71"/>
        <v>29.464702973707396</v>
      </c>
      <c r="Z708" s="129">
        <f t="shared" si="72"/>
        <v>0.51041666666666663</v>
      </c>
      <c r="AA708" s="133">
        <f t="shared" si="73"/>
        <v>0.20461599287296797</v>
      </c>
      <c r="AB708" s="137">
        <f t="shared" si="74"/>
        <v>2.9387755102040818E-4</v>
      </c>
      <c r="AC708" s="137">
        <v>1.4999999999999999E-4</v>
      </c>
      <c r="AD708" s="141"/>
      <c r="AE708" s="141"/>
      <c r="AF708" s="141"/>
      <c r="AG708" s="141"/>
      <c r="AH708" s="141"/>
      <c r="AI708" s="145">
        <v>17.04</v>
      </c>
      <c r="AJ708" s="141"/>
      <c r="AK708" s="141"/>
      <c r="AL708" s="141"/>
      <c r="AM708" s="141"/>
      <c r="AN708" s="141"/>
      <c r="AO708" s="141"/>
      <c r="AP708" s="141"/>
      <c r="AQ708" s="141"/>
      <c r="AR708" s="141"/>
      <c r="AS708" s="91"/>
      <c r="AT708" s="91"/>
      <c r="AU708" s="91"/>
      <c r="AV708" s="91"/>
      <c r="AW708" s="91"/>
      <c r="AX708" s="91"/>
      <c r="AY708" s="150" t="s">
        <v>162</v>
      </c>
      <c r="AZ708" s="154" t="s">
        <v>163</v>
      </c>
      <c r="BA708" s="91" t="s">
        <v>164</v>
      </c>
      <c r="BB708" s="91"/>
      <c r="BC708" s="91"/>
      <c r="BD708" s="91"/>
      <c r="BE708" s="91"/>
      <c r="BF708" s="91"/>
      <c r="BG708" s="91"/>
      <c r="BH708" s="91"/>
      <c r="BI708" s="91"/>
      <c r="BJ708" s="91"/>
      <c r="BK708" s="91"/>
      <c r="BL708" s="91"/>
      <c r="BM708" s="91"/>
      <c r="BN708" s="91"/>
      <c r="BO708" s="91"/>
      <c r="BP708" s="91"/>
      <c r="BQ708" s="91"/>
    </row>
    <row r="709" spans="1:69" hidden="1" x14ac:dyDescent="0.25">
      <c r="A709" s="91" t="s">
        <v>159</v>
      </c>
      <c r="B709" s="91" t="s">
        <v>160</v>
      </c>
      <c r="C709" s="91" t="s">
        <v>161</v>
      </c>
      <c r="D709" s="91" t="s">
        <v>11</v>
      </c>
      <c r="E709" s="91">
        <v>1</v>
      </c>
      <c r="F709" s="94" t="s">
        <v>267</v>
      </c>
      <c r="G709" s="97">
        <v>6</v>
      </c>
      <c r="H709" s="103">
        <v>150</v>
      </c>
      <c r="I709" s="97">
        <v>6.625</v>
      </c>
      <c r="J709" s="106"/>
      <c r="K709" s="106"/>
      <c r="L709" s="106"/>
      <c r="M709" s="110" t="s">
        <v>165</v>
      </c>
      <c r="N709" s="114">
        <v>40</v>
      </c>
      <c r="O709" s="117">
        <v>0.28000000000000003</v>
      </c>
      <c r="P709" s="97"/>
      <c r="Q709" s="121"/>
      <c r="R709" s="121"/>
      <c r="S709" s="121"/>
      <c r="T709" s="121"/>
      <c r="U709" s="106"/>
      <c r="V709" s="106"/>
      <c r="W709" s="106"/>
      <c r="X709" s="117">
        <f t="shared" si="75"/>
        <v>6.0649999999999995</v>
      </c>
      <c r="Y709" s="125">
        <f t="shared" ref="Y709:Y772" si="76">PI()*X709^2/4</f>
        <v>28.890262756998496</v>
      </c>
      <c r="Z709" s="129">
        <f t="shared" ref="Z709:Z772" si="77">X709/12</f>
        <v>0.50541666666666663</v>
      </c>
      <c r="AA709" s="133">
        <f t="shared" ref="AA709:AA772" si="78">PI()*Z709^2/4</f>
        <v>0.20062682470137846</v>
      </c>
      <c r="AB709" s="137">
        <f t="shared" ref="AB709:AB772" si="79">AC709/Z709</f>
        <v>2.9678483099752678E-4</v>
      </c>
      <c r="AC709" s="137">
        <v>1.4999999999999999E-4</v>
      </c>
      <c r="AD709" s="141"/>
      <c r="AE709" s="141"/>
      <c r="AF709" s="141"/>
      <c r="AG709" s="141"/>
      <c r="AH709" s="141"/>
      <c r="AI709" s="145">
        <v>18.989999999999998</v>
      </c>
      <c r="AJ709" s="141"/>
      <c r="AK709" s="141"/>
      <c r="AL709" s="141"/>
      <c r="AM709" s="141"/>
      <c r="AN709" s="141"/>
      <c r="AO709" s="141"/>
      <c r="AP709" s="141"/>
      <c r="AQ709" s="141"/>
      <c r="AR709" s="141"/>
      <c r="AS709" s="91"/>
      <c r="AT709" s="91"/>
      <c r="AU709" s="91"/>
      <c r="AV709" s="91"/>
      <c r="AW709" s="91"/>
      <c r="AX709" s="91"/>
      <c r="AY709" s="150" t="s">
        <v>162</v>
      </c>
      <c r="AZ709" s="154" t="s">
        <v>163</v>
      </c>
      <c r="BA709" s="91" t="s">
        <v>164</v>
      </c>
      <c r="BB709" s="91"/>
      <c r="BC709" s="91"/>
      <c r="BD709" s="91"/>
      <c r="BE709" s="91"/>
      <c r="BF709" s="91"/>
      <c r="BG709" s="91"/>
      <c r="BH709" s="91"/>
      <c r="BI709" s="91"/>
      <c r="BJ709" s="91"/>
      <c r="BK709" s="91"/>
      <c r="BL709" s="91"/>
      <c r="BM709" s="91"/>
      <c r="BN709" s="91"/>
      <c r="BO709" s="91"/>
      <c r="BP709" s="91"/>
      <c r="BQ709" s="91"/>
    </row>
    <row r="710" spans="1:69" hidden="1" x14ac:dyDescent="0.25">
      <c r="A710" s="91" t="s">
        <v>159</v>
      </c>
      <c r="B710" s="91" t="s">
        <v>160</v>
      </c>
      <c r="C710" s="91" t="s">
        <v>161</v>
      </c>
      <c r="D710" s="91" t="s">
        <v>11</v>
      </c>
      <c r="E710" s="91">
        <v>1</v>
      </c>
      <c r="F710" s="94" t="s">
        <v>267</v>
      </c>
      <c r="G710" s="97">
        <v>6</v>
      </c>
      <c r="H710" s="103">
        <v>150</v>
      </c>
      <c r="I710" s="97">
        <v>6.625</v>
      </c>
      <c r="J710" s="106"/>
      <c r="K710" s="106"/>
      <c r="L710" s="106"/>
      <c r="M710" s="110"/>
      <c r="N710" s="114"/>
      <c r="O710" s="117">
        <v>0.312</v>
      </c>
      <c r="P710" s="97"/>
      <c r="Q710" s="121"/>
      <c r="R710" s="121"/>
      <c r="S710" s="121"/>
      <c r="T710" s="121"/>
      <c r="U710" s="106"/>
      <c r="V710" s="106"/>
      <c r="W710" s="106"/>
      <c r="X710" s="117">
        <f t="shared" si="75"/>
        <v>6.0010000000000003</v>
      </c>
      <c r="Y710" s="125">
        <f t="shared" si="76"/>
        <v>28.283759445667076</v>
      </c>
      <c r="Z710" s="129">
        <f t="shared" si="77"/>
        <v>0.50008333333333332</v>
      </c>
      <c r="AA710" s="133">
        <f t="shared" si="78"/>
        <v>0.19641499615046579</v>
      </c>
      <c r="AB710" s="137">
        <f t="shared" si="79"/>
        <v>2.9995000833194467E-4</v>
      </c>
      <c r="AC710" s="137">
        <v>1.4999999999999999E-4</v>
      </c>
      <c r="AD710" s="141"/>
      <c r="AE710" s="141"/>
      <c r="AF710" s="141"/>
      <c r="AG710" s="141"/>
      <c r="AH710" s="141"/>
      <c r="AI710" s="145">
        <v>21.06</v>
      </c>
      <c r="AJ710" s="141"/>
      <c r="AK710" s="141"/>
      <c r="AL710" s="141"/>
      <c r="AM710" s="141"/>
      <c r="AN710" s="141"/>
      <c r="AO710" s="141"/>
      <c r="AP710" s="141"/>
      <c r="AQ710" s="141"/>
      <c r="AR710" s="141"/>
      <c r="AS710" s="91"/>
      <c r="AT710" s="91"/>
      <c r="AU710" s="91"/>
      <c r="AV710" s="91"/>
      <c r="AW710" s="91"/>
      <c r="AX710" s="91"/>
      <c r="AY710" s="150" t="s">
        <v>162</v>
      </c>
      <c r="AZ710" s="154" t="s">
        <v>163</v>
      </c>
      <c r="BA710" s="91" t="s">
        <v>164</v>
      </c>
      <c r="BB710" s="91"/>
      <c r="BC710" s="91"/>
      <c r="BD710" s="91"/>
      <c r="BE710" s="91"/>
      <c r="BF710" s="91"/>
      <c r="BG710" s="91"/>
      <c r="BH710" s="91"/>
      <c r="BI710" s="91"/>
      <c r="BJ710" s="91"/>
      <c r="BK710" s="91"/>
      <c r="BL710" s="91"/>
      <c r="BM710" s="91"/>
      <c r="BN710" s="91"/>
      <c r="BO710" s="91"/>
      <c r="BP710" s="91"/>
      <c r="BQ710" s="91"/>
    </row>
    <row r="711" spans="1:69" hidden="1" x14ac:dyDescent="0.25">
      <c r="A711" s="91" t="s">
        <v>159</v>
      </c>
      <c r="B711" s="91" t="s">
        <v>160</v>
      </c>
      <c r="C711" s="91" t="s">
        <v>161</v>
      </c>
      <c r="D711" s="91" t="s">
        <v>11</v>
      </c>
      <c r="E711" s="91">
        <v>1</v>
      </c>
      <c r="F711" s="94" t="s">
        <v>267</v>
      </c>
      <c r="G711" s="97">
        <v>6</v>
      </c>
      <c r="H711" s="103">
        <v>150</v>
      </c>
      <c r="I711" s="97">
        <v>6.625</v>
      </c>
      <c r="J711" s="106"/>
      <c r="K711" s="106"/>
      <c r="L711" s="106"/>
      <c r="M711" s="110"/>
      <c r="N711" s="114"/>
      <c r="O711" s="117">
        <v>0.34399999999999997</v>
      </c>
      <c r="P711" s="97"/>
      <c r="Q711" s="121"/>
      <c r="R711" s="121"/>
      <c r="S711" s="121"/>
      <c r="T711" s="121"/>
      <c r="U711" s="106"/>
      <c r="V711" s="106"/>
      <c r="W711" s="106"/>
      <c r="X711" s="117">
        <f t="shared" si="75"/>
        <v>5.9370000000000003</v>
      </c>
      <c r="Y711" s="125">
        <f t="shared" si="76"/>
        <v>27.683690116090194</v>
      </c>
      <c r="Z711" s="129">
        <f t="shared" si="77"/>
        <v>0.49475000000000002</v>
      </c>
      <c r="AA711" s="133">
        <f t="shared" si="78"/>
        <v>0.19224784802840411</v>
      </c>
      <c r="AB711" s="137">
        <f t="shared" si="79"/>
        <v>3.0318342597271343E-4</v>
      </c>
      <c r="AC711" s="137">
        <v>1.4999999999999999E-4</v>
      </c>
      <c r="AD711" s="141"/>
      <c r="AE711" s="141"/>
      <c r="AF711" s="141"/>
      <c r="AG711" s="141"/>
      <c r="AH711" s="141"/>
      <c r="AI711" s="145">
        <v>23.1</v>
      </c>
      <c r="AJ711" s="141"/>
      <c r="AK711" s="141"/>
      <c r="AL711" s="141"/>
      <c r="AM711" s="141"/>
      <c r="AN711" s="141"/>
      <c r="AO711" s="141"/>
      <c r="AP711" s="141"/>
      <c r="AQ711" s="141"/>
      <c r="AR711" s="141"/>
      <c r="AS711" s="91"/>
      <c r="AT711" s="91"/>
      <c r="AU711" s="91"/>
      <c r="AV711" s="91"/>
      <c r="AW711" s="91"/>
      <c r="AX711" s="91"/>
      <c r="AY711" s="150" t="s">
        <v>162</v>
      </c>
      <c r="AZ711" s="154" t="s">
        <v>163</v>
      </c>
      <c r="BA711" s="91" t="s">
        <v>164</v>
      </c>
      <c r="BB711" s="91"/>
      <c r="BC711" s="91"/>
      <c r="BD711" s="91"/>
      <c r="BE711" s="91"/>
      <c r="BF711" s="91"/>
      <c r="BG711" s="91"/>
      <c r="BH711" s="91"/>
      <c r="BI711" s="91"/>
      <c r="BJ711" s="91"/>
      <c r="BK711" s="91"/>
      <c r="BL711" s="91"/>
      <c r="BM711" s="91"/>
      <c r="BN711" s="91"/>
      <c r="BO711" s="91"/>
      <c r="BP711" s="91"/>
      <c r="BQ711" s="91"/>
    </row>
    <row r="712" spans="1:69" hidden="1" x14ac:dyDescent="0.25">
      <c r="A712" s="91" t="s">
        <v>159</v>
      </c>
      <c r="B712" s="91" t="s">
        <v>160</v>
      </c>
      <c r="C712" s="91" t="s">
        <v>161</v>
      </c>
      <c r="D712" s="91" t="s">
        <v>11</v>
      </c>
      <c r="E712" s="91">
        <v>1</v>
      </c>
      <c r="F712" s="94" t="s">
        <v>267</v>
      </c>
      <c r="G712" s="97">
        <v>6</v>
      </c>
      <c r="H712" s="103">
        <v>150</v>
      </c>
      <c r="I712" s="97">
        <v>6.625</v>
      </c>
      <c r="J712" s="106"/>
      <c r="K712" s="106"/>
      <c r="L712" s="106"/>
      <c r="M712" s="110"/>
      <c r="N712" s="114"/>
      <c r="O712" s="117">
        <v>0.375</v>
      </c>
      <c r="P712" s="97"/>
      <c r="Q712" s="121"/>
      <c r="R712" s="121"/>
      <c r="S712" s="121"/>
      <c r="T712" s="121"/>
      <c r="U712" s="106"/>
      <c r="V712" s="106"/>
      <c r="W712" s="106"/>
      <c r="X712" s="117">
        <f t="shared" si="75"/>
        <v>5.875</v>
      </c>
      <c r="Y712" s="125">
        <f t="shared" si="76"/>
        <v>27.108508483515052</v>
      </c>
      <c r="Z712" s="129">
        <f t="shared" si="77"/>
        <v>0.48958333333333331</v>
      </c>
      <c r="AA712" s="133">
        <f t="shared" si="78"/>
        <v>0.18825353113552118</v>
      </c>
      <c r="AB712" s="137">
        <f t="shared" si="79"/>
        <v>3.0638297872340425E-4</v>
      </c>
      <c r="AC712" s="137">
        <v>1.4999999999999999E-4</v>
      </c>
      <c r="AD712" s="141"/>
      <c r="AE712" s="141"/>
      <c r="AF712" s="141"/>
      <c r="AG712" s="141"/>
      <c r="AH712" s="141"/>
      <c r="AI712" s="145">
        <v>25.05</v>
      </c>
      <c r="AJ712" s="141"/>
      <c r="AK712" s="141"/>
      <c r="AL712" s="141"/>
      <c r="AM712" s="141"/>
      <c r="AN712" s="141"/>
      <c r="AO712" s="141"/>
      <c r="AP712" s="141"/>
      <c r="AQ712" s="141"/>
      <c r="AR712" s="141"/>
      <c r="AS712" s="91"/>
      <c r="AT712" s="91"/>
      <c r="AU712" s="91"/>
      <c r="AV712" s="91"/>
      <c r="AW712" s="91"/>
      <c r="AX712" s="91"/>
      <c r="AY712" s="150" t="s">
        <v>162</v>
      </c>
      <c r="AZ712" s="154" t="s">
        <v>163</v>
      </c>
      <c r="BA712" s="91" t="s">
        <v>164</v>
      </c>
      <c r="BB712" s="91"/>
      <c r="BC712" s="91"/>
      <c r="BD712" s="91"/>
      <c r="BE712" s="91"/>
      <c r="BF712" s="91"/>
      <c r="BG712" s="91"/>
      <c r="BH712" s="91"/>
      <c r="BI712" s="91"/>
      <c r="BJ712" s="91"/>
      <c r="BK712" s="91"/>
      <c r="BL712" s="91"/>
      <c r="BM712" s="91"/>
      <c r="BN712" s="91"/>
      <c r="BO712" s="91"/>
      <c r="BP712" s="91"/>
      <c r="BQ712" s="91"/>
    </row>
    <row r="713" spans="1:69" hidden="1" x14ac:dyDescent="0.25">
      <c r="A713" s="91" t="s">
        <v>159</v>
      </c>
      <c r="B713" s="91" t="s">
        <v>160</v>
      </c>
      <c r="C713" s="91" t="s">
        <v>161</v>
      </c>
      <c r="D713" s="91" t="s">
        <v>11</v>
      </c>
      <c r="E713" s="91">
        <v>1</v>
      </c>
      <c r="F713" s="94" t="s">
        <v>267</v>
      </c>
      <c r="G713" s="97">
        <v>6</v>
      </c>
      <c r="H713" s="103">
        <v>150</v>
      </c>
      <c r="I713" s="97">
        <v>6.625</v>
      </c>
      <c r="J713" s="106"/>
      <c r="K713" s="106"/>
      <c r="L713" s="106"/>
      <c r="M713" s="110" t="s">
        <v>166</v>
      </c>
      <c r="N713" s="114">
        <v>80</v>
      </c>
      <c r="O713" s="117">
        <v>0.432</v>
      </c>
      <c r="P713" s="97"/>
      <c r="Q713" s="121"/>
      <c r="R713" s="121"/>
      <c r="S713" s="121"/>
      <c r="T713" s="121"/>
      <c r="U713" s="106"/>
      <c r="V713" s="106"/>
      <c r="W713" s="106"/>
      <c r="X713" s="117">
        <f t="shared" si="75"/>
        <v>5.7610000000000001</v>
      </c>
      <c r="Y713" s="125">
        <f t="shared" si="76"/>
        <v>26.066674678175684</v>
      </c>
      <c r="Z713" s="129">
        <f t="shared" si="77"/>
        <v>0.48008333333333336</v>
      </c>
      <c r="AA713" s="133">
        <f t="shared" si="78"/>
        <v>0.18101857415399783</v>
      </c>
      <c r="AB713" s="137">
        <f t="shared" si="79"/>
        <v>3.1244575594514839E-4</v>
      </c>
      <c r="AC713" s="137">
        <v>1.4999999999999999E-4</v>
      </c>
      <c r="AD713" s="141"/>
      <c r="AE713" s="141"/>
      <c r="AF713" s="141"/>
      <c r="AG713" s="141"/>
      <c r="AH713" s="141"/>
      <c r="AI713" s="145">
        <v>28.6</v>
      </c>
      <c r="AJ713" s="141"/>
      <c r="AK713" s="141"/>
      <c r="AL713" s="141"/>
      <c r="AM713" s="141"/>
      <c r="AN713" s="141"/>
      <c r="AO713" s="141"/>
      <c r="AP713" s="141"/>
      <c r="AQ713" s="141"/>
      <c r="AR713" s="141"/>
      <c r="AS713" s="91"/>
      <c r="AT713" s="91"/>
      <c r="AU713" s="91"/>
      <c r="AV713" s="91"/>
      <c r="AW713" s="91"/>
      <c r="AX713" s="91"/>
      <c r="AY713" s="150" t="s">
        <v>162</v>
      </c>
      <c r="AZ713" s="154" t="s">
        <v>163</v>
      </c>
      <c r="BA713" s="91" t="s">
        <v>164</v>
      </c>
      <c r="BB713" s="91"/>
      <c r="BC713" s="91"/>
      <c r="BD713" s="91"/>
      <c r="BE713" s="91"/>
      <c r="BF713" s="91"/>
      <c r="BG713" s="91"/>
      <c r="BH713" s="91"/>
      <c r="BI713" s="91"/>
      <c r="BJ713" s="91"/>
      <c r="BK713" s="91"/>
      <c r="BL713" s="91"/>
      <c r="BM713" s="91"/>
      <c r="BN713" s="91"/>
      <c r="BO713" s="91"/>
      <c r="BP713" s="91"/>
      <c r="BQ713" s="91"/>
    </row>
    <row r="714" spans="1:69" hidden="1" x14ac:dyDescent="0.25">
      <c r="A714" s="91" t="s">
        <v>159</v>
      </c>
      <c r="B714" s="91" t="s">
        <v>160</v>
      </c>
      <c r="C714" s="91" t="s">
        <v>161</v>
      </c>
      <c r="D714" s="91" t="s">
        <v>11</v>
      </c>
      <c r="E714" s="91">
        <v>1</v>
      </c>
      <c r="F714" s="94" t="s">
        <v>267</v>
      </c>
      <c r="G714" s="95">
        <v>6</v>
      </c>
      <c r="H714" s="99">
        <v>150</v>
      </c>
      <c r="I714" s="97">
        <v>6.625</v>
      </c>
      <c r="J714" s="106"/>
      <c r="K714" s="106"/>
      <c r="L714" s="106"/>
      <c r="M714" s="110"/>
      <c r="N714" s="114"/>
      <c r="O714" s="117">
        <v>0.5</v>
      </c>
      <c r="P714" s="97"/>
      <c r="Q714" s="121"/>
      <c r="R714" s="121"/>
      <c r="S714" s="121"/>
      <c r="T714" s="121"/>
      <c r="U714" s="106"/>
      <c r="V714" s="106"/>
      <c r="W714" s="106"/>
      <c r="X714" s="117">
        <f t="shared" ref="X714:X777" si="80">(I714-O714*2)</f>
        <v>5.625</v>
      </c>
      <c r="Y714" s="125">
        <f t="shared" si="76"/>
        <v>24.850488763747386</v>
      </c>
      <c r="Z714" s="129">
        <f t="shared" si="77"/>
        <v>0.46875</v>
      </c>
      <c r="AA714" s="133">
        <f t="shared" si="78"/>
        <v>0.17257283863713463</v>
      </c>
      <c r="AB714" s="137">
        <f t="shared" si="79"/>
        <v>3.1999999999999997E-4</v>
      </c>
      <c r="AC714" s="137">
        <v>1.4999999999999999E-4</v>
      </c>
      <c r="AD714" s="141"/>
      <c r="AE714" s="141"/>
      <c r="AF714" s="141"/>
      <c r="AG714" s="91"/>
      <c r="AH714" s="141"/>
      <c r="AI714" s="145">
        <v>32.74</v>
      </c>
      <c r="AJ714" s="141"/>
      <c r="AK714" s="141"/>
      <c r="AL714" s="141"/>
      <c r="AM714" s="141"/>
      <c r="AN714" s="141"/>
      <c r="AO714" s="141"/>
      <c r="AP714" s="141"/>
      <c r="AQ714" s="141"/>
      <c r="AR714" s="141"/>
      <c r="AS714" s="91"/>
      <c r="AT714" s="91"/>
      <c r="AU714" s="91"/>
      <c r="AV714" s="91"/>
      <c r="AW714" s="91"/>
      <c r="AX714" s="91"/>
      <c r="AY714" s="150" t="s">
        <v>162</v>
      </c>
      <c r="AZ714" s="154" t="s">
        <v>163</v>
      </c>
      <c r="BA714" s="91" t="s">
        <v>164</v>
      </c>
      <c r="BB714" s="91"/>
      <c r="BC714" s="91"/>
      <c r="BD714" s="91"/>
      <c r="BE714" s="91"/>
      <c r="BF714" s="91"/>
      <c r="BG714" s="91"/>
      <c r="BH714" s="91"/>
      <c r="BI714" s="91"/>
      <c r="BJ714" s="91"/>
      <c r="BK714" s="91"/>
      <c r="BL714" s="91"/>
      <c r="BM714" s="91"/>
      <c r="BN714" s="91"/>
      <c r="BO714" s="91"/>
      <c r="BP714" s="91"/>
      <c r="BQ714" s="91"/>
    </row>
    <row r="715" spans="1:69" hidden="1" x14ac:dyDescent="0.25">
      <c r="A715" s="91" t="s">
        <v>159</v>
      </c>
      <c r="B715" s="91" t="s">
        <v>160</v>
      </c>
      <c r="C715" s="91" t="s">
        <v>161</v>
      </c>
      <c r="D715" s="91" t="s">
        <v>11</v>
      </c>
      <c r="E715" s="91">
        <v>1</v>
      </c>
      <c r="F715" s="94" t="s">
        <v>267</v>
      </c>
      <c r="G715" s="97">
        <v>6</v>
      </c>
      <c r="H715" s="103">
        <v>150</v>
      </c>
      <c r="I715" s="97">
        <v>6.625</v>
      </c>
      <c r="J715" s="106"/>
      <c r="K715" s="106"/>
      <c r="L715" s="106"/>
      <c r="M715" s="110"/>
      <c r="N715" s="114">
        <v>120</v>
      </c>
      <c r="O715" s="117">
        <v>0.56200000000000006</v>
      </c>
      <c r="P715" s="97"/>
      <c r="Q715" s="121"/>
      <c r="R715" s="121"/>
      <c r="S715" s="121"/>
      <c r="T715" s="121"/>
      <c r="U715" s="106"/>
      <c r="V715" s="106"/>
      <c r="W715" s="106"/>
      <c r="X715" s="117">
        <f t="shared" si="80"/>
        <v>5.5009999999999994</v>
      </c>
      <c r="Y715" s="125">
        <f t="shared" si="76"/>
        <v>23.766934607968341</v>
      </c>
      <c r="Z715" s="129">
        <f t="shared" si="77"/>
        <v>0.45841666666666664</v>
      </c>
      <c r="AA715" s="133">
        <f t="shared" si="78"/>
        <v>0.16504815699978015</v>
      </c>
      <c r="AB715" s="137">
        <f t="shared" si="79"/>
        <v>3.2721323395746226E-4</v>
      </c>
      <c r="AC715" s="137">
        <v>1.4999999999999999E-4</v>
      </c>
      <c r="AD715" s="141"/>
      <c r="AE715" s="141"/>
      <c r="AF715" s="141"/>
      <c r="AG715" s="141"/>
      <c r="AH715" s="141"/>
      <c r="AI715" s="145">
        <v>36.43</v>
      </c>
      <c r="AJ715" s="141"/>
      <c r="AK715" s="141"/>
      <c r="AL715" s="141"/>
      <c r="AM715" s="141"/>
      <c r="AN715" s="141"/>
      <c r="AO715" s="141"/>
      <c r="AP715" s="141"/>
      <c r="AQ715" s="141"/>
      <c r="AR715" s="141"/>
      <c r="AS715" s="91"/>
      <c r="AT715" s="91"/>
      <c r="AU715" s="91"/>
      <c r="AV715" s="91"/>
      <c r="AW715" s="91"/>
      <c r="AX715" s="91"/>
      <c r="AY715" s="150" t="s">
        <v>162</v>
      </c>
      <c r="AZ715" s="154" t="s">
        <v>163</v>
      </c>
      <c r="BA715" s="91" t="s">
        <v>164</v>
      </c>
      <c r="BB715" s="91"/>
      <c r="BC715" s="91"/>
      <c r="BD715" s="91"/>
      <c r="BE715" s="91"/>
      <c r="BF715" s="91"/>
      <c r="BG715" s="91"/>
      <c r="BH715" s="91"/>
      <c r="BI715" s="91"/>
      <c r="BJ715" s="91"/>
      <c r="BK715" s="91"/>
      <c r="BL715" s="91"/>
      <c r="BM715" s="91"/>
      <c r="BN715" s="91"/>
      <c r="BO715" s="91"/>
      <c r="BP715" s="91"/>
      <c r="BQ715" s="91"/>
    </row>
    <row r="716" spans="1:69" hidden="1" x14ac:dyDescent="0.25">
      <c r="A716" s="91" t="s">
        <v>159</v>
      </c>
      <c r="B716" s="91" t="s">
        <v>160</v>
      </c>
      <c r="C716" s="91" t="s">
        <v>161</v>
      </c>
      <c r="D716" s="91" t="s">
        <v>11</v>
      </c>
      <c r="E716" s="91">
        <v>1</v>
      </c>
      <c r="F716" s="94" t="s">
        <v>267</v>
      </c>
      <c r="G716" s="95">
        <v>6</v>
      </c>
      <c r="H716" s="99">
        <v>150</v>
      </c>
      <c r="I716" s="97">
        <v>6.625</v>
      </c>
      <c r="J716" s="106"/>
      <c r="K716" s="106"/>
      <c r="L716" s="106"/>
      <c r="M716" s="110"/>
      <c r="N716" s="114"/>
      <c r="O716" s="117">
        <v>0.625</v>
      </c>
      <c r="P716" s="97"/>
      <c r="Q716" s="121"/>
      <c r="R716" s="121"/>
      <c r="S716" s="121"/>
      <c r="T716" s="121"/>
      <c r="U716" s="106"/>
      <c r="V716" s="106"/>
      <c r="W716" s="106"/>
      <c r="X716" s="117">
        <f t="shared" si="80"/>
        <v>5.375</v>
      </c>
      <c r="Y716" s="125">
        <f t="shared" si="76"/>
        <v>22.690643814404403</v>
      </c>
      <c r="Z716" s="129">
        <f t="shared" si="77"/>
        <v>0.44791666666666669</v>
      </c>
      <c r="AA716" s="133">
        <f t="shared" si="78"/>
        <v>0.15757391537780838</v>
      </c>
      <c r="AB716" s="137">
        <f t="shared" si="79"/>
        <v>3.3488372093023252E-4</v>
      </c>
      <c r="AC716" s="137">
        <v>1.4999999999999999E-4</v>
      </c>
      <c r="AD716" s="141"/>
      <c r="AE716" s="141"/>
      <c r="AF716" s="141"/>
      <c r="AG716" s="91"/>
      <c r="AH716" s="141"/>
      <c r="AI716" s="145">
        <v>40.090000000000003</v>
      </c>
      <c r="AJ716" s="141"/>
      <c r="AK716" s="141"/>
      <c r="AL716" s="141"/>
      <c r="AM716" s="141"/>
      <c r="AN716" s="141"/>
      <c r="AO716" s="141"/>
      <c r="AP716" s="141"/>
      <c r="AQ716" s="141"/>
      <c r="AR716" s="141"/>
      <c r="AS716" s="91"/>
      <c r="AT716" s="91"/>
      <c r="AU716" s="91"/>
      <c r="AV716" s="91"/>
      <c r="AW716" s="91"/>
      <c r="AX716" s="91"/>
      <c r="AY716" s="150" t="s">
        <v>162</v>
      </c>
      <c r="AZ716" s="154" t="s">
        <v>163</v>
      </c>
      <c r="BA716" s="91" t="s">
        <v>164</v>
      </c>
      <c r="BB716" s="91"/>
      <c r="BC716" s="91"/>
      <c r="BD716" s="91"/>
      <c r="BE716" s="91"/>
      <c r="BF716" s="91"/>
      <c r="BG716" s="91"/>
      <c r="BH716" s="91"/>
      <c r="BI716" s="91"/>
      <c r="BJ716" s="91"/>
      <c r="BK716" s="91"/>
      <c r="BL716" s="91"/>
      <c r="BM716" s="91"/>
      <c r="BN716" s="91"/>
      <c r="BO716" s="91"/>
      <c r="BP716" s="91"/>
      <c r="BQ716" s="91"/>
    </row>
    <row r="717" spans="1:69" hidden="1" x14ac:dyDescent="0.25">
      <c r="A717" s="91" t="s">
        <v>159</v>
      </c>
      <c r="B717" s="91" t="s">
        <v>160</v>
      </c>
      <c r="C717" s="91" t="s">
        <v>161</v>
      </c>
      <c r="D717" s="91" t="s">
        <v>11</v>
      </c>
      <c r="E717" s="91">
        <v>1</v>
      </c>
      <c r="F717" s="94" t="s">
        <v>267</v>
      </c>
      <c r="G717" s="97">
        <v>6</v>
      </c>
      <c r="H717" s="103">
        <v>150</v>
      </c>
      <c r="I717" s="97">
        <v>6.625</v>
      </c>
      <c r="J717" s="106"/>
      <c r="K717" s="106"/>
      <c r="L717" s="106"/>
      <c r="M717" s="110"/>
      <c r="N717" s="114">
        <v>160</v>
      </c>
      <c r="O717" s="117">
        <v>0.71899999999999997</v>
      </c>
      <c r="P717" s="97"/>
      <c r="Q717" s="121"/>
      <c r="R717" s="121"/>
      <c r="S717" s="121"/>
      <c r="T717" s="121"/>
      <c r="U717" s="106"/>
      <c r="V717" s="106"/>
      <c r="W717" s="106"/>
      <c r="X717" s="117">
        <f t="shared" si="80"/>
        <v>5.1870000000000003</v>
      </c>
      <c r="Y717" s="125">
        <f t="shared" si="76"/>
        <v>21.131113238865282</v>
      </c>
      <c r="Z717" s="129">
        <f t="shared" si="77"/>
        <v>0.43225000000000002</v>
      </c>
      <c r="AA717" s="133">
        <f t="shared" si="78"/>
        <v>0.14674384193656445</v>
      </c>
      <c r="AB717" s="137">
        <f t="shared" si="79"/>
        <v>3.4702139965297855E-4</v>
      </c>
      <c r="AC717" s="137">
        <v>1.4999999999999999E-4</v>
      </c>
      <c r="AD717" s="141"/>
      <c r="AE717" s="141"/>
      <c r="AF717" s="141"/>
      <c r="AG717" s="141"/>
      <c r="AH717" s="141"/>
      <c r="AI717" s="145">
        <v>45.39</v>
      </c>
      <c r="AJ717" s="141"/>
      <c r="AK717" s="141"/>
      <c r="AL717" s="141"/>
      <c r="AM717" s="141"/>
      <c r="AN717" s="141"/>
      <c r="AO717" s="141"/>
      <c r="AP717" s="141"/>
      <c r="AQ717" s="141"/>
      <c r="AR717" s="141"/>
      <c r="AS717" s="91"/>
      <c r="AT717" s="91"/>
      <c r="AU717" s="91"/>
      <c r="AV717" s="91"/>
      <c r="AW717" s="91"/>
      <c r="AX717" s="91"/>
      <c r="AY717" s="150" t="s">
        <v>162</v>
      </c>
      <c r="AZ717" s="154" t="s">
        <v>163</v>
      </c>
      <c r="BA717" s="91" t="s">
        <v>164</v>
      </c>
      <c r="BB717" s="91"/>
      <c r="BC717" s="91"/>
      <c r="BD717" s="91"/>
      <c r="BE717" s="91"/>
      <c r="BF717" s="91"/>
      <c r="BG717" s="91"/>
      <c r="BH717" s="91"/>
      <c r="BI717" s="91"/>
      <c r="BJ717" s="91"/>
      <c r="BK717" s="91"/>
      <c r="BL717" s="91"/>
      <c r="BM717" s="91"/>
      <c r="BN717" s="91"/>
      <c r="BO717" s="91"/>
      <c r="BP717" s="91"/>
      <c r="BQ717" s="91"/>
    </row>
    <row r="718" spans="1:69" hidden="1" x14ac:dyDescent="0.25">
      <c r="A718" s="91" t="s">
        <v>159</v>
      </c>
      <c r="B718" s="91" t="s">
        <v>160</v>
      </c>
      <c r="C718" s="91" t="s">
        <v>161</v>
      </c>
      <c r="D718" s="91" t="s">
        <v>11</v>
      </c>
      <c r="E718" s="91">
        <v>1</v>
      </c>
      <c r="F718" s="94" t="s">
        <v>267</v>
      </c>
      <c r="G718" s="95">
        <v>6</v>
      </c>
      <c r="H718" s="99">
        <v>150</v>
      </c>
      <c r="I718" s="97">
        <v>6.625</v>
      </c>
      <c r="J718" s="106"/>
      <c r="K718" s="106"/>
      <c r="L718" s="106"/>
      <c r="M718" s="110"/>
      <c r="N718" s="114"/>
      <c r="O718" s="117">
        <v>0.75</v>
      </c>
      <c r="P718" s="97"/>
      <c r="Q718" s="121"/>
      <c r="R718" s="121"/>
      <c r="S718" s="121"/>
      <c r="T718" s="121"/>
      <c r="U718" s="106"/>
      <c r="V718" s="106"/>
      <c r="W718" s="106"/>
      <c r="X718" s="117">
        <f t="shared" si="80"/>
        <v>5.125</v>
      </c>
      <c r="Y718" s="125">
        <f t="shared" si="76"/>
        <v>20.628973635486101</v>
      </c>
      <c r="Z718" s="129">
        <f t="shared" si="77"/>
        <v>0.42708333333333331</v>
      </c>
      <c r="AA718" s="133">
        <f t="shared" si="78"/>
        <v>0.14325676135754237</v>
      </c>
      <c r="AB718" s="137">
        <f t="shared" si="79"/>
        <v>3.5121951219512193E-4</v>
      </c>
      <c r="AC718" s="137">
        <v>1.4999999999999999E-4</v>
      </c>
      <c r="AD718" s="141"/>
      <c r="AE718" s="141"/>
      <c r="AF718" s="141"/>
      <c r="AG718" s="91"/>
      <c r="AH718" s="141"/>
      <c r="AI718" s="145">
        <v>47.1</v>
      </c>
      <c r="AJ718" s="141"/>
      <c r="AK718" s="141"/>
      <c r="AL718" s="141"/>
      <c r="AM718" s="141"/>
      <c r="AN718" s="141"/>
      <c r="AO718" s="141"/>
      <c r="AP718" s="141"/>
      <c r="AQ718" s="141"/>
      <c r="AR718" s="141"/>
      <c r="AS718" s="91"/>
      <c r="AT718" s="91"/>
      <c r="AU718" s="91"/>
      <c r="AV718" s="91"/>
      <c r="AW718" s="91"/>
      <c r="AX718" s="91"/>
      <c r="AY718" s="150" t="s">
        <v>162</v>
      </c>
      <c r="AZ718" s="154" t="s">
        <v>163</v>
      </c>
      <c r="BA718" s="91" t="s">
        <v>164</v>
      </c>
      <c r="BB718" s="91"/>
      <c r="BC718" s="91"/>
      <c r="BD718" s="91"/>
      <c r="BE718" s="91"/>
      <c r="BF718" s="91"/>
      <c r="BG718" s="91"/>
      <c r="BH718" s="91"/>
      <c r="BI718" s="91"/>
      <c r="BJ718" s="91"/>
      <c r="BK718" s="91"/>
      <c r="BL718" s="91"/>
      <c r="BM718" s="91"/>
      <c r="BN718" s="91"/>
      <c r="BO718" s="91"/>
      <c r="BP718" s="91"/>
      <c r="BQ718" s="91"/>
    </row>
    <row r="719" spans="1:69" hidden="1" x14ac:dyDescent="0.25">
      <c r="A719" s="91" t="s">
        <v>159</v>
      </c>
      <c r="B719" s="91" t="s">
        <v>160</v>
      </c>
      <c r="C719" s="91" t="s">
        <v>161</v>
      </c>
      <c r="D719" s="91" t="s">
        <v>11</v>
      </c>
      <c r="E719" s="91">
        <v>1</v>
      </c>
      <c r="F719" s="94" t="s">
        <v>267</v>
      </c>
      <c r="G719" s="97">
        <v>6</v>
      </c>
      <c r="H719" s="103">
        <v>150</v>
      </c>
      <c r="I719" s="97">
        <v>6.625</v>
      </c>
      <c r="J719" s="106"/>
      <c r="K719" s="106"/>
      <c r="L719" s="106"/>
      <c r="M719" s="110" t="s">
        <v>167</v>
      </c>
      <c r="N719" s="114"/>
      <c r="O719" s="117">
        <v>0.86399999999999999</v>
      </c>
      <c r="P719" s="97"/>
      <c r="Q719" s="121"/>
      <c r="R719" s="121"/>
      <c r="S719" s="121"/>
      <c r="T719" s="121"/>
      <c r="U719" s="106"/>
      <c r="V719" s="106"/>
      <c r="W719" s="106"/>
      <c r="X719" s="117">
        <f t="shared" si="80"/>
        <v>4.8970000000000002</v>
      </c>
      <c r="Y719" s="125">
        <f t="shared" si="76"/>
        <v>18.83432626575232</v>
      </c>
      <c r="Z719" s="129">
        <f t="shared" si="77"/>
        <v>0.40808333333333335</v>
      </c>
      <c r="AA719" s="133">
        <f t="shared" si="78"/>
        <v>0.13079393240105777</v>
      </c>
      <c r="AB719" s="137">
        <f t="shared" si="79"/>
        <v>3.6757198284664074E-4</v>
      </c>
      <c r="AC719" s="137">
        <v>1.4999999999999999E-4</v>
      </c>
      <c r="AD719" s="141"/>
      <c r="AE719" s="141"/>
      <c r="AF719" s="141"/>
      <c r="AG719" s="141"/>
      <c r="AH719" s="141"/>
      <c r="AI719" s="145">
        <v>53.21</v>
      </c>
      <c r="AJ719" s="141"/>
      <c r="AK719" s="141"/>
      <c r="AL719" s="141"/>
      <c r="AM719" s="141"/>
      <c r="AN719" s="141"/>
      <c r="AO719" s="141"/>
      <c r="AP719" s="141"/>
      <c r="AQ719" s="141"/>
      <c r="AR719" s="141"/>
      <c r="AS719" s="91"/>
      <c r="AT719" s="91"/>
      <c r="AU719" s="91"/>
      <c r="AV719" s="91"/>
      <c r="AW719" s="91"/>
      <c r="AX719" s="91"/>
      <c r="AY719" s="150" t="s">
        <v>162</v>
      </c>
      <c r="AZ719" s="154" t="s">
        <v>163</v>
      </c>
      <c r="BA719" s="91" t="s">
        <v>164</v>
      </c>
      <c r="BB719" s="91"/>
      <c r="BC719" s="91"/>
      <c r="BD719" s="91"/>
      <c r="BE719" s="91"/>
      <c r="BF719" s="91"/>
      <c r="BG719" s="91"/>
      <c r="BH719" s="91"/>
      <c r="BI719" s="91"/>
      <c r="BJ719" s="91"/>
      <c r="BK719" s="91"/>
      <c r="BL719" s="91"/>
      <c r="BM719" s="91"/>
      <c r="BN719" s="91"/>
      <c r="BO719" s="91"/>
      <c r="BP719" s="91"/>
      <c r="BQ719" s="91"/>
    </row>
    <row r="720" spans="1:69" hidden="1" x14ac:dyDescent="0.25">
      <c r="A720" s="91" t="s">
        <v>159</v>
      </c>
      <c r="B720" s="91" t="s">
        <v>160</v>
      </c>
      <c r="C720" s="91" t="s">
        <v>161</v>
      </c>
      <c r="D720" s="91" t="s">
        <v>11</v>
      </c>
      <c r="E720" s="91">
        <v>1</v>
      </c>
      <c r="F720" s="94" t="s">
        <v>267</v>
      </c>
      <c r="G720" s="97">
        <v>6</v>
      </c>
      <c r="H720" s="103">
        <v>150</v>
      </c>
      <c r="I720" s="97">
        <v>6.625</v>
      </c>
      <c r="J720" s="106"/>
      <c r="K720" s="106"/>
      <c r="L720" s="106"/>
      <c r="M720" s="110"/>
      <c r="N720" s="114"/>
      <c r="O720" s="117">
        <v>0.875</v>
      </c>
      <c r="P720" s="97"/>
      <c r="Q720" s="121"/>
      <c r="R720" s="121"/>
      <c r="S720" s="121"/>
      <c r="T720" s="121"/>
      <c r="U720" s="106"/>
      <c r="V720" s="106"/>
      <c r="W720" s="106"/>
      <c r="X720" s="117">
        <f t="shared" si="80"/>
        <v>4.875</v>
      </c>
      <c r="Y720" s="125">
        <f t="shared" si="76"/>
        <v>18.66547822699248</v>
      </c>
      <c r="Z720" s="129">
        <f t="shared" si="77"/>
        <v>0.40625</v>
      </c>
      <c r="AA720" s="133">
        <f t="shared" si="78"/>
        <v>0.12962137657633668</v>
      </c>
      <c r="AB720" s="137">
        <f t="shared" si="79"/>
        <v>3.6923076923076921E-4</v>
      </c>
      <c r="AC720" s="137">
        <v>1.4999999999999999E-4</v>
      </c>
      <c r="AD720" s="141"/>
      <c r="AE720" s="141"/>
      <c r="AF720" s="141"/>
      <c r="AG720" s="141"/>
      <c r="AH720" s="141"/>
      <c r="AI720" s="145">
        <v>53.78</v>
      </c>
      <c r="AJ720" s="141"/>
      <c r="AK720" s="141"/>
      <c r="AL720" s="141"/>
      <c r="AM720" s="141"/>
      <c r="AN720" s="141"/>
      <c r="AO720" s="141"/>
      <c r="AP720" s="141"/>
      <c r="AQ720" s="141"/>
      <c r="AR720" s="141"/>
      <c r="AS720" s="91"/>
      <c r="AT720" s="91"/>
      <c r="AU720" s="91"/>
      <c r="AV720" s="91"/>
      <c r="AW720" s="91"/>
      <c r="AX720" s="91"/>
      <c r="AY720" s="150" t="s">
        <v>162</v>
      </c>
      <c r="AZ720" s="154" t="s">
        <v>163</v>
      </c>
      <c r="BA720" s="91" t="s">
        <v>164</v>
      </c>
      <c r="BB720" s="91"/>
      <c r="BC720" s="91"/>
      <c r="BD720" s="91"/>
      <c r="BE720" s="91"/>
      <c r="BF720" s="91"/>
      <c r="BG720" s="91"/>
      <c r="BH720" s="91"/>
      <c r="BI720" s="91"/>
      <c r="BJ720" s="91"/>
      <c r="BK720" s="91"/>
      <c r="BL720" s="91"/>
      <c r="BM720" s="91"/>
      <c r="BN720" s="91"/>
      <c r="BO720" s="91"/>
      <c r="BP720" s="91"/>
      <c r="BQ720" s="91"/>
    </row>
    <row r="721" spans="1:69" hidden="1" x14ac:dyDescent="0.25">
      <c r="A721" s="12" t="s">
        <v>159</v>
      </c>
      <c r="B721" s="12" t="s">
        <v>160</v>
      </c>
      <c r="C721" s="12" t="s">
        <v>161</v>
      </c>
      <c r="D721" s="12" t="s">
        <v>11</v>
      </c>
      <c r="E721" s="12">
        <v>1</v>
      </c>
      <c r="F721" s="94" t="s">
        <v>267</v>
      </c>
      <c r="G721" s="22">
        <v>8</v>
      </c>
      <c r="H721" s="101">
        <v>200</v>
      </c>
      <c r="I721" s="22">
        <v>8.625</v>
      </c>
      <c r="J721" s="108"/>
      <c r="K721" s="108"/>
      <c r="L721" s="108"/>
      <c r="M721" s="112"/>
      <c r="N721" s="116">
        <v>5</v>
      </c>
      <c r="O721" s="119">
        <v>0.109</v>
      </c>
      <c r="Q721" s="123"/>
      <c r="R721" s="123"/>
      <c r="S721" s="123"/>
      <c r="T721" s="123"/>
      <c r="U721" s="108"/>
      <c r="V721" s="108"/>
      <c r="W721" s="108"/>
      <c r="X721" s="119">
        <f t="shared" si="80"/>
        <v>8.407</v>
      </c>
      <c r="Y721" s="127">
        <f t="shared" si="76"/>
        <v>55.510095717849502</v>
      </c>
      <c r="Z721" s="131">
        <f t="shared" si="77"/>
        <v>0.70058333333333334</v>
      </c>
      <c r="AA721" s="135">
        <f t="shared" si="78"/>
        <v>0.3854867758183993</v>
      </c>
      <c r="AB721" s="139">
        <f t="shared" si="79"/>
        <v>2.1410729154276197E-4</v>
      </c>
      <c r="AC721" s="139">
        <v>1.4999999999999999E-4</v>
      </c>
      <c r="AD721" s="143"/>
      <c r="AE721" s="143"/>
      <c r="AF721" s="143"/>
      <c r="AG721" s="143"/>
      <c r="AH721" s="143"/>
      <c r="AI721" s="147">
        <v>9.92</v>
      </c>
      <c r="AJ721" s="143"/>
      <c r="AK721" s="143"/>
      <c r="AL721" s="143"/>
      <c r="AM721" s="143"/>
      <c r="AN721" s="143"/>
      <c r="AO721" s="143"/>
      <c r="AP721" s="143"/>
      <c r="AQ721" s="143"/>
      <c r="AR721" s="143"/>
      <c r="AY721" s="152" t="s">
        <v>162</v>
      </c>
      <c r="AZ721" s="155" t="s">
        <v>163</v>
      </c>
      <c r="BA721" s="157" t="s">
        <v>164</v>
      </c>
    </row>
    <row r="722" spans="1:69" hidden="1" x14ac:dyDescent="0.25">
      <c r="A722" s="12" t="s">
        <v>159</v>
      </c>
      <c r="B722" s="12" t="s">
        <v>160</v>
      </c>
      <c r="C722" s="12" t="s">
        <v>161</v>
      </c>
      <c r="D722" s="12" t="s">
        <v>11</v>
      </c>
      <c r="E722" s="12">
        <v>1</v>
      </c>
      <c r="F722" s="94" t="s">
        <v>267</v>
      </c>
      <c r="G722" s="22">
        <v>8</v>
      </c>
      <c r="H722" s="101">
        <v>200</v>
      </c>
      <c r="I722" s="22">
        <v>8.625</v>
      </c>
      <c r="J722" s="108"/>
      <c r="K722" s="108"/>
      <c r="L722" s="108"/>
      <c r="M722" s="112"/>
      <c r="N722" s="116"/>
      <c r="O722" s="119">
        <v>0.125</v>
      </c>
      <c r="Q722" s="123"/>
      <c r="R722" s="123"/>
      <c r="S722" s="123"/>
      <c r="T722" s="123"/>
      <c r="U722" s="108"/>
      <c r="V722" s="108"/>
      <c r="W722" s="108"/>
      <c r="X722" s="119">
        <f t="shared" si="80"/>
        <v>8.375</v>
      </c>
      <c r="Y722" s="127">
        <f t="shared" si="76"/>
        <v>55.088318054549148</v>
      </c>
      <c r="Z722" s="131">
        <f t="shared" si="77"/>
        <v>0.69791666666666663</v>
      </c>
      <c r="AA722" s="135">
        <f t="shared" si="78"/>
        <v>0.38255776426770233</v>
      </c>
      <c r="AB722" s="139">
        <f t="shared" si="79"/>
        <v>2.1492537313432835E-4</v>
      </c>
      <c r="AC722" s="139">
        <v>1.4999999999999999E-4</v>
      </c>
      <c r="AD722" s="143"/>
      <c r="AE722" s="143"/>
      <c r="AF722" s="143"/>
      <c r="AG722" s="143"/>
      <c r="AH722" s="143"/>
      <c r="AI722" s="147">
        <v>11.36</v>
      </c>
      <c r="AJ722" s="143"/>
      <c r="AK722" s="143"/>
      <c r="AL722" s="143"/>
      <c r="AM722" s="143"/>
      <c r="AN722" s="143"/>
      <c r="AO722" s="143"/>
      <c r="AP722" s="143"/>
      <c r="AQ722" s="143"/>
      <c r="AR722" s="143"/>
      <c r="AY722" s="152" t="s">
        <v>162</v>
      </c>
      <c r="AZ722" s="155" t="s">
        <v>163</v>
      </c>
      <c r="BA722" s="157" t="s">
        <v>164</v>
      </c>
    </row>
    <row r="723" spans="1:69" hidden="1" x14ac:dyDescent="0.25">
      <c r="A723" s="12" t="s">
        <v>159</v>
      </c>
      <c r="B723" s="12" t="s">
        <v>160</v>
      </c>
      <c r="C723" s="12" t="s">
        <v>161</v>
      </c>
      <c r="D723" s="12" t="s">
        <v>11</v>
      </c>
      <c r="E723" s="12">
        <v>1</v>
      </c>
      <c r="F723" s="94" t="s">
        <v>267</v>
      </c>
      <c r="G723" s="22">
        <v>8</v>
      </c>
      <c r="H723" s="101">
        <v>200</v>
      </c>
      <c r="I723" s="22">
        <v>8.625</v>
      </c>
      <c r="J723" s="108"/>
      <c r="K723" s="108"/>
      <c r="L723" s="108"/>
      <c r="M723" s="112"/>
      <c r="N723" s="116">
        <v>10</v>
      </c>
      <c r="O723" s="119">
        <v>0.14799999999999999</v>
      </c>
      <c r="Q723" s="123"/>
      <c r="R723" s="123"/>
      <c r="S723" s="123"/>
      <c r="T723" s="123"/>
      <c r="U723" s="108"/>
      <c r="V723" s="108"/>
      <c r="W723" s="108"/>
      <c r="X723" s="119">
        <f t="shared" si="80"/>
        <v>8.3290000000000006</v>
      </c>
      <c r="Y723" s="127">
        <f t="shared" si="76"/>
        <v>54.484830672165174</v>
      </c>
      <c r="Z723" s="131">
        <f t="shared" si="77"/>
        <v>0.69408333333333339</v>
      </c>
      <c r="AA723" s="135">
        <f t="shared" si="78"/>
        <v>0.37836687966781368</v>
      </c>
      <c r="AB723" s="139">
        <f t="shared" si="79"/>
        <v>2.1611237843678708E-4</v>
      </c>
      <c r="AC723" s="139">
        <v>1.4999999999999999E-4</v>
      </c>
      <c r="AD723" s="143"/>
      <c r="AE723" s="143"/>
      <c r="AF723" s="143"/>
      <c r="AG723" s="143"/>
      <c r="AH723" s="143"/>
      <c r="AI723" s="147">
        <v>13.41</v>
      </c>
      <c r="AJ723" s="143"/>
      <c r="AK723" s="143"/>
      <c r="AL723" s="143"/>
      <c r="AM723" s="143"/>
      <c r="AN723" s="143"/>
      <c r="AO723" s="143"/>
      <c r="AP723" s="143"/>
      <c r="AQ723" s="143"/>
      <c r="AR723" s="143"/>
      <c r="AY723" s="152" t="s">
        <v>162</v>
      </c>
      <c r="AZ723" s="155" t="s">
        <v>163</v>
      </c>
      <c r="BA723" s="157" t="s">
        <v>164</v>
      </c>
    </row>
    <row r="724" spans="1:69" hidden="1" x14ac:dyDescent="0.25">
      <c r="A724" s="12" t="s">
        <v>159</v>
      </c>
      <c r="B724" s="12" t="s">
        <v>160</v>
      </c>
      <c r="C724" s="12" t="s">
        <v>161</v>
      </c>
      <c r="D724" s="12" t="s">
        <v>11</v>
      </c>
      <c r="E724" s="12">
        <v>1</v>
      </c>
      <c r="F724" s="94" t="s">
        <v>267</v>
      </c>
      <c r="G724" s="22">
        <v>8</v>
      </c>
      <c r="H724" s="101">
        <v>200</v>
      </c>
      <c r="I724" s="22">
        <v>8.625</v>
      </c>
      <c r="J724" s="108"/>
      <c r="K724" s="108"/>
      <c r="L724" s="108"/>
      <c r="M724" s="112"/>
      <c r="N724" s="116"/>
      <c r="O724" s="119">
        <v>0.156</v>
      </c>
      <c r="Q724" s="123"/>
      <c r="R724" s="123"/>
      <c r="S724" s="123"/>
      <c r="T724" s="123"/>
      <c r="U724" s="108"/>
      <c r="V724" s="108"/>
      <c r="W724" s="108"/>
      <c r="X724" s="119">
        <f t="shared" si="80"/>
        <v>8.3130000000000006</v>
      </c>
      <c r="Y724" s="127">
        <f t="shared" si="76"/>
        <v>54.275701132401011</v>
      </c>
      <c r="Z724" s="131">
        <f t="shared" si="77"/>
        <v>0.69275000000000009</v>
      </c>
      <c r="AA724" s="135">
        <f t="shared" si="78"/>
        <v>0.37691459119722925</v>
      </c>
      <c r="AB724" s="139">
        <f t="shared" si="79"/>
        <v>2.1652832912306022E-4</v>
      </c>
      <c r="AC724" s="139">
        <v>1.4999999999999999E-4</v>
      </c>
      <c r="AD724" s="143"/>
      <c r="AE724" s="143"/>
      <c r="AF724" s="143"/>
      <c r="AG724" s="143"/>
      <c r="AH724" s="143"/>
      <c r="AI724" s="147">
        <v>14.12</v>
      </c>
      <c r="AJ724" s="143"/>
      <c r="AK724" s="143"/>
      <c r="AL724" s="143"/>
      <c r="AM724" s="143"/>
      <c r="AN724" s="143"/>
      <c r="AO724" s="143"/>
      <c r="AP724" s="143"/>
      <c r="AQ724" s="143"/>
      <c r="AR724" s="143"/>
      <c r="AY724" s="152" t="s">
        <v>162</v>
      </c>
      <c r="AZ724" s="155" t="s">
        <v>163</v>
      </c>
      <c r="BA724" s="157" t="s">
        <v>164</v>
      </c>
    </row>
    <row r="725" spans="1:69" hidden="1" x14ac:dyDescent="0.25">
      <c r="A725" s="12" t="s">
        <v>159</v>
      </c>
      <c r="B725" s="12" t="s">
        <v>160</v>
      </c>
      <c r="C725" s="12" t="s">
        <v>161</v>
      </c>
      <c r="D725" s="12" t="s">
        <v>11</v>
      </c>
      <c r="E725" s="12">
        <v>1</v>
      </c>
      <c r="F725" s="94" t="s">
        <v>267</v>
      </c>
      <c r="G725" s="22">
        <v>8</v>
      </c>
      <c r="H725" s="101">
        <v>200</v>
      </c>
      <c r="I725" s="22">
        <v>8.625</v>
      </c>
      <c r="J725" s="108"/>
      <c r="K725" s="108"/>
      <c r="L725" s="108"/>
      <c r="M725" s="112"/>
      <c r="N725" s="116"/>
      <c r="O725" s="119">
        <v>0.188</v>
      </c>
      <c r="Q725" s="123"/>
      <c r="R725" s="123"/>
      <c r="S725" s="123"/>
      <c r="T725" s="123"/>
      <c r="U725" s="108"/>
      <c r="V725" s="108"/>
      <c r="W725" s="108"/>
      <c r="X725" s="119">
        <f t="shared" si="80"/>
        <v>8.2490000000000006</v>
      </c>
      <c r="Y725" s="127">
        <f t="shared" si="76"/>
        <v>53.44320421194093</v>
      </c>
      <c r="Z725" s="131">
        <f t="shared" si="77"/>
        <v>0.68741666666666668</v>
      </c>
      <c r="AA725" s="135">
        <f t="shared" si="78"/>
        <v>0.37113336258292312</v>
      </c>
      <c r="AB725" s="139">
        <f t="shared" si="79"/>
        <v>2.1820826766880832E-4</v>
      </c>
      <c r="AC725" s="139">
        <v>1.4999999999999999E-4</v>
      </c>
      <c r="AD725" s="143"/>
      <c r="AE725" s="143"/>
      <c r="AF725" s="143"/>
      <c r="AG725" s="143"/>
      <c r="AH725" s="143"/>
      <c r="AI725" s="147">
        <v>16.96</v>
      </c>
      <c r="AJ725" s="143"/>
      <c r="AK725" s="143"/>
      <c r="AL725" s="143"/>
      <c r="AM725" s="143"/>
      <c r="AN725" s="143"/>
      <c r="AO725" s="143"/>
      <c r="AP725" s="143"/>
      <c r="AQ725" s="143"/>
      <c r="AR725" s="143"/>
      <c r="AY725" s="152" t="s">
        <v>162</v>
      </c>
      <c r="AZ725" s="155" t="s">
        <v>163</v>
      </c>
      <c r="BA725" s="157" t="s">
        <v>164</v>
      </c>
    </row>
    <row r="726" spans="1:69" hidden="1" x14ac:dyDescent="0.25">
      <c r="A726" s="12" t="s">
        <v>159</v>
      </c>
      <c r="B726" s="12" t="s">
        <v>160</v>
      </c>
      <c r="C726" s="12" t="s">
        <v>161</v>
      </c>
      <c r="D726" s="12" t="s">
        <v>11</v>
      </c>
      <c r="E726" s="12">
        <v>1</v>
      </c>
      <c r="F726" s="94" t="s">
        <v>267</v>
      </c>
      <c r="G726" s="22">
        <v>8</v>
      </c>
      <c r="H726" s="101">
        <v>200</v>
      </c>
      <c r="I726" s="22">
        <v>8.625</v>
      </c>
      <c r="J726" s="108"/>
      <c r="K726" s="108"/>
      <c r="L726" s="108"/>
      <c r="M726" s="112"/>
      <c r="N726" s="116"/>
      <c r="O726" s="119">
        <v>0.20300000000000001</v>
      </c>
      <c r="Q726" s="123"/>
      <c r="R726" s="123"/>
      <c r="S726" s="123"/>
      <c r="T726" s="123"/>
      <c r="U726" s="108"/>
      <c r="V726" s="108"/>
      <c r="W726" s="108"/>
      <c r="X726" s="119">
        <f t="shared" si="80"/>
        <v>8.2189999999999994</v>
      </c>
      <c r="Y726" s="127">
        <f t="shared" si="76"/>
        <v>53.055186103296045</v>
      </c>
      <c r="Z726" s="131">
        <f t="shared" si="77"/>
        <v>0.68491666666666662</v>
      </c>
      <c r="AA726" s="135">
        <f t="shared" si="78"/>
        <v>0.36843879238400035</v>
      </c>
      <c r="AB726" s="139">
        <f t="shared" si="79"/>
        <v>2.1900474510281055E-4</v>
      </c>
      <c r="AC726" s="139">
        <v>1.4999999999999999E-4</v>
      </c>
      <c r="AD726" s="143"/>
      <c r="AE726" s="143"/>
      <c r="AF726" s="143"/>
      <c r="AG726" s="143"/>
      <c r="AH726" s="143"/>
      <c r="AI726" s="147">
        <v>18.28</v>
      </c>
      <c r="AJ726" s="143"/>
      <c r="AK726" s="143"/>
      <c r="AL726" s="143"/>
      <c r="AM726" s="143"/>
      <c r="AN726" s="143"/>
      <c r="AO726" s="143"/>
      <c r="AP726" s="143"/>
      <c r="AQ726" s="143"/>
      <c r="AR726" s="143"/>
      <c r="AY726" s="152" t="s">
        <v>162</v>
      </c>
      <c r="AZ726" s="155" t="s">
        <v>163</v>
      </c>
      <c r="BA726" s="157" t="s">
        <v>164</v>
      </c>
    </row>
    <row r="727" spans="1:69" hidden="1" x14ac:dyDescent="0.25">
      <c r="A727" s="12" t="s">
        <v>159</v>
      </c>
      <c r="B727" s="12" t="s">
        <v>160</v>
      </c>
      <c r="C727" s="12" t="s">
        <v>161</v>
      </c>
      <c r="D727" s="12" t="s">
        <v>11</v>
      </c>
      <c r="E727" s="12">
        <v>1</v>
      </c>
      <c r="F727" s="94" t="s">
        <v>267</v>
      </c>
      <c r="G727" s="22">
        <v>8</v>
      </c>
      <c r="H727" s="101">
        <v>200</v>
      </c>
      <c r="I727" s="22">
        <v>8.625</v>
      </c>
      <c r="J727" s="108"/>
      <c r="K727" s="108"/>
      <c r="L727" s="108"/>
      <c r="M727" s="112"/>
      <c r="N727" s="116"/>
      <c r="O727" s="119">
        <v>0.219</v>
      </c>
      <c r="Q727" s="123"/>
      <c r="R727" s="123"/>
      <c r="S727" s="123"/>
      <c r="T727" s="123"/>
      <c r="U727" s="108"/>
      <c r="V727" s="108"/>
      <c r="W727" s="108"/>
      <c r="X727" s="119">
        <f t="shared" si="80"/>
        <v>8.1869999999999994</v>
      </c>
      <c r="Y727" s="127">
        <f t="shared" si="76"/>
        <v>52.642858350697693</v>
      </c>
      <c r="Z727" s="131">
        <f t="shared" si="77"/>
        <v>0.68224999999999991</v>
      </c>
      <c r="AA727" s="135">
        <f t="shared" si="78"/>
        <v>0.36557540521317838</v>
      </c>
      <c r="AB727" s="139">
        <f t="shared" si="79"/>
        <v>2.1986075485525835E-4</v>
      </c>
      <c r="AC727" s="139">
        <v>1.4999999999999999E-4</v>
      </c>
      <c r="AD727" s="143"/>
      <c r="AE727" s="143"/>
      <c r="AF727" s="143"/>
      <c r="AG727" s="143"/>
      <c r="AH727" s="143"/>
      <c r="AI727" s="147">
        <v>19.68</v>
      </c>
      <c r="AJ727" s="143"/>
      <c r="AK727" s="143"/>
      <c r="AL727" s="143"/>
      <c r="AM727" s="143"/>
      <c r="AN727" s="143"/>
      <c r="AO727" s="143"/>
      <c r="AP727" s="143"/>
      <c r="AQ727" s="143"/>
      <c r="AR727" s="143"/>
      <c r="AY727" s="152" t="s">
        <v>162</v>
      </c>
      <c r="AZ727" s="155" t="s">
        <v>163</v>
      </c>
      <c r="BA727" s="157" t="s">
        <v>164</v>
      </c>
    </row>
    <row r="728" spans="1:69" hidden="1" x14ac:dyDescent="0.25">
      <c r="A728" s="92" t="s">
        <v>159</v>
      </c>
      <c r="B728" s="92" t="s">
        <v>160</v>
      </c>
      <c r="C728" s="92" t="s">
        <v>161</v>
      </c>
      <c r="D728" s="92" t="s">
        <v>11</v>
      </c>
      <c r="E728" s="92">
        <v>1</v>
      </c>
      <c r="F728" s="94" t="s">
        <v>267</v>
      </c>
      <c r="G728" s="86">
        <v>8</v>
      </c>
      <c r="H728" s="100">
        <v>200</v>
      </c>
      <c r="I728" s="86">
        <v>8.625</v>
      </c>
      <c r="J728" s="107"/>
      <c r="K728" s="107"/>
      <c r="L728" s="107"/>
      <c r="M728" s="111"/>
      <c r="N728" s="115">
        <v>20</v>
      </c>
      <c r="O728" s="118">
        <v>0.25</v>
      </c>
      <c r="P728" s="86"/>
      <c r="Q728" s="122"/>
      <c r="R728" s="122"/>
      <c r="S728" s="122"/>
      <c r="T728" s="122"/>
      <c r="U728" s="107"/>
      <c r="V728" s="107"/>
      <c r="W728" s="107"/>
      <c r="X728" s="118">
        <f t="shared" si="80"/>
        <v>8.125</v>
      </c>
      <c r="Y728" s="126">
        <f t="shared" si="76"/>
        <v>51.848550630534675</v>
      </c>
      <c r="Z728" s="130">
        <f t="shared" si="77"/>
        <v>0.67708333333333337</v>
      </c>
      <c r="AA728" s="134">
        <f t="shared" si="78"/>
        <v>0.36005937937871307</v>
      </c>
      <c r="AB728" s="138">
        <f t="shared" si="79"/>
        <v>2.2153846153846149E-4</v>
      </c>
      <c r="AC728" s="138">
        <v>1.4999999999999999E-4</v>
      </c>
      <c r="AD728" s="142"/>
      <c r="AE728" s="142"/>
      <c r="AF728" s="142"/>
      <c r="AG728" s="142"/>
      <c r="AH728" s="142"/>
      <c r="AI728" s="146">
        <v>22.38</v>
      </c>
      <c r="AJ728" s="142"/>
      <c r="AK728" s="142"/>
      <c r="AL728" s="142"/>
      <c r="AM728" s="142"/>
      <c r="AN728" s="142"/>
      <c r="AO728" s="142"/>
      <c r="AP728" s="142"/>
      <c r="AQ728" s="142"/>
      <c r="AR728" s="142"/>
      <c r="AS728" s="92"/>
      <c r="AT728" s="92"/>
      <c r="AU728" s="92"/>
      <c r="AV728" s="92"/>
      <c r="AW728" s="92"/>
      <c r="AX728" s="92"/>
      <c r="AY728" s="152" t="s">
        <v>162</v>
      </c>
      <c r="AZ728" s="155" t="s">
        <v>163</v>
      </c>
      <c r="BA728" s="157" t="s">
        <v>164</v>
      </c>
      <c r="BB728" s="92"/>
      <c r="BC728" s="92"/>
      <c r="BD728" s="92"/>
      <c r="BE728" s="92"/>
      <c r="BF728" s="92"/>
      <c r="BG728" s="92"/>
      <c r="BH728" s="92"/>
      <c r="BI728" s="92"/>
      <c r="BJ728" s="92"/>
      <c r="BK728" s="92"/>
      <c r="BL728" s="92"/>
      <c r="BM728" s="92"/>
      <c r="BN728" s="92"/>
      <c r="BO728" s="92"/>
      <c r="BP728" s="92"/>
      <c r="BQ728" s="92"/>
    </row>
    <row r="729" spans="1:69" hidden="1" x14ac:dyDescent="0.25">
      <c r="A729" s="12" t="s">
        <v>159</v>
      </c>
      <c r="B729" s="12" t="s">
        <v>160</v>
      </c>
      <c r="C729" s="12" t="s">
        <v>161</v>
      </c>
      <c r="D729" s="12" t="s">
        <v>11</v>
      </c>
      <c r="E729" s="12">
        <v>1</v>
      </c>
      <c r="F729" s="94" t="s">
        <v>267</v>
      </c>
      <c r="G729" s="22">
        <v>8</v>
      </c>
      <c r="H729" s="101">
        <v>200</v>
      </c>
      <c r="I729" s="22">
        <v>8.625</v>
      </c>
      <c r="J729" s="108"/>
      <c r="K729" s="108"/>
      <c r="L729" s="108"/>
      <c r="M729" s="112"/>
      <c r="N729" s="116"/>
      <c r="O729" s="119">
        <v>0.27700000000000002</v>
      </c>
      <c r="Q729" s="123"/>
      <c r="R729" s="123"/>
      <c r="S729" s="123"/>
      <c r="T729" s="123"/>
      <c r="U729" s="108"/>
      <c r="V729" s="108"/>
      <c r="W729" s="108"/>
      <c r="X729" s="119">
        <f t="shared" si="80"/>
        <v>8.0709999999999997</v>
      </c>
      <c r="Y729" s="127">
        <f t="shared" si="76"/>
        <v>51.161653963197878</v>
      </c>
      <c r="Z729" s="131">
        <f t="shared" si="77"/>
        <v>0.67258333333333331</v>
      </c>
      <c r="AA729" s="135">
        <f t="shared" si="78"/>
        <v>0.35528926363331853</v>
      </c>
      <c r="AB729" s="139">
        <f t="shared" si="79"/>
        <v>2.2302069136414322E-4</v>
      </c>
      <c r="AC729" s="139">
        <v>1.4999999999999999E-4</v>
      </c>
      <c r="AD729" s="143"/>
      <c r="AE729" s="143"/>
      <c r="AF729" s="143"/>
      <c r="AG729" s="143"/>
      <c r="AH729" s="143"/>
      <c r="AI729" s="147">
        <v>24.72</v>
      </c>
      <c r="AJ729" s="143"/>
      <c r="AK729" s="143"/>
      <c r="AL729" s="143"/>
      <c r="AM729" s="143"/>
      <c r="AN729" s="143"/>
      <c r="AO729" s="143"/>
      <c r="AP729" s="143"/>
      <c r="AQ729" s="143"/>
      <c r="AR729" s="143"/>
      <c r="AY729" s="152" t="s">
        <v>162</v>
      </c>
      <c r="AZ729" s="155" t="s">
        <v>163</v>
      </c>
      <c r="BA729" s="157" t="s">
        <v>164</v>
      </c>
    </row>
    <row r="730" spans="1:69" hidden="1" x14ac:dyDescent="0.25">
      <c r="A730" s="12" t="s">
        <v>159</v>
      </c>
      <c r="B730" s="12" t="s">
        <v>160</v>
      </c>
      <c r="C730" s="12" t="s">
        <v>161</v>
      </c>
      <c r="D730" s="12" t="s">
        <v>11</v>
      </c>
      <c r="E730" s="12">
        <v>1</v>
      </c>
      <c r="F730" s="94" t="s">
        <v>267</v>
      </c>
      <c r="G730" s="22">
        <v>8</v>
      </c>
      <c r="H730" s="101">
        <v>200</v>
      </c>
      <c r="I730" s="22">
        <v>8.625</v>
      </c>
      <c r="J730" s="108"/>
      <c r="K730" s="108"/>
      <c r="L730" s="108"/>
      <c r="M730" s="112"/>
      <c r="N730" s="116"/>
      <c r="O730" s="119">
        <v>0.312</v>
      </c>
      <c r="Q730" s="123"/>
      <c r="R730" s="123"/>
      <c r="S730" s="123"/>
      <c r="T730" s="123"/>
      <c r="U730" s="108"/>
      <c r="V730" s="108"/>
      <c r="W730" s="108"/>
      <c r="X730" s="119">
        <f t="shared" si="80"/>
        <v>8.0009999999999994</v>
      </c>
      <c r="Y730" s="127">
        <f t="shared" si="76"/>
        <v>50.278049613449205</v>
      </c>
      <c r="Z730" s="131">
        <f t="shared" si="77"/>
        <v>0.66674999999999995</v>
      </c>
      <c r="AA730" s="135">
        <f t="shared" si="78"/>
        <v>0.34915312231561951</v>
      </c>
      <c r="AB730" s="139">
        <f t="shared" si="79"/>
        <v>2.2497187851518559E-4</v>
      </c>
      <c r="AC730" s="139">
        <v>1.4999999999999999E-4</v>
      </c>
      <c r="AD730" s="143"/>
      <c r="AE730" s="143"/>
      <c r="AF730" s="143"/>
      <c r="AG730" s="143"/>
      <c r="AH730" s="143"/>
      <c r="AI730" s="147">
        <v>27.73</v>
      </c>
      <c r="AJ730" s="143"/>
      <c r="AK730" s="143"/>
      <c r="AL730" s="143"/>
      <c r="AM730" s="143"/>
      <c r="AN730" s="143"/>
      <c r="AO730" s="143"/>
      <c r="AP730" s="143"/>
      <c r="AQ730" s="143"/>
      <c r="AR730" s="143"/>
      <c r="AY730" s="152" t="s">
        <v>162</v>
      </c>
      <c r="AZ730" s="155" t="s">
        <v>163</v>
      </c>
      <c r="BA730" s="157" t="s">
        <v>164</v>
      </c>
    </row>
    <row r="731" spans="1:69" hidden="1" x14ac:dyDescent="0.25">
      <c r="A731" s="12" t="s">
        <v>159</v>
      </c>
      <c r="B731" s="12" t="s">
        <v>160</v>
      </c>
      <c r="C731" s="12" t="s">
        <v>161</v>
      </c>
      <c r="D731" s="12" t="s">
        <v>11</v>
      </c>
      <c r="E731" s="12">
        <v>1</v>
      </c>
      <c r="F731" s="94" t="s">
        <v>267</v>
      </c>
      <c r="G731" s="22">
        <v>8</v>
      </c>
      <c r="H731" s="101">
        <v>200</v>
      </c>
      <c r="I731" s="22">
        <v>8.625</v>
      </c>
      <c r="J731" s="108"/>
      <c r="K731" s="108"/>
      <c r="L731" s="108"/>
      <c r="M731" s="112" t="s">
        <v>165</v>
      </c>
      <c r="N731" s="116">
        <v>40</v>
      </c>
      <c r="O731" s="119">
        <v>0.32200000000000001</v>
      </c>
      <c r="Q731" s="123"/>
      <c r="R731" s="123"/>
      <c r="S731" s="123"/>
      <c r="T731" s="123"/>
      <c r="U731" s="108"/>
      <c r="V731" s="108"/>
      <c r="W731" s="108"/>
      <c r="X731" s="119">
        <f t="shared" si="80"/>
        <v>7.9809999999999999</v>
      </c>
      <c r="Y731" s="127">
        <f t="shared" si="76"/>
        <v>50.027004944500852</v>
      </c>
      <c r="Z731" s="131">
        <f t="shared" si="77"/>
        <v>0.66508333333333336</v>
      </c>
      <c r="AA731" s="135">
        <f t="shared" si="78"/>
        <v>0.34740975655903372</v>
      </c>
      <c r="AB731" s="139">
        <f t="shared" si="79"/>
        <v>2.2553564716200973E-4</v>
      </c>
      <c r="AC731" s="139">
        <v>1.4999999999999999E-4</v>
      </c>
      <c r="AD731" s="143"/>
      <c r="AE731" s="143"/>
      <c r="AF731" s="143"/>
      <c r="AG731" s="143"/>
      <c r="AH731" s="143"/>
      <c r="AI731" s="147">
        <v>28.58</v>
      </c>
      <c r="AJ731" s="143"/>
      <c r="AK731" s="143"/>
      <c r="AL731" s="143"/>
      <c r="AM731" s="143"/>
      <c r="AN731" s="143"/>
      <c r="AO731" s="143"/>
      <c r="AP731" s="143"/>
      <c r="AQ731" s="143"/>
      <c r="AR731" s="143"/>
      <c r="AY731" s="152" t="s">
        <v>162</v>
      </c>
      <c r="AZ731" s="155" t="s">
        <v>163</v>
      </c>
      <c r="BA731" s="157" t="s">
        <v>164</v>
      </c>
    </row>
    <row r="732" spans="1:69" hidden="1" x14ac:dyDescent="0.25">
      <c r="A732" s="12" t="s">
        <v>159</v>
      </c>
      <c r="B732" s="12" t="s">
        <v>160</v>
      </c>
      <c r="C732" s="12" t="s">
        <v>161</v>
      </c>
      <c r="D732" s="12" t="s">
        <v>11</v>
      </c>
      <c r="E732" s="12">
        <v>1</v>
      </c>
      <c r="F732" s="94" t="s">
        <v>267</v>
      </c>
      <c r="G732" s="22">
        <v>8</v>
      </c>
      <c r="H732" s="101">
        <v>200</v>
      </c>
      <c r="I732" s="22">
        <v>8.625</v>
      </c>
      <c r="J732" s="108"/>
      <c r="K732" s="108"/>
      <c r="L732" s="108"/>
      <c r="M732" s="112"/>
      <c r="N732" s="116"/>
      <c r="O732" s="119">
        <v>0.34399999999999997</v>
      </c>
      <c r="Q732" s="123"/>
      <c r="R732" s="123"/>
      <c r="S732" s="123"/>
      <c r="T732" s="123"/>
      <c r="U732" s="108"/>
      <c r="V732" s="108"/>
      <c r="W732" s="108"/>
      <c r="X732" s="119">
        <f t="shared" si="80"/>
        <v>7.9370000000000003</v>
      </c>
      <c r="Y732" s="127">
        <f t="shared" si="76"/>
        <v>49.476918354042589</v>
      </c>
      <c r="Z732" s="131">
        <f t="shared" si="77"/>
        <v>0.66141666666666665</v>
      </c>
      <c r="AA732" s="135">
        <f t="shared" si="78"/>
        <v>0.34358971079196238</v>
      </c>
      <c r="AB732" s="139">
        <f t="shared" si="79"/>
        <v>2.2678593927176515E-4</v>
      </c>
      <c r="AC732" s="139">
        <v>1.4999999999999999E-4</v>
      </c>
      <c r="AD732" s="143"/>
      <c r="AE732" s="143"/>
      <c r="AF732" s="143"/>
      <c r="AG732" s="143"/>
      <c r="AH732" s="143"/>
      <c r="AI732" s="147">
        <v>30.45</v>
      </c>
      <c r="AJ732" s="143"/>
      <c r="AK732" s="143"/>
      <c r="AL732" s="143"/>
      <c r="AM732" s="143"/>
      <c r="AN732" s="143"/>
      <c r="AO732" s="143"/>
      <c r="AP732" s="143"/>
      <c r="AQ732" s="143"/>
      <c r="AR732" s="143"/>
      <c r="AY732" s="152" t="s">
        <v>162</v>
      </c>
      <c r="AZ732" s="155" t="s">
        <v>163</v>
      </c>
      <c r="BA732" s="157" t="s">
        <v>164</v>
      </c>
    </row>
    <row r="733" spans="1:69" hidden="1" x14ac:dyDescent="0.25">
      <c r="A733" s="12" t="s">
        <v>159</v>
      </c>
      <c r="B733" s="12" t="s">
        <v>160</v>
      </c>
      <c r="C733" s="12" t="s">
        <v>161</v>
      </c>
      <c r="D733" s="12" t="s">
        <v>11</v>
      </c>
      <c r="E733" s="12">
        <v>1</v>
      </c>
      <c r="F733" s="94" t="s">
        <v>267</v>
      </c>
      <c r="G733" s="22">
        <v>8</v>
      </c>
      <c r="H733" s="101">
        <v>200</v>
      </c>
      <c r="I733" s="22">
        <v>8.625</v>
      </c>
      <c r="J733" s="108"/>
      <c r="K733" s="108"/>
      <c r="L733" s="108"/>
      <c r="M733" s="112"/>
      <c r="N733" s="116"/>
      <c r="O733" s="119">
        <v>0.375</v>
      </c>
      <c r="Q733" s="123"/>
      <c r="R733" s="123"/>
      <c r="S733" s="123"/>
      <c r="T733" s="123"/>
      <c r="U733" s="108"/>
      <c r="V733" s="108"/>
      <c r="W733" s="108"/>
      <c r="X733" s="119">
        <f t="shared" si="80"/>
        <v>7.875</v>
      </c>
      <c r="Y733" s="127">
        <f t="shared" si="76"/>
        <v>48.706957976944878</v>
      </c>
      <c r="Z733" s="131">
        <f t="shared" si="77"/>
        <v>0.65625</v>
      </c>
      <c r="AA733" s="135">
        <f t="shared" si="78"/>
        <v>0.33824276372878387</v>
      </c>
      <c r="AB733" s="139">
        <f t="shared" si="79"/>
        <v>2.2857142857142854E-4</v>
      </c>
      <c r="AC733" s="139">
        <v>1.4999999999999999E-4</v>
      </c>
      <c r="AD733" s="143"/>
      <c r="AE733" s="143"/>
      <c r="AF733" s="143"/>
      <c r="AG733" s="143"/>
      <c r="AH733" s="143"/>
      <c r="AI733" s="147">
        <v>33.07</v>
      </c>
      <c r="AJ733" s="143"/>
      <c r="AK733" s="143"/>
      <c r="AL733" s="143"/>
      <c r="AM733" s="143"/>
      <c r="AN733" s="143"/>
      <c r="AO733" s="143"/>
      <c r="AP733" s="143"/>
      <c r="AQ733" s="143"/>
      <c r="AR733" s="143"/>
      <c r="AY733" s="152" t="s">
        <v>162</v>
      </c>
      <c r="AZ733" s="155" t="s">
        <v>163</v>
      </c>
      <c r="BA733" s="157" t="s">
        <v>164</v>
      </c>
    </row>
    <row r="734" spans="1:69" hidden="1" x14ac:dyDescent="0.25">
      <c r="A734" s="92" t="s">
        <v>159</v>
      </c>
      <c r="B734" s="92" t="s">
        <v>160</v>
      </c>
      <c r="C734" s="92" t="s">
        <v>161</v>
      </c>
      <c r="D734" s="92" t="s">
        <v>11</v>
      </c>
      <c r="E734" s="92">
        <v>1</v>
      </c>
      <c r="F734" s="94" t="s">
        <v>267</v>
      </c>
      <c r="G734" s="86">
        <v>8</v>
      </c>
      <c r="H734" s="100">
        <v>200</v>
      </c>
      <c r="I734" s="86">
        <v>8.625</v>
      </c>
      <c r="J734" s="107"/>
      <c r="K734" s="107"/>
      <c r="L734" s="107"/>
      <c r="M734" s="111"/>
      <c r="N734" s="115">
        <v>60</v>
      </c>
      <c r="O734" s="118">
        <v>0.40600000000000003</v>
      </c>
      <c r="P734" s="86"/>
      <c r="Q734" s="122"/>
      <c r="R734" s="122"/>
      <c r="S734" s="122"/>
      <c r="T734" s="122"/>
      <c r="U734" s="107"/>
      <c r="V734" s="107"/>
      <c r="W734" s="107"/>
      <c r="X734" s="118">
        <f t="shared" si="80"/>
        <v>7.8129999999999997</v>
      </c>
      <c r="Y734" s="126">
        <f t="shared" si="76"/>
        <v>47.943035740927364</v>
      </c>
      <c r="Z734" s="130">
        <f t="shared" si="77"/>
        <v>0.65108333333333335</v>
      </c>
      <c r="AA734" s="134">
        <f t="shared" si="78"/>
        <v>0.33293774820088451</v>
      </c>
      <c r="AB734" s="138">
        <f t="shared" si="79"/>
        <v>2.3038525534365797E-4</v>
      </c>
      <c r="AC734" s="138">
        <v>1.4999999999999999E-4</v>
      </c>
      <c r="AD734" s="142"/>
      <c r="AE734" s="142"/>
      <c r="AF734" s="142"/>
      <c r="AG734" s="142"/>
      <c r="AH734" s="142"/>
      <c r="AI734" s="146">
        <v>35.67</v>
      </c>
      <c r="AJ734" s="142"/>
      <c r="AK734" s="142"/>
      <c r="AL734" s="142"/>
      <c r="AM734" s="142"/>
      <c r="AN734" s="142"/>
      <c r="AO734" s="142"/>
      <c r="AP734" s="142"/>
      <c r="AQ734" s="142"/>
      <c r="AR734" s="142"/>
      <c r="AS734" s="92"/>
      <c r="AT734" s="92"/>
      <c r="AU734" s="92"/>
      <c r="AV734" s="92"/>
      <c r="AW734" s="92"/>
      <c r="AX734" s="92"/>
      <c r="AY734" s="152" t="s">
        <v>162</v>
      </c>
      <c r="AZ734" s="155" t="s">
        <v>163</v>
      </c>
      <c r="BA734" s="157" t="s">
        <v>164</v>
      </c>
      <c r="BB734" s="92"/>
      <c r="BC734" s="92"/>
      <c r="BD734" s="92"/>
      <c r="BE734" s="92"/>
      <c r="BF734" s="92"/>
      <c r="BG734" s="92"/>
      <c r="BH734" s="92"/>
      <c r="BI734" s="92"/>
      <c r="BJ734" s="92"/>
      <c r="BK734" s="92"/>
      <c r="BL734" s="92"/>
      <c r="BM734" s="92"/>
      <c r="BN734" s="92"/>
      <c r="BO734" s="92"/>
      <c r="BP734" s="92"/>
      <c r="BQ734" s="92"/>
    </row>
    <row r="735" spans="1:69" hidden="1" x14ac:dyDescent="0.25">
      <c r="A735" s="92" t="s">
        <v>159</v>
      </c>
      <c r="B735" s="92" t="s">
        <v>160</v>
      </c>
      <c r="C735" s="92" t="s">
        <v>161</v>
      </c>
      <c r="D735" s="92" t="s">
        <v>11</v>
      </c>
      <c r="E735" s="92">
        <v>1</v>
      </c>
      <c r="F735" s="94" t="s">
        <v>267</v>
      </c>
      <c r="G735" s="96">
        <v>8</v>
      </c>
      <c r="H735" s="100">
        <v>200</v>
      </c>
      <c r="I735" s="86">
        <v>8.625</v>
      </c>
      <c r="J735" s="107"/>
      <c r="K735" s="107"/>
      <c r="L735" s="107"/>
      <c r="M735" s="111"/>
      <c r="N735" s="115"/>
      <c r="O735" s="118">
        <v>0.438</v>
      </c>
      <c r="P735" s="86"/>
      <c r="Q735" s="122"/>
      <c r="R735" s="122"/>
      <c r="S735" s="122"/>
      <c r="T735" s="122"/>
      <c r="U735" s="107"/>
      <c r="V735" s="107"/>
      <c r="W735" s="107"/>
      <c r="X735" s="118">
        <f t="shared" si="80"/>
        <v>7.7489999999999997</v>
      </c>
      <c r="Y735" s="126">
        <f t="shared" si="76"/>
        <v>47.160804302924738</v>
      </c>
      <c r="Z735" s="130">
        <f t="shared" si="77"/>
        <v>0.64574999999999994</v>
      </c>
      <c r="AA735" s="134">
        <f t="shared" si="78"/>
        <v>0.32750558543697728</v>
      </c>
      <c r="AB735" s="138">
        <f t="shared" si="79"/>
        <v>2.3228803716608595E-4</v>
      </c>
      <c r="AC735" s="138">
        <v>1.4999999999999999E-4</v>
      </c>
      <c r="AD735" s="142"/>
      <c r="AE735" s="142"/>
      <c r="AF735" s="142"/>
      <c r="AG735" s="92"/>
      <c r="AH735" s="142"/>
      <c r="AI735" s="146">
        <v>38.33</v>
      </c>
      <c r="AJ735" s="142"/>
      <c r="AK735" s="142"/>
      <c r="AL735" s="142"/>
      <c r="AM735" s="142"/>
      <c r="AN735" s="142"/>
      <c r="AO735" s="142"/>
      <c r="AP735" s="142"/>
      <c r="AQ735" s="142"/>
      <c r="AR735" s="142"/>
      <c r="AS735" s="92"/>
      <c r="AT735" s="92"/>
      <c r="AU735" s="92"/>
      <c r="AV735" s="92"/>
      <c r="AW735" s="92"/>
      <c r="AX735" s="92"/>
      <c r="AY735" s="152" t="s">
        <v>162</v>
      </c>
      <c r="AZ735" s="155" t="s">
        <v>163</v>
      </c>
      <c r="BA735" s="157" t="s">
        <v>164</v>
      </c>
      <c r="BB735" s="92"/>
      <c r="BC735" s="92"/>
      <c r="BD735" s="92"/>
      <c r="BE735" s="92"/>
      <c r="BF735" s="92"/>
      <c r="BG735" s="92"/>
      <c r="BH735" s="92"/>
      <c r="BI735" s="92"/>
      <c r="BJ735" s="92"/>
      <c r="BK735" s="92"/>
      <c r="BL735" s="92"/>
      <c r="BM735" s="92"/>
      <c r="BN735" s="92"/>
      <c r="BO735" s="92"/>
      <c r="BP735" s="92"/>
      <c r="BQ735" s="92"/>
    </row>
    <row r="736" spans="1:69" hidden="1" x14ac:dyDescent="0.25">
      <c r="A736" s="12" t="s">
        <v>159</v>
      </c>
      <c r="B736" s="12" t="s">
        <v>160</v>
      </c>
      <c r="C736" s="12" t="s">
        <v>161</v>
      </c>
      <c r="D736" s="12" t="s">
        <v>11</v>
      </c>
      <c r="E736" s="12">
        <v>1</v>
      </c>
      <c r="F736" s="94" t="s">
        <v>267</v>
      </c>
      <c r="G736" s="22">
        <v>8</v>
      </c>
      <c r="H736" s="101">
        <v>200</v>
      </c>
      <c r="I736" s="22">
        <v>8.625</v>
      </c>
      <c r="J736" s="108"/>
      <c r="K736" s="108"/>
      <c r="L736" s="108"/>
      <c r="M736" s="112" t="s">
        <v>166</v>
      </c>
      <c r="N736" s="116">
        <v>80</v>
      </c>
      <c r="O736" s="119">
        <v>0.5</v>
      </c>
      <c r="Q736" s="123"/>
      <c r="R736" s="123"/>
      <c r="S736" s="123"/>
      <c r="T736" s="123"/>
      <c r="U736" s="108"/>
      <c r="V736" s="108"/>
      <c r="W736" s="108"/>
      <c r="X736" s="119">
        <f t="shared" si="80"/>
        <v>7.625</v>
      </c>
      <c r="Y736" s="127">
        <f t="shared" si="76"/>
        <v>45.663540093779766</v>
      </c>
      <c r="Z736" s="131">
        <f t="shared" si="77"/>
        <v>0.63541666666666663</v>
      </c>
      <c r="AA736" s="135">
        <f t="shared" si="78"/>
        <v>0.31710791731791499</v>
      </c>
      <c r="AB736" s="139">
        <f t="shared" si="79"/>
        <v>2.360655737704918E-4</v>
      </c>
      <c r="AC736" s="139">
        <v>1.4999999999999999E-4</v>
      </c>
      <c r="AD736" s="143"/>
      <c r="AE736" s="143"/>
      <c r="AF736" s="143"/>
      <c r="AG736" s="143"/>
      <c r="AH736" s="143"/>
      <c r="AI736" s="147">
        <v>43.43</v>
      </c>
      <c r="AJ736" s="143"/>
      <c r="AK736" s="143"/>
      <c r="AL736" s="143"/>
      <c r="AM736" s="143"/>
      <c r="AN736" s="143"/>
      <c r="AO736" s="143"/>
      <c r="AP736" s="143"/>
      <c r="AQ736" s="143"/>
      <c r="AR736" s="143"/>
      <c r="AY736" s="152" t="s">
        <v>162</v>
      </c>
      <c r="AZ736" s="155" t="s">
        <v>163</v>
      </c>
      <c r="BA736" s="157" t="s">
        <v>164</v>
      </c>
    </row>
    <row r="737" spans="1:69" hidden="1" x14ac:dyDescent="0.25">
      <c r="A737" s="92" t="s">
        <v>159</v>
      </c>
      <c r="B737" s="92" t="s">
        <v>160</v>
      </c>
      <c r="C737" s="92" t="s">
        <v>161</v>
      </c>
      <c r="D737" s="92" t="s">
        <v>11</v>
      </c>
      <c r="E737" s="92">
        <v>1</v>
      </c>
      <c r="F737" s="94" t="s">
        <v>267</v>
      </c>
      <c r="G737" s="96">
        <v>8</v>
      </c>
      <c r="H737" s="100">
        <v>200</v>
      </c>
      <c r="I737" s="86">
        <v>8.625</v>
      </c>
      <c r="J737" s="107"/>
      <c r="K737" s="107"/>
      <c r="L737" s="107"/>
      <c r="M737" s="111"/>
      <c r="N737" s="115"/>
      <c r="O737" s="118">
        <v>0.56200000000000006</v>
      </c>
      <c r="P737" s="86"/>
      <c r="Q737" s="122"/>
      <c r="R737" s="122"/>
      <c r="S737" s="122"/>
      <c r="T737" s="122"/>
      <c r="U737" s="107"/>
      <c r="V737" s="107"/>
      <c r="W737" s="107"/>
      <c r="X737" s="118">
        <f t="shared" si="80"/>
        <v>7.5009999999999994</v>
      </c>
      <c r="Y737" s="126">
        <f t="shared" si="76"/>
        <v>44.190428448955586</v>
      </c>
      <c r="Z737" s="130">
        <f t="shared" si="77"/>
        <v>0.62508333333333332</v>
      </c>
      <c r="AA737" s="134">
        <f t="shared" si="78"/>
        <v>0.30687797533996936</v>
      </c>
      <c r="AB737" s="138">
        <f t="shared" si="79"/>
        <v>2.3996800426609783E-4</v>
      </c>
      <c r="AC737" s="138">
        <v>1.4999999999999999E-4</v>
      </c>
      <c r="AD737" s="142"/>
      <c r="AE737" s="142"/>
      <c r="AF737" s="142"/>
      <c r="AG737" s="92"/>
      <c r="AH737" s="142"/>
      <c r="AI737" s="146">
        <v>48.44</v>
      </c>
      <c r="AJ737" s="142"/>
      <c r="AK737" s="142"/>
      <c r="AL737" s="142"/>
      <c r="AM737" s="142"/>
      <c r="AN737" s="142"/>
      <c r="AO737" s="142"/>
      <c r="AP737" s="142"/>
      <c r="AQ737" s="142"/>
      <c r="AR737" s="142"/>
      <c r="AS737" s="92"/>
      <c r="AT737" s="92"/>
      <c r="AU737" s="92"/>
      <c r="AV737" s="92"/>
      <c r="AW737" s="92"/>
      <c r="AX737" s="92"/>
      <c r="AY737" s="152" t="s">
        <v>162</v>
      </c>
      <c r="AZ737" s="155" t="s">
        <v>163</v>
      </c>
      <c r="BA737" s="157" t="s">
        <v>164</v>
      </c>
      <c r="BB737" s="92"/>
      <c r="BC737" s="92"/>
      <c r="BD737" s="92"/>
      <c r="BE737" s="92"/>
      <c r="BF737" s="92"/>
      <c r="BG737" s="92"/>
      <c r="BH737" s="92"/>
      <c r="BI737" s="92"/>
      <c r="BJ737" s="92"/>
      <c r="BK737" s="92"/>
      <c r="BL737" s="92"/>
      <c r="BM737" s="92"/>
      <c r="BN737" s="92"/>
      <c r="BO737" s="92"/>
      <c r="BP737" s="92"/>
      <c r="BQ737" s="92"/>
    </row>
    <row r="738" spans="1:69" hidden="1" x14ac:dyDescent="0.25">
      <c r="A738" s="12" t="s">
        <v>159</v>
      </c>
      <c r="B738" s="12" t="s">
        <v>160</v>
      </c>
      <c r="C738" s="12" t="s">
        <v>161</v>
      </c>
      <c r="D738" s="12" t="s">
        <v>11</v>
      </c>
      <c r="E738" s="12">
        <v>1</v>
      </c>
      <c r="F738" s="94" t="s">
        <v>267</v>
      </c>
      <c r="G738" s="22">
        <v>8</v>
      </c>
      <c r="H738" s="101">
        <v>200</v>
      </c>
      <c r="I738" s="22">
        <v>8.625</v>
      </c>
      <c r="J738" s="108"/>
      <c r="K738" s="108"/>
      <c r="L738" s="108"/>
      <c r="M738" s="112"/>
      <c r="N738" s="116">
        <v>100</v>
      </c>
      <c r="O738" s="119">
        <v>0.59399999999999997</v>
      </c>
      <c r="Q738" s="123"/>
      <c r="R738" s="123"/>
      <c r="S738" s="123"/>
      <c r="T738" s="123"/>
      <c r="U738" s="108"/>
      <c r="V738" s="108"/>
      <c r="W738" s="108"/>
      <c r="X738" s="119">
        <f t="shared" si="80"/>
        <v>7.4370000000000003</v>
      </c>
      <c r="Y738" s="127">
        <f t="shared" si="76"/>
        <v>43.439562672006403</v>
      </c>
      <c r="Z738" s="131">
        <f t="shared" si="77"/>
        <v>0.61975000000000002</v>
      </c>
      <c r="AA738" s="135">
        <f t="shared" si="78"/>
        <v>0.30166362966671117</v>
      </c>
      <c r="AB738" s="139">
        <f t="shared" si="79"/>
        <v>2.4203307785397335E-4</v>
      </c>
      <c r="AC738" s="139">
        <v>1.4999999999999999E-4</v>
      </c>
      <c r="AD738" s="143"/>
      <c r="AE738" s="143"/>
      <c r="AF738" s="143"/>
      <c r="AG738" s="143"/>
      <c r="AH738" s="143"/>
      <c r="AI738" s="147">
        <v>51</v>
      </c>
      <c r="AJ738" s="143"/>
      <c r="AK738" s="143"/>
      <c r="AL738" s="143"/>
      <c r="AM738" s="143"/>
      <c r="AN738" s="143"/>
      <c r="AO738" s="143"/>
      <c r="AP738" s="143"/>
      <c r="AQ738" s="143"/>
      <c r="AR738" s="143"/>
      <c r="AY738" s="152" t="s">
        <v>162</v>
      </c>
      <c r="AZ738" s="155" t="s">
        <v>163</v>
      </c>
      <c r="BA738" s="157" t="s">
        <v>164</v>
      </c>
    </row>
    <row r="739" spans="1:69" hidden="1" x14ac:dyDescent="0.25">
      <c r="A739" s="92" t="s">
        <v>159</v>
      </c>
      <c r="B739" s="92" t="s">
        <v>160</v>
      </c>
      <c r="C739" s="92" t="s">
        <v>161</v>
      </c>
      <c r="D739" s="92" t="s">
        <v>11</v>
      </c>
      <c r="E739" s="92">
        <v>1</v>
      </c>
      <c r="F739" s="94" t="s">
        <v>267</v>
      </c>
      <c r="G739" s="96">
        <v>8</v>
      </c>
      <c r="H739" s="100">
        <v>200</v>
      </c>
      <c r="I739" s="86">
        <v>8.625</v>
      </c>
      <c r="J739" s="107"/>
      <c r="K739" s="107"/>
      <c r="L739" s="107"/>
      <c r="M739" s="111"/>
      <c r="N739" s="115"/>
      <c r="O739" s="118">
        <v>0.625</v>
      </c>
      <c r="P739" s="86"/>
      <c r="Q739" s="122"/>
      <c r="R739" s="122"/>
      <c r="S739" s="122"/>
      <c r="T739" s="122"/>
      <c r="U739" s="107"/>
      <c r="V739" s="107"/>
      <c r="W739" s="107"/>
      <c r="X739" s="118">
        <f t="shared" si="80"/>
        <v>7.375</v>
      </c>
      <c r="Y739" s="126">
        <f t="shared" si="76"/>
        <v>42.718296981039337</v>
      </c>
      <c r="Z739" s="130">
        <f t="shared" si="77"/>
        <v>0.61458333333333337</v>
      </c>
      <c r="AA739" s="134">
        <f t="shared" si="78"/>
        <v>0.29665484014610655</v>
      </c>
      <c r="AB739" s="138">
        <f t="shared" si="79"/>
        <v>2.4406779661016945E-4</v>
      </c>
      <c r="AC739" s="138">
        <v>1.4999999999999999E-4</v>
      </c>
      <c r="AD739" s="142"/>
      <c r="AE739" s="142"/>
      <c r="AF739" s="142"/>
      <c r="AG739" s="92"/>
      <c r="AH739" s="142"/>
      <c r="AI739" s="146">
        <v>53.45</v>
      </c>
      <c r="AJ739" s="142"/>
      <c r="AK739" s="142"/>
      <c r="AL739" s="142"/>
      <c r="AM739" s="142"/>
      <c r="AN739" s="142"/>
      <c r="AO739" s="142"/>
      <c r="AP739" s="142"/>
      <c r="AQ739" s="142"/>
      <c r="AR739" s="142"/>
      <c r="AS739" s="92"/>
      <c r="AT739" s="92"/>
      <c r="AU739" s="92"/>
      <c r="AV739" s="92"/>
      <c r="AW739" s="92"/>
      <c r="AX739" s="92"/>
      <c r="AY739" s="152" t="s">
        <v>162</v>
      </c>
      <c r="AZ739" s="155" t="s">
        <v>163</v>
      </c>
      <c r="BA739" s="157" t="s">
        <v>164</v>
      </c>
      <c r="BB739" s="92"/>
      <c r="BC739" s="92"/>
      <c r="BD739" s="92"/>
      <c r="BE739" s="92"/>
      <c r="BF739" s="92"/>
      <c r="BG739" s="92"/>
      <c r="BH739" s="92"/>
      <c r="BI739" s="92"/>
      <c r="BJ739" s="92"/>
      <c r="BK739" s="92"/>
      <c r="BL739" s="92"/>
      <c r="BM739" s="92"/>
      <c r="BN739" s="92"/>
      <c r="BO739" s="92"/>
      <c r="BP739" s="92"/>
      <c r="BQ739" s="92"/>
    </row>
    <row r="740" spans="1:69" hidden="1" x14ac:dyDescent="0.25">
      <c r="A740" s="12" t="s">
        <v>159</v>
      </c>
      <c r="B740" s="12" t="s">
        <v>160</v>
      </c>
      <c r="C740" s="12" t="s">
        <v>161</v>
      </c>
      <c r="D740" s="12" t="s">
        <v>11</v>
      </c>
      <c r="E740" s="12">
        <v>1</v>
      </c>
      <c r="F740" s="94" t="s">
        <v>267</v>
      </c>
      <c r="G740" s="22">
        <v>8</v>
      </c>
      <c r="H740" s="101">
        <v>200</v>
      </c>
      <c r="I740" s="22">
        <v>8.625</v>
      </c>
      <c r="J740" s="108"/>
      <c r="K740" s="108"/>
      <c r="L740" s="108"/>
      <c r="M740" s="112"/>
      <c r="N740" s="116">
        <v>120</v>
      </c>
      <c r="O740" s="119">
        <v>0.71899999999999997</v>
      </c>
      <c r="Q740" s="123"/>
      <c r="R740" s="123"/>
      <c r="S740" s="123"/>
      <c r="T740" s="123"/>
      <c r="U740" s="108"/>
      <c r="V740" s="108"/>
      <c r="W740" s="108"/>
      <c r="X740" s="119">
        <f t="shared" si="80"/>
        <v>7.1870000000000003</v>
      </c>
      <c r="Y740" s="127">
        <f t="shared" si="76"/>
        <v>40.568146986625337</v>
      </c>
      <c r="Z740" s="131">
        <f t="shared" si="77"/>
        <v>0.59891666666666665</v>
      </c>
      <c r="AA740" s="135">
        <f t="shared" si="78"/>
        <v>0.28172324296267587</v>
      </c>
      <c r="AB740" s="139">
        <f t="shared" si="79"/>
        <v>2.5045220537080838E-4</v>
      </c>
      <c r="AC740" s="139">
        <v>1.4999999999999999E-4</v>
      </c>
      <c r="AD740" s="143"/>
      <c r="AE740" s="143"/>
      <c r="AF740" s="143"/>
      <c r="AG740" s="143"/>
      <c r="AH740" s="143"/>
      <c r="AI740" s="147">
        <v>60.77</v>
      </c>
      <c r="AJ740" s="143"/>
      <c r="AK740" s="143"/>
      <c r="AL740" s="143"/>
      <c r="AM740" s="143"/>
      <c r="AN740" s="143"/>
      <c r="AO740" s="143"/>
      <c r="AP740" s="143"/>
      <c r="AQ740" s="143"/>
      <c r="AR740" s="143"/>
      <c r="AY740" s="152" t="s">
        <v>162</v>
      </c>
      <c r="AZ740" s="155" t="s">
        <v>163</v>
      </c>
      <c r="BA740" s="157" t="s">
        <v>164</v>
      </c>
    </row>
    <row r="741" spans="1:69" hidden="1" x14ac:dyDescent="0.25">
      <c r="A741" s="12" t="s">
        <v>159</v>
      </c>
      <c r="B741" s="12" t="s">
        <v>160</v>
      </c>
      <c r="C741" s="12" t="s">
        <v>161</v>
      </c>
      <c r="D741" s="12" t="s">
        <v>11</v>
      </c>
      <c r="E741" s="12">
        <v>1</v>
      </c>
      <c r="F741" s="94" t="s">
        <v>267</v>
      </c>
      <c r="G741" s="22">
        <v>8</v>
      </c>
      <c r="H741" s="101">
        <v>200</v>
      </c>
      <c r="I741" s="22">
        <v>8.625</v>
      </c>
      <c r="J741" s="108"/>
      <c r="K741" s="108"/>
      <c r="L741" s="108"/>
      <c r="M741" s="112"/>
      <c r="N741" s="116"/>
      <c r="O741" s="119">
        <v>0.75</v>
      </c>
      <c r="Q741" s="123"/>
      <c r="R741" s="123"/>
      <c r="S741" s="123"/>
      <c r="T741" s="123"/>
      <c r="U741" s="108"/>
      <c r="V741" s="108"/>
      <c r="W741" s="108"/>
      <c r="X741" s="119">
        <f t="shared" si="80"/>
        <v>7.125</v>
      </c>
      <c r="Y741" s="127">
        <f t="shared" si="76"/>
        <v>39.871228638723586</v>
      </c>
      <c r="Z741" s="131">
        <f t="shared" si="77"/>
        <v>0.59375</v>
      </c>
      <c r="AA741" s="135">
        <f t="shared" si="78"/>
        <v>0.27688353221335821</v>
      </c>
      <c r="AB741" s="139">
        <f t="shared" si="79"/>
        <v>2.5263157894736841E-4</v>
      </c>
      <c r="AC741" s="139">
        <v>1.4999999999999999E-4</v>
      </c>
      <c r="AD741" s="143"/>
      <c r="AE741" s="143"/>
      <c r="AF741" s="143"/>
      <c r="AG741" s="143"/>
      <c r="AH741" s="143"/>
      <c r="AI741" s="147">
        <v>63.14</v>
      </c>
      <c r="AJ741" s="143"/>
      <c r="AK741" s="143"/>
      <c r="AL741" s="143"/>
      <c r="AM741" s="143"/>
      <c r="AN741" s="143"/>
      <c r="AO741" s="143"/>
      <c r="AP741" s="143"/>
      <c r="AQ741" s="143"/>
      <c r="AR741" s="143"/>
      <c r="AY741" s="152" t="s">
        <v>162</v>
      </c>
      <c r="AZ741" s="155" t="s">
        <v>163</v>
      </c>
      <c r="BA741" s="157" t="s">
        <v>164</v>
      </c>
    </row>
    <row r="742" spans="1:69" hidden="1" x14ac:dyDescent="0.25">
      <c r="A742" s="12" t="s">
        <v>159</v>
      </c>
      <c r="B742" s="12" t="s">
        <v>160</v>
      </c>
      <c r="C742" s="12" t="s">
        <v>161</v>
      </c>
      <c r="D742" s="12" t="s">
        <v>11</v>
      </c>
      <c r="E742" s="12">
        <v>1</v>
      </c>
      <c r="F742" s="94" t="s">
        <v>267</v>
      </c>
      <c r="G742" s="22">
        <v>8</v>
      </c>
      <c r="H742" s="101">
        <v>200</v>
      </c>
      <c r="I742" s="22">
        <v>8.625</v>
      </c>
      <c r="J742" s="108"/>
      <c r="K742" s="108"/>
      <c r="L742" s="108"/>
      <c r="M742" s="112"/>
      <c r="N742" s="116">
        <v>140</v>
      </c>
      <c r="O742" s="119">
        <v>0.81200000000000006</v>
      </c>
      <c r="Q742" s="123"/>
      <c r="R742" s="123"/>
      <c r="S742" s="123"/>
      <c r="T742" s="123"/>
      <c r="U742" s="108"/>
      <c r="V742" s="108"/>
      <c r="W742" s="108"/>
      <c r="X742" s="119">
        <f t="shared" si="80"/>
        <v>7.0009999999999994</v>
      </c>
      <c r="Y742" s="127">
        <f t="shared" si="76"/>
        <v>38.49550636616069</v>
      </c>
      <c r="Z742" s="131">
        <f t="shared" si="77"/>
        <v>0.58341666666666658</v>
      </c>
      <c r="AA742" s="135">
        <f t="shared" si="78"/>
        <v>0.26732990532056028</v>
      </c>
      <c r="AB742" s="139">
        <f t="shared" si="79"/>
        <v>2.5710612769604341E-4</v>
      </c>
      <c r="AC742" s="139">
        <v>1.4999999999999999E-4</v>
      </c>
      <c r="AD742" s="143"/>
      <c r="AE742" s="143"/>
      <c r="AF742" s="143"/>
      <c r="AG742" s="143"/>
      <c r="AH742" s="143"/>
      <c r="AI742" s="147">
        <v>67.819999999999993</v>
      </c>
      <c r="AJ742" s="143"/>
      <c r="AK742" s="143"/>
      <c r="AL742" s="143"/>
      <c r="AM742" s="143"/>
      <c r="AN742" s="143"/>
      <c r="AO742" s="143"/>
      <c r="AP742" s="143"/>
      <c r="AQ742" s="143"/>
      <c r="AR742" s="143"/>
      <c r="AY742" s="152" t="s">
        <v>162</v>
      </c>
      <c r="AZ742" s="155" t="s">
        <v>163</v>
      </c>
      <c r="BA742" s="157" t="s">
        <v>164</v>
      </c>
    </row>
    <row r="743" spans="1:69" hidden="1" x14ac:dyDescent="0.25">
      <c r="A743" s="92" t="s">
        <v>159</v>
      </c>
      <c r="B743" s="92" t="s">
        <v>160</v>
      </c>
      <c r="C743" s="92" t="s">
        <v>161</v>
      </c>
      <c r="D743" s="92" t="s">
        <v>11</v>
      </c>
      <c r="E743" s="92">
        <v>1</v>
      </c>
      <c r="F743" s="94" t="s">
        <v>267</v>
      </c>
      <c r="G743" s="96">
        <v>8</v>
      </c>
      <c r="H743" s="100">
        <v>200</v>
      </c>
      <c r="I743" s="86">
        <v>8.625</v>
      </c>
      <c r="J743" s="107"/>
      <c r="K743" s="107"/>
      <c r="L743" s="107"/>
      <c r="M743" s="111" t="s">
        <v>167</v>
      </c>
      <c r="N743" s="115"/>
      <c r="O743" s="118">
        <v>0.875</v>
      </c>
      <c r="P743" s="86"/>
      <c r="Q743" s="122"/>
      <c r="R743" s="122"/>
      <c r="S743" s="122"/>
      <c r="T743" s="122"/>
      <c r="U743" s="107"/>
      <c r="V743" s="107"/>
      <c r="W743" s="107"/>
      <c r="X743" s="118">
        <f t="shared" si="80"/>
        <v>6.875</v>
      </c>
      <c r="Y743" s="126">
        <f t="shared" si="76"/>
        <v>37.12233506683252</v>
      </c>
      <c r="Z743" s="130">
        <f t="shared" si="77"/>
        <v>0.57291666666666663</v>
      </c>
      <c r="AA743" s="134">
        <f t="shared" si="78"/>
        <v>0.25779399351967025</v>
      </c>
      <c r="AB743" s="138">
        <f t="shared" si="79"/>
        <v>2.618181818181818E-4</v>
      </c>
      <c r="AC743" s="138">
        <v>1.4999999999999999E-4</v>
      </c>
      <c r="AD743" s="142"/>
      <c r="AE743" s="142"/>
      <c r="AF743" s="142"/>
      <c r="AG743" s="92"/>
      <c r="AH743" s="142"/>
      <c r="AI743" s="146">
        <v>72.489999999999995</v>
      </c>
      <c r="AJ743" s="142"/>
      <c r="AK743" s="142"/>
      <c r="AL743" s="142"/>
      <c r="AM743" s="142"/>
      <c r="AN743" s="142"/>
      <c r="AO743" s="142"/>
      <c r="AP743" s="142"/>
      <c r="AQ743" s="142"/>
      <c r="AR743" s="142"/>
      <c r="AS743" s="92"/>
      <c r="AT743" s="92"/>
      <c r="AU743" s="92"/>
      <c r="AV743" s="92"/>
      <c r="AW743" s="92"/>
      <c r="AX743" s="92"/>
      <c r="AY743" s="152" t="s">
        <v>162</v>
      </c>
      <c r="AZ743" s="155" t="s">
        <v>163</v>
      </c>
      <c r="BA743" s="157" t="s">
        <v>164</v>
      </c>
      <c r="BB743" s="92"/>
      <c r="BC743" s="92"/>
      <c r="BD743" s="92"/>
      <c r="BE743" s="92"/>
      <c r="BF743" s="92"/>
      <c r="BG743" s="92"/>
      <c r="BH743" s="92"/>
      <c r="BI743" s="92"/>
      <c r="BJ743" s="92"/>
      <c r="BK743" s="92"/>
      <c r="BL743" s="92"/>
      <c r="BM743" s="92"/>
      <c r="BN743" s="92"/>
      <c r="BO743" s="92"/>
      <c r="BP743" s="92"/>
      <c r="BQ743" s="92"/>
    </row>
    <row r="744" spans="1:69" hidden="1" x14ac:dyDescent="0.25">
      <c r="A744" s="92" t="s">
        <v>159</v>
      </c>
      <c r="B744" s="92" t="s">
        <v>160</v>
      </c>
      <c r="C744" s="92" t="s">
        <v>161</v>
      </c>
      <c r="D744" s="92" t="s">
        <v>11</v>
      </c>
      <c r="E744" s="92">
        <v>1</v>
      </c>
      <c r="F744" s="94" t="s">
        <v>267</v>
      </c>
      <c r="G744" s="96">
        <v>8</v>
      </c>
      <c r="H744" s="100">
        <v>200</v>
      </c>
      <c r="I744" s="86">
        <v>8.625</v>
      </c>
      <c r="J744" s="107"/>
      <c r="K744" s="107"/>
      <c r="L744" s="107"/>
      <c r="M744" s="111"/>
      <c r="N744" s="115">
        <v>160</v>
      </c>
      <c r="O744" s="118">
        <v>0.90600000000000003</v>
      </c>
      <c r="P744" s="86"/>
      <c r="Q744" s="122"/>
      <c r="R744" s="122"/>
      <c r="S744" s="122"/>
      <c r="T744" s="122"/>
      <c r="U744" s="107"/>
      <c r="V744" s="107"/>
      <c r="W744" s="107"/>
      <c r="X744" s="118">
        <f t="shared" si="80"/>
        <v>6.8129999999999997</v>
      </c>
      <c r="Y744" s="126">
        <f t="shared" si="76"/>
        <v>36.455802203076288</v>
      </c>
      <c r="Z744" s="130">
        <f t="shared" si="77"/>
        <v>0.56774999999999998</v>
      </c>
      <c r="AA744" s="134">
        <f t="shared" si="78"/>
        <v>0.25316529307691865</v>
      </c>
      <c r="AB744" s="138">
        <f t="shared" si="79"/>
        <v>2.642007926023778E-4</v>
      </c>
      <c r="AC744" s="138">
        <v>1.4999999999999999E-4</v>
      </c>
      <c r="AD744" s="142"/>
      <c r="AE744" s="142"/>
      <c r="AF744" s="142"/>
      <c r="AG744" s="92"/>
      <c r="AH744" s="142"/>
      <c r="AI744" s="146">
        <v>74.760000000000005</v>
      </c>
      <c r="AJ744" s="142"/>
      <c r="AK744" s="142"/>
      <c r="AL744" s="142"/>
      <c r="AM744" s="142"/>
      <c r="AN744" s="142"/>
      <c r="AO744" s="142"/>
      <c r="AP744" s="142"/>
      <c r="AQ744" s="142"/>
      <c r="AR744" s="142"/>
      <c r="AS744" s="92"/>
      <c r="AT744" s="92"/>
      <c r="AU744" s="92"/>
      <c r="AV744" s="92"/>
      <c r="AW744" s="92"/>
      <c r="AX744" s="92"/>
      <c r="AY744" s="152" t="s">
        <v>162</v>
      </c>
      <c r="AZ744" s="155" t="s">
        <v>163</v>
      </c>
      <c r="BA744" s="157" t="s">
        <v>164</v>
      </c>
      <c r="BB744" s="92"/>
      <c r="BC744" s="92"/>
      <c r="BD744" s="92"/>
      <c r="BE744" s="92"/>
      <c r="BF744" s="92"/>
      <c r="BG744" s="92"/>
      <c r="BH744" s="92"/>
      <c r="BI744" s="92"/>
      <c r="BJ744" s="92"/>
      <c r="BK744" s="92"/>
      <c r="BL744" s="92"/>
      <c r="BM744" s="92"/>
      <c r="BN744" s="92"/>
      <c r="BO744" s="92"/>
      <c r="BP744" s="92"/>
      <c r="BQ744" s="92"/>
    </row>
    <row r="745" spans="1:69" hidden="1" x14ac:dyDescent="0.25">
      <c r="A745" s="92" t="s">
        <v>159</v>
      </c>
      <c r="B745" s="92" t="s">
        <v>160</v>
      </c>
      <c r="C745" s="92" t="s">
        <v>161</v>
      </c>
      <c r="D745" s="92" t="s">
        <v>11</v>
      </c>
      <c r="E745" s="92">
        <v>1</v>
      </c>
      <c r="F745" s="94" t="s">
        <v>267</v>
      </c>
      <c r="G745" s="96">
        <v>8</v>
      </c>
      <c r="H745" s="100">
        <v>200</v>
      </c>
      <c r="I745" s="86">
        <v>8.625</v>
      </c>
      <c r="J745" s="107"/>
      <c r="K745" s="107"/>
      <c r="L745" s="107"/>
      <c r="M745" s="111"/>
      <c r="N745" s="115"/>
      <c r="O745" s="118">
        <v>1</v>
      </c>
      <c r="P745" s="86"/>
      <c r="Q745" s="122"/>
      <c r="R745" s="122"/>
      <c r="S745" s="122"/>
      <c r="T745" s="122"/>
      <c r="U745" s="107"/>
      <c r="V745" s="107"/>
      <c r="W745" s="107"/>
      <c r="X745" s="118">
        <f t="shared" si="80"/>
        <v>6.625</v>
      </c>
      <c r="Y745" s="126">
        <f t="shared" si="76"/>
        <v>34.47161626536613</v>
      </c>
      <c r="Z745" s="130">
        <f t="shared" si="77"/>
        <v>0.55208333333333337</v>
      </c>
      <c r="AA745" s="134">
        <f t="shared" si="78"/>
        <v>0.23938622406504259</v>
      </c>
      <c r="AB745" s="138">
        <f t="shared" si="79"/>
        <v>2.7169811320754714E-4</v>
      </c>
      <c r="AC745" s="138">
        <v>1.4999999999999999E-4</v>
      </c>
      <c r="AD745" s="142"/>
      <c r="AE745" s="142"/>
      <c r="AF745" s="142"/>
      <c r="AG745" s="92"/>
      <c r="AH745" s="142"/>
      <c r="AI745" s="146">
        <v>81.510000000000005</v>
      </c>
      <c r="AJ745" s="142"/>
      <c r="AK745" s="142"/>
      <c r="AL745" s="142"/>
      <c r="AM745" s="142"/>
      <c r="AN745" s="142"/>
      <c r="AO745" s="142"/>
      <c r="AP745" s="142"/>
      <c r="AQ745" s="142"/>
      <c r="AR745" s="142"/>
      <c r="AS745" s="92"/>
      <c r="AT745" s="92"/>
      <c r="AU745" s="92"/>
      <c r="AV745" s="92"/>
      <c r="AW745" s="92"/>
      <c r="AX745" s="92"/>
      <c r="AY745" s="152" t="s">
        <v>162</v>
      </c>
      <c r="AZ745" s="155" t="s">
        <v>163</v>
      </c>
      <c r="BA745" s="157" t="s">
        <v>164</v>
      </c>
      <c r="BB745" s="92"/>
      <c r="BC745" s="92"/>
      <c r="BD745" s="92"/>
      <c r="BE745" s="92"/>
      <c r="BF745" s="92"/>
      <c r="BG745" s="92"/>
      <c r="BH745" s="92"/>
      <c r="BI745" s="92"/>
      <c r="BJ745" s="92"/>
      <c r="BK745" s="92"/>
      <c r="BL745" s="92"/>
      <c r="BM745" s="92"/>
      <c r="BN745" s="92"/>
      <c r="BO745" s="92"/>
      <c r="BP745" s="92"/>
      <c r="BQ745" s="92"/>
    </row>
    <row r="746" spans="1:69" hidden="1" x14ac:dyDescent="0.25">
      <c r="A746" s="91" t="s">
        <v>159</v>
      </c>
      <c r="B746" s="91" t="s">
        <v>160</v>
      </c>
      <c r="C746" s="91" t="s">
        <v>161</v>
      </c>
      <c r="D746" s="91" t="s">
        <v>11</v>
      </c>
      <c r="E746" s="91">
        <v>1</v>
      </c>
      <c r="F746" s="94" t="s">
        <v>267</v>
      </c>
      <c r="G746" s="97">
        <v>10</v>
      </c>
      <c r="H746" s="104">
        <v>250</v>
      </c>
      <c r="I746" s="97">
        <v>10.75</v>
      </c>
      <c r="J746" s="106"/>
      <c r="K746" s="106"/>
      <c r="L746" s="106"/>
      <c r="M746" s="110"/>
      <c r="N746" s="114">
        <v>5</v>
      </c>
      <c r="O746" s="117">
        <v>0.13400000000000001</v>
      </c>
      <c r="P746" s="97"/>
      <c r="Q746" s="121"/>
      <c r="R746" s="121"/>
      <c r="S746" s="121"/>
      <c r="T746" s="121"/>
      <c r="U746" s="106"/>
      <c r="V746" s="106"/>
      <c r="W746" s="106"/>
      <c r="X746" s="117">
        <f t="shared" si="80"/>
        <v>10.481999999999999</v>
      </c>
      <c r="Y746" s="125">
        <f t="shared" si="76"/>
        <v>86.293521477809378</v>
      </c>
      <c r="Z746" s="129">
        <f t="shared" si="77"/>
        <v>0.87349999999999994</v>
      </c>
      <c r="AA746" s="133">
        <f t="shared" si="78"/>
        <v>0.59926056581812059</v>
      </c>
      <c r="AB746" s="137">
        <f t="shared" si="79"/>
        <v>1.7172295363480252E-4</v>
      </c>
      <c r="AC746" s="137">
        <v>1.4999999999999999E-4</v>
      </c>
      <c r="AD746" s="141"/>
      <c r="AE746" s="141"/>
      <c r="AF746" s="141"/>
      <c r="AG746" s="141"/>
      <c r="AH746" s="141"/>
      <c r="AI746" s="145">
        <v>15.21</v>
      </c>
      <c r="AJ746" s="141"/>
      <c r="AK746" s="141"/>
      <c r="AL746" s="141"/>
      <c r="AM746" s="141"/>
      <c r="AN746" s="141"/>
      <c r="AO746" s="141"/>
      <c r="AP746" s="141"/>
      <c r="AQ746" s="141"/>
      <c r="AR746" s="141"/>
      <c r="AS746" s="91"/>
      <c r="AT746" s="91"/>
      <c r="AU746" s="91"/>
      <c r="AV746" s="91"/>
      <c r="AW746" s="91"/>
      <c r="AX746" s="91"/>
      <c r="AY746" s="150" t="s">
        <v>162</v>
      </c>
      <c r="AZ746" s="154" t="s">
        <v>163</v>
      </c>
      <c r="BA746" s="91" t="s">
        <v>164</v>
      </c>
      <c r="BB746" s="91"/>
      <c r="BC746" s="91"/>
      <c r="BD746" s="91"/>
      <c r="BE746" s="91"/>
      <c r="BF746" s="91"/>
      <c r="BG746" s="91"/>
      <c r="BH746" s="91"/>
      <c r="BI746" s="91"/>
      <c r="BJ746" s="91"/>
      <c r="BK746" s="91"/>
      <c r="BL746" s="91"/>
      <c r="BM746" s="91"/>
      <c r="BN746" s="91"/>
      <c r="BO746" s="91"/>
      <c r="BP746" s="91"/>
      <c r="BQ746" s="91"/>
    </row>
    <row r="747" spans="1:69" hidden="1" x14ac:dyDescent="0.25">
      <c r="A747" s="91" t="s">
        <v>159</v>
      </c>
      <c r="B747" s="91" t="s">
        <v>160</v>
      </c>
      <c r="C747" s="91" t="s">
        <v>161</v>
      </c>
      <c r="D747" s="91" t="s">
        <v>11</v>
      </c>
      <c r="E747" s="91">
        <v>1</v>
      </c>
      <c r="F747" s="94" t="s">
        <v>267</v>
      </c>
      <c r="G747" s="97">
        <v>10</v>
      </c>
      <c r="H747" s="104">
        <v>250</v>
      </c>
      <c r="I747" s="97">
        <v>10.75</v>
      </c>
      <c r="J747" s="106"/>
      <c r="K747" s="106"/>
      <c r="L747" s="106"/>
      <c r="M747" s="110"/>
      <c r="N747" s="114"/>
      <c r="O747" s="117">
        <v>0.156</v>
      </c>
      <c r="P747" s="97"/>
      <c r="Q747" s="121"/>
      <c r="R747" s="121"/>
      <c r="S747" s="121"/>
      <c r="T747" s="121"/>
      <c r="U747" s="106"/>
      <c r="V747" s="106"/>
      <c r="W747" s="106"/>
      <c r="X747" s="117">
        <f t="shared" si="80"/>
        <v>10.438000000000001</v>
      </c>
      <c r="Y747" s="125">
        <f t="shared" si="76"/>
        <v>85.570578176365302</v>
      </c>
      <c r="Z747" s="129">
        <f t="shared" si="77"/>
        <v>0.86983333333333335</v>
      </c>
      <c r="AA747" s="133">
        <f t="shared" si="78"/>
        <v>0.59424012622475897</v>
      </c>
      <c r="AB747" s="137">
        <f t="shared" si="79"/>
        <v>1.7244682889442419E-4</v>
      </c>
      <c r="AC747" s="137">
        <v>1.4999999999999999E-4</v>
      </c>
      <c r="AD747" s="141"/>
      <c r="AE747" s="141"/>
      <c r="AF747" s="141"/>
      <c r="AG747" s="141"/>
      <c r="AH747" s="141"/>
      <c r="AI747" s="145">
        <v>17.670000000000002</v>
      </c>
      <c r="AJ747" s="141"/>
      <c r="AK747" s="141"/>
      <c r="AL747" s="141"/>
      <c r="AM747" s="141"/>
      <c r="AN747" s="141"/>
      <c r="AO747" s="141"/>
      <c r="AP747" s="141"/>
      <c r="AQ747" s="141"/>
      <c r="AR747" s="141"/>
      <c r="AS747" s="91"/>
      <c r="AT747" s="91"/>
      <c r="AU747" s="91"/>
      <c r="AV747" s="91"/>
      <c r="AW747" s="91"/>
      <c r="AX747" s="91"/>
      <c r="AY747" s="150" t="s">
        <v>162</v>
      </c>
      <c r="AZ747" s="154" t="s">
        <v>163</v>
      </c>
      <c r="BA747" s="91" t="s">
        <v>164</v>
      </c>
      <c r="BB747" s="91"/>
      <c r="BC747" s="91"/>
      <c r="BD747" s="91"/>
      <c r="BE747" s="91"/>
      <c r="BF747" s="91"/>
      <c r="BG747" s="91"/>
      <c r="BH747" s="91"/>
      <c r="BI747" s="91"/>
      <c r="BJ747" s="91"/>
      <c r="BK747" s="91"/>
      <c r="BL747" s="91"/>
      <c r="BM747" s="91"/>
      <c r="BN747" s="91"/>
      <c r="BO747" s="91"/>
      <c r="BP747" s="91"/>
      <c r="BQ747" s="91"/>
    </row>
    <row r="748" spans="1:69" hidden="1" x14ac:dyDescent="0.25">
      <c r="A748" s="91" t="s">
        <v>159</v>
      </c>
      <c r="B748" s="91" t="s">
        <v>160</v>
      </c>
      <c r="C748" s="91" t="s">
        <v>161</v>
      </c>
      <c r="D748" s="91" t="s">
        <v>11</v>
      </c>
      <c r="E748" s="91">
        <v>1</v>
      </c>
      <c r="F748" s="94" t="s">
        <v>267</v>
      </c>
      <c r="G748" s="97">
        <v>10</v>
      </c>
      <c r="H748" s="104">
        <v>250</v>
      </c>
      <c r="I748" s="97">
        <v>10.75</v>
      </c>
      <c r="J748" s="106"/>
      <c r="K748" s="106"/>
      <c r="L748" s="106"/>
      <c r="M748" s="110"/>
      <c r="N748" s="114">
        <v>10</v>
      </c>
      <c r="O748" s="117">
        <v>0.16500000000000001</v>
      </c>
      <c r="P748" s="97"/>
      <c r="Q748" s="121"/>
      <c r="R748" s="121"/>
      <c r="S748" s="121"/>
      <c r="T748" s="121"/>
      <c r="U748" s="106"/>
      <c r="V748" s="106"/>
      <c r="W748" s="106"/>
      <c r="X748" s="117">
        <f t="shared" si="80"/>
        <v>10.42</v>
      </c>
      <c r="Y748" s="125">
        <f t="shared" si="76"/>
        <v>85.275705148306699</v>
      </c>
      <c r="Z748" s="129">
        <f t="shared" si="77"/>
        <v>0.86833333333333329</v>
      </c>
      <c r="AA748" s="133">
        <f t="shared" si="78"/>
        <v>0.59219239686324088</v>
      </c>
      <c r="AB748" s="137">
        <f t="shared" si="79"/>
        <v>1.7274472168905949E-4</v>
      </c>
      <c r="AC748" s="137">
        <v>1.4999999999999999E-4</v>
      </c>
      <c r="AD748" s="141"/>
      <c r="AE748" s="141"/>
      <c r="AF748" s="141"/>
      <c r="AG748" s="141"/>
      <c r="AH748" s="141"/>
      <c r="AI748" s="145">
        <v>18.670000000000002</v>
      </c>
      <c r="AJ748" s="141"/>
      <c r="AK748" s="141"/>
      <c r="AL748" s="141"/>
      <c r="AM748" s="141"/>
      <c r="AN748" s="141"/>
      <c r="AO748" s="141"/>
      <c r="AP748" s="141"/>
      <c r="AQ748" s="141"/>
      <c r="AR748" s="141"/>
      <c r="AS748" s="91"/>
      <c r="AT748" s="91"/>
      <c r="AU748" s="91"/>
      <c r="AV748" s="91"/>
      <c r="AW748" s="91"/>
      <c r="AX748" s="91"/>
      <c r="AY748" s="150" t="s">
        <v>162</v>
      </c>
      <c r="AZ748" s="154" t="s">
        <v>163</v>
      </c>
      <c r="BA748" s="91" t="s">
        <v>164</v>
      </c>
      <c r="BB748" s="91"/>
      <c r="BC748" s="91"/>
      <c r="BD748" s="91"/>
      <c r="BE748" s="91"/>
      <c r="BF748" s="91"/>
      <c r="BG748" s="91"/>
      <c r="BH748" s="91"/>
      <c r="BI748" s="91"/>
      <c r="BJ748" s="91"/>
      <c r="BK748" s="91"/>
      <c r="BL748" s="91"/>
      <c r="BM748" s="91"/>
      <c r="BN748" s="91"/>
      <c r="BO748" s="91"/>
      <c r="BP748" s="91"/>
      <c r="BQ748" s="91"/>
    </row>
    <row r="749" spans="1:69" hidden="1" x14ac:dyDescent="0.25">
      <c r="A749" s="91" t="s">
        <v>159</v>
      </c>
      <c r="B749" s="91" t="s">
        <v>160</v>
      </c>
      <c r="C749" s="91" t="s">
        <v>161</v>
      </c>
      <c r="D749" s="91" t="s">
        <v>11</v>
      </c>
      <c r="E749" s="91">
        <v>1</v>
      </c>
      <c r="F749" s="94" t="s">
        <v>267</v>
      </c>
      <c r="G749" s="97">
        <v>10</v>
      </c>
      <c r="H749" s="104">
        <v>250</v>
      </c>
      <c r="I749" s="97">
        <v>10.75</v>
      </c>
      <c r="J749" s="106"/>
      <c r="K749" s="106"/>
      <c r="L749" s="106"/>
      <c r="M749" s="110"/>
      <c r="N749" s="114"/>
      <c r="O749" s="117">
        <v>0.188</v>
      </c>
      <c r="P749" s="97"/>
      <c r="Q749" s="121"/>
      <c r="R749" s="121"/>
      <c r="S749" s="121"/>
      <c r="T749" s="121"/>
      <c r="U749" s="106"/>
      <c r="V749" s="106"/>
      <c r="W749" s="106"/>
      <c r="X749" s="117">
        <f t="shared" si="80"/>
        <v>10.374000000000001</v>
      </c>
      <c r="Y749" s="125">
        <f t="shared" si="76"/>
        <v>84.524452955461129</v>
      </c>
      <c r="Z749" s="129">
        <f t="shared" si="77"/>
        <v>0.86450000000000005</v>
      </c>
      <c r="AA749" s="133">
        <f t="shared" si="78"/>
        <v>0.5869753677462578</v>
      </c>
      <c r="AB749" s="137">
        <f t="shared" si="79"/>
        <v>1.7351069982648928E-4</v>
      </c>
      <c r="AC749" s="137">
        <v>1.4999999999999999E-4</v>
      </c>
      <c r="AD749" s="141"/>
      <c r="AE749" s="141"/>
      <c r="AF749" s="141"/>
      <c r="AG749" s="141"/>
      <c r="AH749" s="141"/>
      <c r="AI749" s="145">
        <v>21.23</v>
      </c>
      <c r="AJ749" s="141"/>
      <c r="AK749" s="141"/>
      <c r="AL749" s="141"/>
      <c r="AM749" s="141"/>
      <c r="AN749" s="141"/>
      <c r="AO749" s="141"/>
      <c r="AP749" s="141"/>
      <c r="AQ749" s="141"/>
      <c r="AR749" s="141"/>
      <c r="AS749" s="91"/>
      <c r="AT749" s="91"/>
      <c r="AU749" s="91"/>
      <c r="AV749" s="91"/>
      <c r="AW749" s="91"/>
      <c r="AX749" s="91"/>
      <c r="AY749" s="150" t="s">
        <v>162</v>
      </c>
      <c r="AZ749" s="154" t="s">
        <v>163</v>
      </c>
      <c r="BA749" s="91" t="s">
        <v>164</v>
      </c>
      <c r="BB749" s="91"/>
      <c r="BC749" s="91"/>
      <c r="BD749" s="91"/>
      <c r="BE749" s="91"/>
      <c r="BF749" s="91"/>
      <c r="BG749" s="91"/>
      <c r="BH749" s="91"/>
      <c r="BI749" s="91"/>
      <c r="BJ749" s="91"/>
      <c r="BK749" s="91"/>
      <c r="BL749" s="91"/>
      <c r="BM749" s="91"/>
      <c r="BN749" s="91"/>
      <c r="BO749" s="91"/>
      <c r="BP749" s="91"/>
      <c r="BQ749" s="91"/>
    </row>
    <row r="750" spans="1:69" hidden="1" x14ac:dyDescent="0.25">
      <c r="A750" s="91" t="s">
        <v>159</v>
      </c>
      <c r="B750" s="91" t="s">
        <v>160</v>
      </c>
      <c r="C750" s="91" t="s">
        <v>161</v>
      </c>
      <c r="D750" s="91" t="s">
        <v>11</v>
      </c>
      <c r="E750" s="91">
        <v>1</v>
      </c>
      <c r="F750" s="94" t="s">
        <v>267</v>
      </c>
      <c r="G750" s="97">
        <v>10</v>
      </c>
      <c r="H750" s="104">
        <v>250</v>
      </c>
      <c r="I750" s="97">
        <v>10.75</v>
      </c>
      <c r="J750" s="106"/>
      <c r="K750" s="106"/>
      <c r="L750" s="106"/>
      <c r="M750" s="110"/>
      <c r="N750" s="114"/>
      <c r="O750" s="117">
        <v>0.20300000000000001</v>
      </c>
      <c r="P750" s="97"/>
      <c r="Q750" s="121"/>
      <c r="R750" s="121"/>
      <c r="S750" s="121"/>
      <c r="T750" s="121"/>
      <c r="U750" s="106"/>
      <c r="V750" s="106"/>
      <c r="W750" s="106"/>
      <c r="X750" s="117">
        <f t="shared" si="80"/>
        <v>10.343999999999999</v>
      </c>
      <c r="Y750" s="125">
        <f t="shared" si="76"/>
        <v>84.036296580983063</v>
      </c>
      <c r="Z750" s="129">
        <f t="shared" si="77"/>
        <v>0.86199999999999999</v>
      </c>
      <c r="AA750" s="133">
        <f t="shared" si="78"/>
        <v>0.58358539292349354</v>
      </c>
      <c r="AB750" s="137">
        <f t="shared" si="79"/>
        <v>1.7401392111368908E-4</v>
      </c>
      <c r="AC750" s="137">
        <v>1.4999999999999999E-4</v>
      </c>
      <c r="AD750" s="141"/>
      <c r="AE750" s="141"/>
      <c r="AF750" s="141"/>
      <c r="AG750" s="141"/>
      <c r="AH750" s="141"/>
      <c r="AI750" s="145">
        <v>22.89</v>
      </c>
      <c r="AJ750" s="141"/>
      <c r="AK750" s="141"/>
      <c r="AL750" s="141"/>
      <c r="AM750" s="141"/>
      <c r="AN750" s="141"/>
      <c r="AO750" s="141"/>
      <c r="AP750" s="141"/>
      <c r="AQ750" s="141"/>
      <c r="AR750" s="141"/>
      <c r="AS750" s="91"/>
      <c r="AT750" s="91"/>
      <c r="AU750" s="91"/>
      <c r="AV750" s="91"/>
      <c r="AW750" s="91"/>
      <c r="AX750" s="91"/>
      <c r="AY750" s="150" t="s">
        <v>162</v>
      </c>
      <c r="AZ750" s="154" t="s">
        <v>163</v>
      </c>
      <c r="BA750" s="91" t="s">
        <v>164</v>
      </c>
      <c r="BB750" s="91"/>
      <c r="BC750" s="91"/>
      <c r="BD750" s="91"/>
      <c r="BE750" s="91"/>
      <c r="BF750" s="91"/>
      <c r="BG750" s="91"/>
      <c r="BH750" s="91"/>
      <c r="BI750" s="91"/>
      <c r="BJ750" s="91"/>
      <c r="BK750" s="91"/>
      <c r="BL750" s="91"/>
      <c r="BM750" s="91"/>
      <c r="BN750" s="91"/>
      <c r="BO750" s="91"/>
      <c r="BP750" s="91"/>
      <c r="BQ750" s="91"/>
    </row>
    <row r="751" spans="1:69" s="25" customFormat="1" hidden="1" x14ac:dyDescent="0.25">
      <c r="A751" s="25" t="s">
        <v>159</v>
      </c>
      <c r="B751" s="25" t="s">
        <v>160</v>
      </c>
      <c r="C751" s="25" t="s">
        <v>161</v>
      </c>
      <c r="D751" s="25" t="s">
        <v>11</v>
      </c>
      <c r="E751" s="25">
        <v>1</v>
      </c>
      <c r="F751" s="94" t="s">
        <v>267</v>
      </c>
      <c r="G751" s="69">
        <v>10</v>
      </c>
      <c r="H751" s="81">
        <v>250</v>
      </c>
      <c r="I751" s="69">
        <v>10.75</v>
      </c>
      <c r="J751" s="23"/>
      <c r="K751" s="23"/>
      <c r="L751" s="23"/>
      <c r="M751" s="71"/>
      <c r="N751" s="72"/>
      <c r="O751" s="73">
        <v>0.219</v>
      </c>
      <c r="P751" s="69"/>
      <c r="Q751" s="24"/>
      <c r="R751" s="24"/>
      <c r="S751" s="24"/>
      <c r="T751" s="24"/>
      <c r="U751" s="23"/>
      <c r="V751" s="23"/>
      <c r="W751" s="23"/>
      <c r="X751" s="73">
        <f t="shared" si="80"/>
        <v>10.311999999999999</v>
      </c>
      <c r="Y751" s="26">
        <f t="shared" si="76"/>
        <v>83.517154678162655</v>
      </c>
      <c r="Z751" s="63">
        <f t="shared" si="77"/>
        <v>0.85933333333333328</v>
      </c>
      <c r="AA751" s="87">
        <f t="shared" si="78"/>
        <v>0.57998024082057398</v>
      </c>
      <c r="AB751" s="64">
        <f t="shared" si="79"/>
        <v>1.7455391776570984E-4</v>
      </c>
      <c r="AC751" s="137">
        <v>1.4999999999999999E-4</v>
      </c>
      <c r="AD751" s="27"/>
      <c r="AE751" s="27"/>
      <c r="AF751" s="27"/>
      <c r="AG751" s="27"/>
      <c r="AH751" s="27"/>
      <c r="AI751" s="44">
        <v>24.65</v>
      </c>
      <c r="AJ751" s="27"/>
      <c r="AK751" s="27"/>
      <c r="AL751" s="27"/>
      <c r="AM751" s="27"/>
      <c r="AN751" s="27"/>
      <c r="AO751" s="27"/>
      <c r="AP751" s="27"/>
      <c r="AQ751" s="27"/>
      <c r="AR751" s="27"/>
      <c r="AY751" s="28" t="s">
        <v>162</v>
      </c>
      <c r="AZ751" s="29" t="s">
        <v>163</v>
      </c>
      <c r="BA751" s="25" t="s">
        <v>164</v>
      </c>
    </row>
    <row r="752" spans="1:69" s="25" customFormat="1" hidden="1" x14ac:dyDescent="0.25">
      <c r="A752" s="25" t="s">
        <v>159</v>
      </c>
      <c r="B752" s="25" t="s">
        <v>160</v>
      </c>
      <c r="C752" s="25" t="s">
        <v>161</v>
      </c>
      <c r="D752" s="25" t="s">
        <v>11</v>
      </c>
      <c r="E752" s="25">
        <v>1</v>
      </c>
      <c r="F752" s="94" t="s">
        <v>267</v>
      </c>
      <c r="G752" s="69">
        <v>10</v>
      </c>
      <c r="H752" s="81">
        <v>250</v>
      </c>
      <c r="I752" s="69">
        <v>10.75</v>
      </c>
      <c r="J752" s="23"/>
      <c r="K752" s="23"/>
      <c r="L752" s="23"/>
      <c r="M752" s="71"/>
      <c r="N752" s="72">
        <v>20</v>
      </c>
      <c r="O752" s="73">
        <v>0.25</v>
      </c>
      <c r="P752" s="69"/>
      <c r="Q752" s="24"/>
      <c r="R752" s="24"/>
      <c r="S752" s="24"/>
      <c r="T752" s="24"/>
      <c r="U752" s="23"/>
      <c r="V752" s="23"/>
      <c r="W752" s="23"/>
      <c r="X752" s="73">
        <f t="shared" si="80"/>
        <v>10.25</v>
      </c>
      <c r="Y752" s="26">
        <f t="shared" si="76"/>
        <v>82.515894541944405</v>
      </c>
      <c r="Z752" s="63">
        <f t="shared" si="77"/>
        <v>0.85416666666666663</v>
      </c>
      <c r="AA752" s="87">
        <f t="shared" si="78"/>
        <v>0.57302704543016947</v>
      </c>
      <c r="AB752" s="64">
        <f t="shared" si="79"/>
        <v>1.7560975609756096E-4</v>
      </c>
      <c r="AC752" s="137">
        <v>1.4999999999999999E-4</v>
      </c>
      <c r="AD752" s="27"/>
      <c r="AE752" s="27"/>
      <c r="AF752" s="27"/>
      <c r="AG752" s="27"/>
      <c r="AH752" s="27"/>
      <c r="AI752" s="44">
        <v>28.06</v>
      </c>
      <c r="AJ752" s="27"/>
      <c r="AK752" s="27"/>
      <c r="AL752" s="27"/>
      <c r="AM752" s="27"/>
      <c r="AN752" s="27"/>
      <c r="AO752" s="27"/>
      <c r="AP752" s="27"/>
      <c r="AQ752" s="27"/>
      <c r="AR752" s="27"/>
      <c r="AY752" s="28" t="s">
        <v>162</v>
      </c>
      <c r="AZ752" s="29" t="s">
        <v>163</v>
      </c>
      <c r="BA752" s="25" t="s">
        <v>164</v>
      </c>
    </row>
    <row r="753" spans="1:69" s="25" customFormat="1" hidden="1" x14ac:dyDescent="0.25">
      <c r="A753" s="25" t="s">
        <v>159</v>
      </c>
      <c r="B753" s="25" t="s">
        <v>160</v>
      </c>
      <c r="C753" s="25" t="s">
        <v>161</v>
      </c>
      <c r="D753" s="25" t="s">
        <v>11</v>
      </c>
      <c r="E753" s="25">
        <v>1</v>
      </c>
      <c r="F753" s="94" t="s">
        <v>267</v>
      </c>
      <c r="G753" s="69">
        <v>10</v>
      </c>
      <c r="H753" s="81">
        <v>250</v>
      </c>
      <c r="I753" s="69">
        <v>10.75</v>
      </c>
      <c r="J753" s="23"/>
      <c r="K753" s="23"/>
      <c r="L753" s="23"/>
      <c r="M753" s="71"/>
      <c r="N753" s="72"/>
      <c r="O753" s="73">
        <v>0.27900000000000003</v>
      </c>
      <c r="P753" s="69"/>
      <c r="Q753" s="24"/>
      <c r="R753" s="24"/>
      <c r="S753" s="24"/>
      <c r="T753" s="24"/>
      <c r="U753" s="23"/>
      <c r="V753" s="23"/>
      <c r="W753" s="23"/>
      <c r="X753" s="73">
        <f t="shared" si="80"/>
        <v>10.192</v>
      </c>
      <c r="Y753" s="26">
        <f t="shared" si="76"/>
        <v>81.584698205086511</v>
      </c>
      <c r="Z753" s="63">
        <f t="shared" si="77"/>
        <v>0.84933333333333338</v>
      </c>
      <c r="AA753" s="87">
        <f t="shared" si="78"/>
        <v>0.56656040420198972</v>
      </c>
      <c r="AB753" s="64">
        <f t="shared" si="79"/>
        <v>1.7660910518053373E-4</v>
      </c>
      <c r="AC753" s="137">
        <v>1.4999999999999999E-4</v>
      </c>
      <c r="AD753" s="27"/>
      <c r="AE753" s="27"/>
      <c r="AF753" s="27"/>
      <c r="AG753" s="27"/>
      <c r="AH753" s="27"/>
      <c r="AI753" s="44">
        <v>31.32</v>
      </c>
      <c r="AJ753" s="27"/>
      <c r="AK753" s="27"/>
      <c r="AL753" s="27"/>
      <c r="AM753" s="27"/>
      <c r="AN753" s="27"/>
      <c r="AO753" s="27"/>
      <c r="AP753" s="27"/>
      <c r="AQ753" s="27"/>
      <c r="AR753" s="27"/>
      <c r="AY753" s="28" t="s">
        <v>162</v>
      </c>
      <c r="AZ753" s="29" t="s">
        <v>163</v>
      </c>
      <c r="BA753" s="25" t="s">
        <v>164</v>
      </c>
    </row>
    <row r="754" spans="1:69" s="25" customFormat="1" hidden="1" x14ac:dyDescent="0.25">
      <c r="A754" s="25" t="s">
        <v>159</v>
      </c>
      <c r="B754" s="25" t="s">
        <v>160</v>
      </c>
      <c r="C754" s="25" t="s">
        <v>161</v>
      </c>
      <c r="D754" s="25" t="s">
        <v>11</v>
      </c>
      <c r="E754" s="25">
        <v>1</v>
      </c>
      <c r="F754" s="94" t="s">
        <v>267</v>
      </c>
      <c r="G754" s="69">
        <v>10</v>
      </c>
      <c r="H754" s="83">
        <v>250</v>
      </c>
      <c r="I754" s="69">
        <v>10.75</v>
      </c>
      <c r="J754" s="23"/>
      <c r="K754" s="23"/>
      <c r="L754" s="23"/>
      <c r="M754" s="71"/>
      <c r="N754" s="72">
        <v>30</v>
      </c>
      <c r="O754" s="73">
        <v>0.307</v>
      </c>
      <c r="P754" s="69"/>
      <c r="Q754" s="24"/>
      <c r="R754" s="24"/>
      <c r="S754" s="24"/>
      <c r="T754" s="24"/>
      <c r="U754" s="23"/>
      <c r="V754" s="23"/>
      <c r="W754" s="23"/>
      <c r="X754" s="73">
        <f t="shared" si="80"/>
        <v>10.135999999999999</v>
      </c>
      <c r="Y754" s="26">
        <f t="shared" si="76"/>
        <v>80.690626068616069</v>
      </c>
      <c r="Z754" s="63">
        <f t="shared" si="77"/>
        <v>0.84466666666666657</v>
      </c>
      <c r="AA754" s="87">
        <f t="shared" si="78"/>
        <v>0.56035156992094493</v>
      </c>
      <c r="AB754" s="64">
        <f t="shared" si="79"/>
        <v>1.7758484609313338E-4</v>
      </c>
      <c r="AC754" s="137">
        <v>1.4999999999999999E-4</v>
      </c>
      <c r="AD754" s="27"/>
      <c r="AE754" s="27"/>
      <c r="AF754" s="27"/>
      <c r="AG754" s="27"/>
      <c r="AH754" s="27"/>
      <c r="AI754" s="44">
        <v>34.270000000000003</v>
      </c>
      <c r="AJ754" s="27"/>
      <c r="AK754" s="27"/>
      <c r="AL754" s="27"/>
      <c r="AM754" s="27"/>
      <c r="AN754" s="27"/>
      <c r="AO754" s="27"/>
      <c r="AP754" s="27"/>
      <c r="AQ754" s="27"/>
      <c r="AR754" s="27"/>
      <c r="AY754" s="28" t="s">
        <v>162</v>
      </c>
      <c r="AZ754" s="29" t="s">
        <v>163</v>
      </c>
      <c r="BA754" s="25" t="s">
        <v>164</v>
      </c>
    </row>
    <row r="755" spans="1:69" s="25" customFormat="1" hidden="1" x14ac:dyDescent="0.25">
      <c r="A755" s="25" t="s">
        <v>159</v>
      </c>
      <c r="B755" s="25" t="s">
        <v>160</v>
      </c>
      <c r="C755" s="25" t="s">
        <v>161</v>
      </c>
      <c r="D755" s="25" t="s">
        <v>11</v>
      </c>
      <c r="E755" s="25">
        <v>1</v>
      </c>
      <c r="F755" s="94" t="s">
        <v>267</v>
      </c>
      <c r="G755" s="69">
        <v>10</v>
      </c>
      <c r="H755" s="81">
        <v>250</v>
      </c>
      <c r="I755" s="69">
        <v>10.75</v>
      </c>
      <c r="J755" s="23"/>
      <c r="K755" s="23"/>
      <c r="L755" s="23"/>
      <c r="M755" s="71"/>
      <c r="N755" s="72"/>
      <c r="O755" s="73">
        <v>0.34399999999999997</v>
      </c>
      <c r="P755" s="69"/>
      <c r="Q755" s="24"/>
      <c r="R755" s="24"/>
      <c r="S755" s="24"/>
      <c r="T755" s="24"/>
      <c r="U755" s="23"/>
      <c r="V755" s="23"/>
      <c r="W755" s="23"/>
      <c r="X755" s="73">
        <f t="shared" si="80"/>
        <v>10.061999999999999</v>
      </c>
      <c r="Y755" s="26">
        <f t="shared" si="76"/>
        <v>79.516729132897751</v>
      </c>
      <c r="Z755" s="63">
        <f t="shared" si="77"/>
        <v>0.83849999999999991</v>
      </c>
      <c r="AA755" s="87">
        <f t="shared" si="78"/>
        <v>0.5521995078673454</v>
      </c>
      <c r="AB755" s="64">
        <f t="shared" si="79"/>
        <v>1.7889087656529517E-4</v>
      </c>
      <c r="AC755" s="137">
        <v>1.4999999999999999E-4</v>
      </c>
      <c r="AD755" s="27"/>
      <c r="AE755" s="27"/>
      <c r="AF755" s="27"/>
      <c r="AG755" s="27"/>
      <c r="AH755" s="27"/>
      <c r="AI755" s="44">
        <v>38.270000000000003</v>
      </c>
      <c r="AJ755" s="27"/>
      <c r="AK755" s="27"/>
      <c r="AL755" s="27"/>
      <c r="AM755" s="27"/>
      <c r="AN755" s="27"/>
      <c r="AO755" s="27"/>
      <c r="AP755" s="27"/>
      <c r="AQ755" s="27"/>
      <c r="AR755" s="27"/>
      <c r="AY755" s="28" t="s">
        <v>162</v>
      </c>
      <c r="AZ755" s="29" t="s">
        <v>163</v>
      </c>
      <c r="BA755" s="25" t="s">
        <v>164</v>
      </c>
    </row>
    <row r="756" spans="1:69" s="25" customFormat="1" hidden="1" x14ac:dyDescent="0.25">
      <c r="A756" s="25" t="s">
        <v>159</v>
      </c>
      <c r="B756" s="25" t="s">
        <v>160</v>
      </c>
      <c r="C756" s="25" t="s">
        <v>161</v>
      </c>
      <c r="D756" s="25" t="s">
        <v>11</v>
      </c>
      <c r="E756" s="25">
        <v>1</v>
      </c>
      <c r="F756" s="94" t="s">
        <v>267</v>
      </c>
      <c r="G756" s="69">
        <v>10</v>
      </c>
      <c r="H756" s="81">
        <v>250</v>
      </c>
      <c r="I756" s="69">
        <v>10.75</v>
      </c>
      <c r="J756" s="23"/>
      <c r="K756" s="23"/>
      <c r="L756" s="23"/>
      <c r="M756" s="71" t="s">
        <v>165</v>
      </c>
      <c r="N756" s="72">
        <v>40</v>
      </c>
      <c r="O756" s="73">
        <v>0.36499999999999999</v>
      </c>
      <c r="P756" s="69"/>
      <c r="Q756" s="24"/>
      <c r="R756" s="24"/>
      <c r="S756" s="24"/>
      <c r="T756" s="24"/>
      <c r="U756" s="23"/>
      <c r="V756" s="23"/>
      <c r="W756" s="23"/>
      <c r="X756" s="73">
        <f t="shared" si="80"/>
        <v>10.02</v>
      </c>
      <c r="Y756" s="26">
        <f t="shared" si="76"/>
        <v>78.854289764369156</v>
      </c>
      <c r="Z756" s="63">
        <f t="shared" si="77"/>
        <v>0.83499999999999996</v>
      </c>
      <c r="AA756" s="87">
        <f t="shared" si="78"/>
        <v>0.54759923447478587</v>
      </c>
      <c r="AB756" s="64">
        <f t="shared" si="79"/>
        <v>1.7964071856287425E-4</v>
      </c>
      <c r="AC756" s="137">
        <v>1.4999999999999999E-4</v>
      </c>
      <c r="AD756" s="27"/>
      <c r="AE756" s="27"/>
      <c r="AF756" s="27"/>
      <c r="AG756" s="27"/>
      <c r="AH756" s="27"/>
      <c r="AI756" s="44">
        <v>40.520000000000003</v>
      </c>
      <c r="AJ756" s="27"/>
      <c r="AK756" s="27"/>
      <c r="AL756" s="27"/>
      <c r="AM756" s="27"/>
      <c r="AN756" s="27"/>
      <c r="AO756" s="27"/>
      <c r="AP756" s="27"/>
      <c r="AQ756" s="27"/>
      <c r="AR756" s="27"/>
      <c r="AY756" s="28" t="s">
        <v>162</v>
      </c>
      <c r="AZ756" s="29" t="s">
        <v>163</v>
      </c>
      <c r="BA756" s="25" t="s">
        <v>164</v>
      </c>
    </row>
    <row r="757" spans="1:69" s="36" customFormat="1" hidden="1" x14ac:dyDescent="0.25">
      <c r="A757" s="25" t="s">
        <v>159</v>
      </c>
      <c r="B757" s="25" t="s">
        <v>160</v>
      </c>
      <c r="C757" s="25" t="s">
        <v>161</v>
      </c>
      <c r="D757" s="25" t="s">
        <v>11</v>
      </c>
      <c r="E757" s="25">
        <v>1</v>
      </c>
      <c r="F757" s="94" t="s">
        <v>267</v>
      </c>
      <c r="G757" s="83">
        <v>10</v>
      </c>
      <c r="H757" s="83">
        <v>250</v>
      </c>
      <c r="I757" s="69">
        <v>10.75</v>
      </c>
      <c r="J757" s="23"/>
      <c r="K757" s="23"/>
      <c r="L757" s="23"/>
      <c r="M757" s="71"/>
      <c r="N757" s="72"/>
      <c r="O757" s="73">
        <v>0.438</v>
      </c>
      <c r="P757" s="69"/>
      <c r="Q757" s="24"/>
      <c r="R757" s="24"/>
      <c r="S757" s="24"/>
      <c r="T757" s="24"/>
      <c r="U757" s="23"/>
      <c r="V757" s="23"/>
      <c r="W757" s="23"/>
      <c r="X757" s="73">
        <f t="shared" si="80"/>
        <v>9.8740000000000006</v>
      </c>
      <c r="Y757" s="26">
        <f t="shared" si="76"/>
        <v>76.573081949225369</v>
      </c>
      <c r="Z757" s="63">
        <f t="shared" si="77"/>
        <v>0.82283333333333342</v>
      </c>
      <c r="AA757" s="87">
        <f t="shared" si="78"/>
        <v>0.53175751353628731</v>
      </c>
      <c r="AB757" s="64">
        <f t="shared" si="79"/>
        <v>1.8229694146242655E-4</v>
      </c>
      <c r="AC757" s="137">
        <v>1.4999999999999999E-4</v>
      </c>
      <c r="AD757" s="27"/>
      <c r="AE757" s="27"/>
      <c r="AF757" s="27"/>
      <c r="AG757" s="25"/>
      <c r="AH757" s="27"/>
      <c r="AI757" s="44">
        <v>48.28</v>
      </c>
      <c r="AJ757" s="27"/>
      <c r="AK757" s="27"/>
      <c r="AL757" s="27"/>
      <c r="AM757" s="27"/>
      <c r="AN757" s="27"/>
      <c r="AO757" s="27"/>
      <c r="AP757" s="27"/>
      <c r="AQ757" s="27"/>
      <c r="AR757" s="27"/>
      <c r="AS757" s="25"/>
      <c r="AT757" s="25"/>
      <c r="AU757" s="25"/>
      <c r="AV757" s="25"/>
      <c r="AW757" s="25"/>
      <c r="AX757" s="25"/>
      <c r="AY757" s="28" t="s">
        <v>162</v>
      </c>
      <c r="AZ757" s="29" t="s">
        <v>163</v>
      </c>
      <c r="BA757" s="25" t="s">
        <v>164</v>
      </c>
      <c r="BB757" s="25"/>
      <c r="BC757" s="25"/>
      <c r="BD757" s="25"/>
      <c r="BE757" s="25"/>
      <c r="BF757" s="25"/>
      <c r="BG757" s="25"/>
      <c r="BH757" s="25"/>
      <c r="BI757" s="25"/>
      <c r="BJ757" s="25"/>
      <c r="BK757" s="25"/>
      <c r="BL757" s="25"/>
      <c r="BM757" s="25"/>
      <c r="BN757" s="25"/>
      <c r="BO757" s="25"/>
      <c r="BP757" s="25"/>
      <c r="BQ757" s="25"/>
    </row>
    <row r="758" spans="1:69" s="36" customFormat="1" hidden="1" x14ac:dyDescent="0.25">
      <c r="A758" s="25" t="s">
        <v>159</v>
      </c>
      <c r="B758" s="25" t="s">
        <v>160</v>
      </c>
      <c r="C758" s="25" t="s">
        <v>161</v>
      </c>
      <c r="D758" s="25" t="s">
        <v>11</v>
      </c>
      <c r="E758" s="25">
        <v>1</v>
      </c>
      <c r="F758" s="94" t="s">
        <v>267</v>
      </c>
      <c r="G758" s="69">
        <v>10</v>
      </c>
      <c r="H758" s="81">
        <v>250</v>
      </c>
      <c r="I758" s="69">
        <v>10.75</v>
      </c>
      <c r="J758" s="23"/>
      <c r="K758" s="23"/>
      <c r="L758" s="23"/>
      <c r="M758" s="71" t="s">
        <v>166</v>
      </c>
      <c r="N758" s="72">
        <v>60</v>
      </c>
      <c r="O758" s="73">
        <v>0.5</v>
      </c>
      <c r="P758" s="69"/>
      <c r="Q758" s="24"/>
      <c r="R758" s="24"/>
      <c r="S758" s="24"/>
      <c r="T758" s="24"/>
      <c r="U758" s="23"/>
      <c r="V758" s="23"/>
      <c r="W758" s="23"/>
      <c r="X758" s="73">
        <f t="shared" si="80"/>
        <v>9.75</v>
      </c>
      <c r="Y758" s="26">
        <f t="shared" si="76"/>
        <v>74.661912907969921</v>
      </c>
      <c r="Z758" s="63">
        <f t="shared" si="77"/>
        <v>0.8125</v>
      </c>
      <c r="AA758" s="87">
        <f t="shared" si="78"/>
        <v>0.51848550630534673</v>
      </c>
      <c r="AB758" s="64">
        <f t="shared" si="79"/>
        <v>1.8461538461538461E-4</v>
      </c>
      <c r="AC758" s="137">
        <v>1.4999999999999999E-4</v>
      </c>
      <c r="AD758" s="27"/>
      <c r="AE758" s="27"/>
      <c r="AF758" s="27"/>
      <c r="AG758" s="27"/>
      <c r="AH758" s="27"/>
      <c r="AI758" s="44">
        <v>54.79</v>
      </c>
      <c r="AJ758" s="27"/>
      <c r="AK758" s="27"/>
      <c r="AL758" s="27"/>
      <c r="AM758" s="27"/>
      <c r="AN758" s="27"/>
      <c r="AO758" s="27"/>
      <c r="AP758" s="27"/>
      <c r="AQ758" s="27"/>
      <c r="AR758" s="27"/>
      <c r="AS758" s="25"/>
      <c r="AT758" s="25"/>
      <c r="AU758" s="25"/>
      <c r="AV758" s="25"/>
      <c r="AW758" s="25"/>
      <c r="AX758" s="25"/>
      <c r="AY758" s="28" t="s">
        <v>162</v>
      </c>
      <c r="AZ758" s="29" t="s">
        <v>163</v>
      </c>
      <c r="BA758" s="25" t="s">
        <v>164</v>
      </c>
      <c r="BB758" s="25"/>
      <c r="BC758" s="25"/>
      <c r="BD758" s="25"/>
      <c r="BE758" s="25"/>
      <c r="BF758" s="25"/>
      <c r="BG758" s="25"/>
      <c r="BH758" s="25"/>
      <c r="BI758" s="25"/>
      <c r="BJ758" s="25"/>
      <c r="BK758" s="25"/>
      <c r="BL758" s="25"/>
      <c r="BM758" s="25"/>
      <c r="BN758" s="25"/>
      <c r="BO758" s="25"/>
      <c r="BP758" s="25"/>
      <c r="BQ758" s="25"/>
    </row>
    <row r="759" spans="1:69" s="36" customFormat="1" hidden="1" x14ac:dyDescent="0.25">
      <c r="A759" s="25" t="s">
        <v>159</v>
      </c>
      <c r="B759" s="25" t="s">
        <v>160</v>
      </c>
      <c r="C759" s="25" t="s">
        <v>161</v>
      </c>
      <c r="D759" s="25" t="s">
        <v>11</v>
      </c>
      <c r="E759" s="25">
        <v>1</v>
      </c>
      <c r="F759" s="94" t="s">
        <v>267</v>
      </c>
      <c r="G759" s="69">
        <v>10</v>
      </c>
      <c r="H759" s="83">
        <v>250</v>
      </c>
      <c r="I759" s="69">
        <v>10.75</v>
      </c>
      <c r="J759" s="23"/>
      <c r="K759" s="23"/>
      <c r="L759" s="23"/>
      <c r="M759" s="71"/>
      <c r="N759" s="72"/>
      <c r="O759" s="73">
        <v>0.56200000000000006</v>
      </c>
      <c r="P759" s="69"/>
      <c r="Q759" s="24"/>
      <c r="R759" s="24"/>
      <c r="S759" s="24"/>
      <c r="T759" s="24"/>
      <c r="U759" s="23"/>
      <c r="V759" s="23"/>
      <c r="W759" s="23"/>
      <c r="X759" s="73">
        <f t="shared" si="80"/>
        <v>9.6259999999999994</v>
      </c>
      <c r="Y759" s="26">
        <f t="shared" si="76"/>
        <v>72.774896431035287</v>
      </c>
      <c r="Z759" s="63">
        <f t="shared" si="77"/>
        <v>0.80216666666666658</v>
      </c>
      <c r="AA759" s="87">
        <f t="shared" si="78"/>
        <v>0.50538122521552287</v>
      </c>
      <c r="AB759" s="64">
        <f t="shared" si="79"/>
        <v>1.8699355911074174E-4</v>
      </c>
      <c r="AC759" s="137">
        <v>1.4999999999999999E-4</v>
      </c>
      <c r="AD759" s="27"/>
      <c r="AE759" s="27"/>
      <c r="AF759" s="27"/>
      <c r="AG759" s="27"/>
      <c r="AH759" s="27"/>
      <c r="AI759" s="44">
        <v>61.21</v>
      </c>
      <c r="AJ759" s="27"/>
      <c r="AK759" s="27"/>
      <c r="AL759" s="27"/>
      <c r="AM759" s="27"/>
      <c r="AN759" s="27"/>
      <c r="AO759" s="27"/>
      <c r="AP759" s="27"/>
      <c r="AQ759" s="27"/>
      <c r="AR759" s="27"/>
      <c r="AS759" s="25"/>
      <c r="AT759" s="25"/>
      <c r="AU759" s="25"/>
      <c r="AV759" s="25"/>
      <c r="AW759" s="25"/>
      <c r="AX759" s="25"/>
      <c r="AY759" s="28" t="s">
        <v>162</v>
      </c>
      <c r="AZ759" s="29" t="s">
        <v>163</v>
      </c>
      <c r="BA759" s="25" t="s">
        <v>164</v>
      </c>
      <c r="BB759" s="25"/>
      <c r="BC759" s="25"/>
      <c r="BD759" s="25"/>
      <c r="BE759" s="25"/>
      <c r="BF759" s="25"/>
      <c r="BG759" s="25"/>
      <c r="BH759" s="25"/>
      <c r="BI759" s="25"/>
      <c r="BJ759" s="25"/>
      <c r="BK759" s="25"/>
      <c r="BL759" s="25"/>
      <c r="BM759" s="25"/>
      <c r="BN759" s="25"/>
      <c r="BO759" s="25"/>
      <c r="BP759" s="25"/>
      <c r="BQ759" s="25"/>
    </row>
    <row r="760" spans="1:69" s="36" customFormat="1" hidden="1" x14ac:dyDescent="0.25">
      <c r="A760" s="25" t="s">
        <v>159</v>
      </c>
      <c r="B760" s="25" t="s">
        <v>160</v>
      </c>
      <c r="C760" s="25" t="s">
        <v>161</v>
      </c>
      <c r="D760" s="25" t="s">
        <v>11</v>
      </c>
      <c r="E760" s="25">
        <v>1</v>
      </c>
      <c r="F760" s="94" t="s">
        <v>267</v>
      </c>
      <c r="G760" s="83">
        <v>10</v>
      </c>
      <c r="H760" s="83">
        <v>250</v>
      </c>
      <c r="I760" s="69">
        <v>10.75</v>
      </c>
      <c r="J760" s="23"/>
      <c r="K760" s="23"/>
      <c r="L760" s="23"/>
      <c r="M760" s="71"/>
      <c r="N760" s="72">
        <v>80</v>
      </c>
      <c r="O760" s="73">
        <v>0.59399999999999997</v>
      </c>
      <c r="P760" s="69"/>
      <c r="Q760" s="24"/>
      <c r="R760" s="24"/>
      <c r="S760" s="24"/>
      <c r="T760" s="24"/>
      <c r="U760" s="23"/>
      <c r="V760" s="23"/>
      <c r="W760" s="23"/>
      <c r="X760" s="73">
        <f t="shared" si="80"/>
        <v>9.5619999999999994</v>
      </c>
      <c r="Y760" s="26">
        <f t="shared" si="76"/>
        <v>71.81040235364199</v>
      </c>
      <c r="Z760" s="63">
        <f t="shared" si="77"/>
        <v>0.79683333333333328</v>
      </c>
      <c r="AA760" s="87">
        <f t="shared" si="78"/>
        <v>0.49868334967806938</v>
      </c>
      <c r="AB760" s="64">
        <f t="shared" si="79"/>
        <v>1.8824513700062747E-4</v>
      </c>
      <c r="AC760" s="137">
        <v>1.4999999999999999E-4</v>
      </c>
      <c r="AD760" s="27"/>
      <c r="AE760" s="27"/>
      <c r="AF760" s="27"/>
      <c r="AG760" s="25"/>
      <c r="AH760" s="27"/>
      <c r="AI760" s="44">
        <v>64.489999999999995</v>
      </c>
      <c r="AJ760" s="27"/>
      <c r="AK760" s="27"/>
      <c r="AL760" s="27"/>
      <c r="AM760" s="27"/>
      <c r="AN760" s="27"/>
      <c r="AO760" s="27"/>
      <c r="AP760" s="27"/>
      <c r="AQ760" s="27"/>
      <c r="AR760" s="27"/>
      <c r="AS760" s="25"/>
      <c r="AT760" s="25"/>
      <c r="AU760" s="25"/>
      <c r="AV760" s="25"/>
      <c r="AW760" s="25"/>
      <c r="AX760" s="25"/>
      <c r="AY760" s="28" t="s">
        <v>162</v>
      </c>
      <c r="AZ760" s="29" t="s">
        <v>163</v>
      </c>
      <c r="BA760" s="25" t="s">
        <v>164</v>
      </c>
      <c r="BB760" s="25"/>
      <c r="BC760" s="25"/>
      <c r="BD760" s="25"/>
      <c r="BE760" s="25"/>
      <c r="BF760" s="25"/>
      <c r="BG760" s="25"/>
      <c r="BH760" s="25"/>
      <c r="BI760" s="25"/>
      <c r="BJ760" s="25"/>
      <c r="BK760" s="25"/>
      <c r="BL760" s="25"/>
      <c r="BM760" s="25"/>
      <c r="BN760" s="25"/>
      <c r="BO760" s="25"/>
      <c r="BP760" s="25"/>
      <c r="BQ760" s="25"/>
    </row>
    <row r="761" spans="1:69" s="36" customFormat="1" hidden="1" x14ac:dyDescent="0.25">
      <c r="A761" s="25" t="s">
        <v>159</v>
      </c>
      <c r="B761" s="25" t="s">
        <v>160</v>
      </c>
      <c r="C761" s="25" t="s">
        <v>161</v>
      </c>
      <c r="D761" s="25" t="s">
        <v>11</v>
      </c>
      <c r="E761" s="25">
        <v>1</v>
      </c>
      <c r="F761" s="94" t="s">
        <v>267</v>
      </c>
      <c r="G761" s="69">
        <v>10</v>
      </c>
      <c r="H761" s="81">
        <v>250</v>
      </c>
      <c r="I761" s="69">
        <v>10.75</v>
      </c>
      <c r="J761" s="23"/>
      <c r="K761" s="23"/>
      <c r="L761" s="23"/>
      <c r="M761" s="71"/>
      <c r="N761" s="72"/>
      <c r="O761" s="73">
        <v>0.625</v>
      </c>
      <c r="P761" s="69"/>
      <c r="Q761" s="24"/>
      <c r="R761" s="24"/>
      <c r="S761" s="24"/>
      <c r="T761" s="24"/>
      <c r="U761" s="23"/>
      <c r="V761" s="23"/>
      <c r="W761" s="23"/>
      <c r="X761" s="73">
        <f t="shared" si="80"/>
        <v>9.5</v>
      </c>
      <c r="Y761" s="26">
        <f t="shared" si="76"/>
        <v>70.882184246619701</v>
      </c>
      <c r="Z761" s="63">
        <f t="shared" si="77"/>
        <v>0.79166666666666663</v>
      </c>
      <c r="AA761" s="87">
        <f t="shared" si="78"/>
        <v>0.49223739060152572</v>
      </c>
      <c r="AB761" s="64">
        <f t="shared" si="79"/>
        <v>1.894736842105263E-4</v>
      </c>
      <c r="AC761" s="137">
        <v>1.4999999999999999E-4</v>
      </c>
      <c r="AD761" s="27"/>
      <c r="AE761" s="27"/>
      <c r="AF761" s="27"/>
      <c r="AG761" s="27"/>
      <c r="AH761" s="27"/>
      <c r="AI761" s="44">
        <v>67.650000000000006</v>
      </c>
      <c r="AJ761" s="27"/>
      <c r="AK761" s="27"/>
      <c r="AL761" s="27"/>
      <c r="AM761" s="27"/>
      <c r="AN761" s="27"/>
      <c r="AO761" s="27"/>
      <c r="AP761" s="27"/>
      <c r="AQ761" s="27"/>
      <c r="AR761" s="27"/>
      <c r="AS761" s="25"/>
      <c r="AT761" s="25"/>
      <c r="AU761" s="25"/>
      <c r="AV761" s="25"/>
      <c r="AW761" s="25"/>
      <c r="AX761" s="25"/>
      <c r="AY761" s="28" t="s">
        <v>162</v>
      </c>
      <c r="AZ761" s="29" t="s">
        <v>163</v>
      </c>
      <c r="BA761" s="25" t="s">
        <v>164</v>
      </c>
      <c r="BB761" s="25"/>
      <c r="BC761" s="25"/>
      <c r="BD761" s="25"/>
      <c r="BE761" s="25"/>
      <c r="BF761" s="25"/>
      <c r="BG761" s="25"/>
      <c r="BH761" s="25"/>
      <c r="BI761" s="25"/>
      <c r="BJ761" s="25"/>
      <c r="BK761" s="25"/>
      <c r="BL761" s="25"/>
      <c r="BM761" s="25"/>
      <c r="BN761" s="25"/>
      <c r="BO761" s="25"/>
      <c r="BP761" s="25"/>
      <c r="BQ761" s="25"/>
    </row>
    <row r="762" spans="1:69" s="36" customFormat="1" hidden="1" x14ac:dyDescent="0.25">
      <c r="A762" s="25" t="s">
        <v>159</v>
      </c>
      <c r="B762" s="25" t="s">
        <v>160</v>
      </c>
      <c r="C762" s="25" t="s">
        <v>161</v>
      </c>
      <c r="D762" s="25" t="s">
        <v>11</v>
      </c>
      <c r="E762" s="25">
        <v>1</v>
      </c>
      <c r="F762" s="94" t="s">
        <v>267</v>
      </c>
      <c r="G762" s="83">
        <v>10</v>
      </c>
      <c r="H762" s="83">
        <v>250</v>
      </c>
      <c r="I762" s="69">
        <v>10.75</v>
      </c>
      <c r="J762" s="23"/>
      <c r="K762" s="23"/>
      <c r="L762" s="23"/>
      <c r="M762" s="71"/>
      <c r="N762" s="72">
        <v>100</v>
      </c>
      <c r="O762" s="73">
        <v>0.71899999999999997</v>
      </c>
      <c r="P762" s="69"/>
      <c r="Q762" s="24"/>
      <c r="R762" s="24"/>
      <c r="S762" s="24"/>
      <c r="T762" s="24"/>
      <c r="U762" s="23"/>
      <c r="V762" s="23"/>
      <c r="W762" s="23"/>
      <c r="X762" s="73">
        <f t="shared" si="80"/>
        <v>9.3119999999999994</v>
      </c>
      <c r="Y762" s="26">
        <f t="shared" si="76"/>
        <v>68.104501119651133</v>
      </c>
      <c r="Z762" s="63">
        <f t="shared" si="77"/>
        <v>0.77599999999999991</v>
      </c>
      <c r="AA762" s="87">
        <f t="shared" si="78"/>
        <v>0.47294792444202166</v>
      </c>
      <c r="AB762" s="64">
        <f t="shared" si="79"/>
        <v>1.9329896907216497E-4</v>
      </c>
      <c r="AC762" s="137">
        <v>1.4999999999999999E-4</v>
      </c>
      <c r="AD762" s="27"/>
      <c r="AE762" s="27"/>
      <c r="AF762" s="27"/>
      <c r="AG762" s="25"/>
      <c r="AH762" s="27"/>
      <c r="AI762" s="44">
        <v>77.099999999999994</v>
      </c>
      <c r="AJ762" s="27"/>
      <c r="AK762" s="27"/>
      <c r="AL762" s="27"/>
      <c r="AM762" s="27"/>
      <c r="AN762" s="27"/>
      <c r="AO762" s="27"/>
      <c r="AP762" s="27"/>
      <c r="AQ762" s="27"/>
      <c r="AR762" s="27"/>
      <c r="AS762" s="25"/>
      <c r="AT762" s="25"/>
      <c r="AU762" s="25"/>
      <c r="AV762" s="25"/>
      <c r="AW762" s="25"/>
      <c r="AX762" s="25"/>
      <c r="AY762" s="28" t="s">
        <v>162</v>
      </c>
      <c r="AZ762" s="29" t="s">
        <v>163</v>
      </c>
      <c r="BA762" s="25" t="s">
        <v>164</v>
      </c>
      <c r="BB762" s="25"/>
      <c r="BC762" s="25"/>
      <c r="BD762" s="25"/>
      <c r="BE762" s="25"/>
      <c r="BF762" s="25"/>
      <c r="BG762" s="25"/>
      <c r="BH762" s="25"/>
      <c r="BI762" s="25"/>
      <c r="BJ762" s="25"/>
      <c r="BK762" s="25"/>
      <c r="BL762" s="25"/>
      <c r="BM762" s="25"/>
      <c r="BN762" s="25"/>
      <c r="BO762" s="25"/>
      <c r="BP762" s="25"/>
      <c r="BQ762" s="25"/>
    </row>
    <row r="763" spans="1:69" s="25" customFormat="1" hidden="1" x14ac:dyDescent="0.25">
      <c r="A763" s="25" t="s">
        <v>159</v>
      </c>
      <c r="B763" s="25" t="s">
        <v>160</v>
      </c>
      <c r="C763" s="25" t="s">
        <v>161</v>
      </c>
      <c r="D763" s="25" t="s">
        <v>11</v>
      </c>
      <c r="E763" s="25">
        <v>1</v>
      </c>
      <c r="F763" s="94" t="s">
        <v>267</v>
      </c>
      <c r="G763" s="69">
        <v>10</v>
      </c>
      <c r="H763" s="81">
        <v>250</v>
      </c>
      <c r="I763" s="69">
        <v>10.75</v>
      </c>
      <c r="J763" s="23"/>
      <c r="K763" s="23"/>
      <c r="L763" s="23"/>
      <c r="M763" s="71"/>
      <c r="N763" s="72"/>
      <c r="O763" s="73">
        <v>0.81200000000000006</v>
      </c>
      <c r="P763" s="69"/>
      <c r="Q763" s="24"/>
      <c r="R763" s="24"/>
      <c r="S763" s="24"/>
      <c r="T763" s="24"/>
      <c r="U763" s="23"/>
      <c r="V763" s="23"/>
      <c r="W763" s="23"/>
      <c r="X763" s="73">
        <f t="shared" si="80"/>
        <v>9.1259999999999994</v>
      </c>
      <c r="Y763" s="26">
        <f t="shared" si="76"/>
        <v>65.411003251020816</v>
      </c>
      <c r="Z763" s="63">
        <f t="shared" si="77"/>
        <v>0.76049999999999995</v>
      </c>
      <c r="AA763" s="87">
        <f t="shared" si="78"/>
        <v>0.45424307813208897</v>
      </c>
      <c r="AB763" s="64">
        <f t="shared" si="79"/>
        <v>1.9723865877712031E-4</v>
      </c>
      <c r="AC763" s="137">
        <v>1.4999999999999999E-4</v>
      </c>
      <c r="AD763" s="27"/>
      <c r="AE763" s="27"/>
      <c r="AF763" s="27"/>
      <c r="AG763" s="27"/>
      <c r="AH763" s="27"/>
      <c r="AI763" s="44">
        <v>86.26</v>
      </c>
      <c r="AJ763" s="27"/>
      <c r="AK763" s="27"/>
      <c r="AL763" s="27"/>
      <c r="AM763" s="27"/>
      <c r="AN763" s="27"/>
      <c r="AO763" s="27"/>
      <c r="AP763" s="27"/>
      <c r="AQ763" s="27"/>
      <c r="AR763" s="27"/>
      <c r="AY763" s="28" t="s">
        <v>162</v>
      </c>
      <c r="AZ763" s="29" t="s">
        <v>163</v>
      </c>
      <c r="BA763" s="25" t="s">
        <v>164</v>
      </c>
    </row>
    <row r="764" spans="1:69" s="25" customFormat="1" hidden="1" x14ac:dyDescent="0.25">
      <c r="A764" s="25" t="s">
        <v>159</v>
      </c>
      <c r="B764" s="25" t="s">
        <v>160</v>
      </c>
      <c r="C764" s="25" t="s">
        <v>161</v>
      </c>
      <c r="D764" s="25" t="s">
        <v>11</v>
      </c>
      <c r="E764" s="25">
        <v>1</v>
      </c>
      <c r="F764" s="94" t="s">
        <v>267</v>
      </c>
      <c r="G764" s="83">
        <v>10</v>
      </c>
      <c r="H764" s="83">
        <v>250</v>
      </c>
      <c r="I764" s="69">
        <v>10.75</v>
      </c>
      <c r="J764" s="23"/>
      <c r="K764" s="23"/>
      <c r="L764" s="23"/>
      <c r="M764" s="71"/>
      <c r="N764" s="72">
        <v>120</v>
      </c>
      <c r="O764" s="73">
        <v>0.84399999999999997</v>
      </c>
      <c r="P764" s="69"/>
      <c r="Q764" s="24"/>
      <c r="R764" s="24"/>
      <c r="S764" s="24"/>
      <c r="T764" s="24"/>
      <c r="U764" s="23"/>
      <c r="V764" s="23"/>
      <c r="W764" s="23"/>
      <c r="X764" s="73">
        <f t="shared" si="80"/>
        <v>9.0619999999999994</v>
      </c>
      <c r="Y764" s="26">
        <f t="shared" si="76"/>
        <v>64.496774656084952</v>
      </c>
      <c r="Z764" s="63">
        <f t="shared" si="77"/>
        <v>0.75516666666666665</v>
      </c>
      <c r="AA764" s="87">
        <f t="shared" si="78"/>
        <v>0.44789426844503444</v>
      </c>
      <c r="AB764" s="64">
        <f t="shared" si="79"/>
        <v>1.9863164864268373E-4</v>
      </c>
      <c r="AC764" s="137">
        <v>1.4999999999999999E-4</v>
      </c>
      <c r="AD764" s="27"/>
      <c r="AE764" s="27"/>
      <c r="AF764" s="27"/>
      <c r="AH764" s="27"/>
      <c r="AI764" s="44">
        <v>89.38</v>
      </c>
      <c r="AJ764" s="27"/>
      <c r="AK764" s="27"/>
      <c r="AL764" s="27"/>
      <c r="AM764" s="27"/>
      <c r="AN764" s="27"/>
      <c r="AO764" s="27"/>
      <c r="AP764" s="27"/>
      <c r="AQ764" s="27"/>
      <c r="AR764" s="27"/>
      <c r="AY764" s="28" t="s">
        <v>162</v>
      </c>
      <c r="AZ764" s="29" t="s">
        <v>163</v>
      </c>
      <c r="BA764" s="25" t="s">
        <v>164</v>
      </c>
    </row>
    <row r="765" spans="1:69" s="25" customFormat="1" hidden="1" x14ac:dyDescent="0.25">
      <c r="A765" s="25" t="s">
        <v>159</v>
      </c>
      <c r="B765" s="25" t="s">
        <v>160</v>
      </c>
      <c r="C765" s="25" t="s">
        <v>161</v>
      </c>
      <c r="D765" s="25" t="s">
        <v>11</v>
      </c>
      <c r="E765" s="25">
        <v>1</v>
      </c>
      <c r="F765" s="94" t="s">
        <v>267</v>
      </c>
      <c r="G765" s="83">
        <v>10</v>
      </c>
      <c r="H765" s="83">
        <v>250</v>
      </c>
      <c r="I765" s="69">
        <v>10.75</v>
      </c>
      <c r="J765" s="23"/>
      <c r="K765" s="23"/>
      <c r="L765" s="23"/>
      <c r="M765" s="71"/>
      <c r="N765" s="72"/>
      <c r="O765" s="73">
        <v>0.875</v>
      </c>
      <c r="P765" s="69"/>
      <c r="Q765" s="24"/>
      <c r="R765" s="24"/>
      <c r="S765" s="24"/>
      <c r="T765" s="24"/>
      <c r="U765" s="23"/>
      <c r="V765" s="23"/>
      <c r="W765" s="23"/>
      <c r="X765" s="73">
        <f t="shared" si="80"/>
        <v>9</v>
      </c>
      <c r="Y765" s="26">
        <f t="shared" si="76"/>
        <v>63.617251235193308</v>
      </c>
      <c r="Z765" s="63">
        <f t="shared" si="77"/>
        <v>0.75</v>
      </c>
      <c r="AA765" s="87">
        <f t="shared" si="78"/>
        <v>0.44178646691106466</v>
      </c>
      <c r="AB765" s="64">
        <f t="shared" si="79"/>
        <v>1.9999999999999998E-4</v>
      </c>
      <c r="AC765" s="137">
        <v>1.4999999999999999E-4</v>
      </c>
      <c r="AD765" s="27"/>
      <c r="AE765" s="27"/>
      <c r="AF765" s="27"/>
      <c r="AH765" s="27"/>
      <c r="AI765" s="44">
        <v>92.37</v>
      </c>
      <c r="AJ765" s="27"/>
      <c r="AK765" s="27"/>
      <c r="AL765" s="27"/>
      <c r="AM765" s="27"/>
      <c r="AN765" s="27"/>
      <c r="AO765" s="27"/>
      <c r="AP765" s="27"/>
      <c r="AQ765" s="27"/>
      <c r="AR765" s="27"/>
      <c r="AY765" s="28" t="s">
        <v>162</v>
      </c>
      <c r="AZ765" s="29" t="s">
        <v>163</v>
      </c>
      <c r="BA765" s="25" t="s">
        <v>164</v>
      </c>
    </row>
    <row r="766" spans="1:69" s="25" customFormat="1" hidden="1" x14ac:dyDescent="0.25">
      <c r="A766" s="25" t="s">
        <v>159</v>
      </c>
      <c r="B766" s="25" t="s">
        <v>160</v>
      </c>
      <c r="C766" s="25" t="s">
        <v>161</v>
      </c>
      <c r="D766" s="25" t="s">
        <v>11</v>
      </c>
      <c r="E766" s="25">
        <v>1</v>
      </c>
      <c r="F766" s="94" t="s">
        <v>267</v>
      </c>
      <c r="G766" s="69">
        <v>10</v>
      </c>
      <c r="H766" s="81">
        <v>250</v>
      </c>
      <c r="I766" s="69">
        <v>10.75</v>
      </c>
      <c r="J766" s="23"/>
      <c r="K766" s="23"/>
      <c r="L766" s="23"/>
      <c r="M766" s="71"/>
      <c r="N766" s="72"/>
      <c r="O766" s="73">
        <v>0.93799999999999994</v>
      </c>
      <c r="P766" s="69"/>
      <c r="Q766" s="24"/>
      <c r="R766" s="24"/>
      <c r="S766" s="24"/>
      <c r="T766" s="24"/>
      <c r="U766" s="23"/>
      <c r="V766" s="23"/>
      <c r="W766" s="23"/>
      <c r="X766" s="73">
        <f t="shared" si="80"/>
        <v>8.8740000000000006</v>
      </c>
      <c r="Y766" s="26">
        <f t="shared" si="76"/>
        <v>61.848437181850002</v>
      </c>
      <c r="Z766" s="63">
        <f t="shared" si="77"/>
        <v>0.73950000000000005</v>
      </c>
      <c r="AA766" s="87">
        <f t="shared" si="78"/>
        <v>0.42950303598506945</v>
      </c>
      <c r="AB766" s="64">
        <f t="shared" si="79"/>
        <v>2.0283975659229206E-4</v>
      </c>
      <c r="AC766" s="137">
        <v>1.4999999999999999E-4</v>
      </c>
      <c r="AD766" s="27"/>
      <c r="AE766" s="27"/>
      <c r="AF766" s="27"/>
      <c r="AG766" s="27"/>
      <c r="AH766" s="27"/>
      <c r="AI766" s="44">
        <v>98.39</v>
      </c>
      <c r="AJ766" s="27"/>
      <c r="AK766" s="27"/>
      <c r="AL766" s="27"/>
      <c r="AM766" s="27"/>
      <c r="AN766" s="27"/>
      <c r="AO766" s="27"/>
      <c r="AP766" s="27"/>
      <c r="AQ766" s="27"/>
      <c r="AR766" s="27"/>
      <c r="AY766" s="28" t="s">
        <v>162</v>
      </c>
      <c r="AZ766" s="29" t="s">
        <v>163</v>
      </c>
      <c r="BA766" s="25" t="s">
        <v>164</v>
      </c>
    </row>
    <row r="767" spans="1:69" s="25" customFormat="1" hidden="1" x14ac:dyDescent="0.25">
      <c r="A767" s="25" t="s">
        <v>159</v>
      </c>
      <c r="B767" s="25" t="s">
        <v>160</v>
      </c>
      <c r="C767" s="25" t="s">
        <v>161</v>
      </c>
      <c r="D767" s="25" t="s">
        <v>11</v>
      </c>
      <c r="E767" s="25">
        <v>1</v>
      </c>
      <c r="F767" s="94" t="s">
        <v>267</v>
      </c>
      <c r="G767" s="69">
        <v>10</v>
      </c>
      <c r="H767" s="81">
        <v>250</v>
      </c>
      <c r="I767" s="69">
        <v>10.75</v>
      </c>
      <c r="J767" s="23"/>
      <c r="K767" s="23"/>
      <c r="L767" s="23"/>
      <c r="M767" s="71" t="s">
        <v>167</v>
      </c>
      <c r="N767" s="72">
        <v>140</v>
      </c>
      <c r="O767" s="73">
        <v>1</v>
      </c>
      <c r="P767" s="69"/>
      <c r="Q767" s="24"/>
      <c r="R767" s="24"/>
      <c r="S767" s="24"/>
      <c r="T767" s="24"/>
      <c r="U767" s="23"/>
      <c r="V767" s="23"/>
      <c r="W767" s="23"/>
      <c r="X767" s="73">
        <f t="shared" si="80"/>
        <v>8.75</v>
      </c>
      <c r="Y767" s="26">
        <f t="shared" si="76"/>
        <v>60.132046885117134</v>
      </c>
      <c r="Z767" s="63">
        <f t="shared" si="77"/>
        <v>0.72916666666666663</v>
      </c>
      <c r="AA767" s="87">
        <f t="shared" si="78"/>
        <v>0.41758365892442445</v>
      </c>
      <c r="AB767" s="64">
        <f t="shared" si="79"/>
        <v>2.0571428571428572E-4</v>
      </c>
      <c r="AC767" s="137">
        <v>1.4999999999999999E-4</v>
      </c>
      <c r="AD767" s="27"/>
      <c r="AE767" s="27"/>
      <c r="AF767" s="27"/>
      <c r="AG767" s="27"/>
      <c r="AH767" s="27"/>
      <c r="AI767" s="44">
        <v>104.23</v>
      </c>
      <c r="AJ767" s="27"/>
      <c r="AK767" s="27"/>
      <c r="AL767" s="27"/>
      <c r="AM767" s="27"/>
      <c r="AN767" s="27"/>
      <c r="AO767" s="27"/>
      <c r="AP767" s="27"/>
      <c r="AQ767" s="27"/>
      <c r="AR767" s="27"/>
      <c r="AY767" s="28" t="s">
        <v>162</v>
      </c>
      <c r="AZ767" s="29" t="s">
        <v>163</v>
      </c>
      <c r="BA767" s="25" t="s">
        <v>164</v>
      </c>
    </row>
    <row r="768" spans="1:69" s="25" customFormat="1" hidden="1" x14ac:dyDescent="0.25">
      <c r="A768" s="25" t="s">
        <v>159</v>
      </c>
      <c r="B768" s="25" t="s">
        <v>160</v>
      </c>
      <c r="C768" s="25" t="s">
        <v>161</v>
      </c>
      <c r="D768" s="25" t="s">
        <v>11</v>
      </c>
      <c r="E768" s="25">
        <v>1</v>
      </c>
      <c r="F768" s="94" t="s">
        <v>267</v>
      </c>
      <c r="G768" s="69">
        <v>10</v>
      </c>
      <c r="H768" s="81">
        <v>250</v>
      </c>
      <c r="I768" s="69">
        <v>10.75</v>
      </c>
      <c r="J768" s="23"/>
      <c r="K768" s="23"/>
      <c r="L768" s="23"/>
      <c r="M768" s="71"/>
      <c r="N768" s="72">
        <v>160</v>
      </c>
      <c r="O768" s="73">
        <v>1.125</v>
      </c>
      <c r="P768" s="69"/>
      <c r="Q768" s="24"/>
      <c r="R768" s="24"/>
      <c r="S768" s="24"/>
      <c r="T768" s="24"/>
      <c r="U768" s="23"/>
      <c r="V768" s="23"/>
      <c r="W768" s="23"/>
      <c r="X768" s="73">
        <f t="shared" si="80"/>
        <v>8.5</v>
      </c>
      <c r="Y768" s="26">
        <f t="shared" si="76"/>
        <v>56.745017305465637</v>
      </c>
      <c r="Z768" s="63">
        <f t="shared" si="77"/>
        <v>0.70833333333333337</v>
      </c>
      <c r="AA768" s="87">
        <f t="shared" si="78"/>
        <v>0.39406262017684474</v>
      </c>
      <c r="AB768" s="64">
        <f t="shared" si="79"/>
        <v>2.1176470588235292E-4</v>
      </c>
      <c r="AC768" s="137">
        <v>1.4999999999999999E-4</v>
      </c>
      <c r="AD768" s="27"/>
      <c r="AE768" s="27"/>
      <c r="AF768" s="27"/>
      <c r="AG768" s="27"/>
      <c r="AH768" s="27"/>
      <c r="AI768" s="44">
        <v>115.75</v>
      </c>
      <c r="AJ768" s="27"/>
      <c r="AK768" s="27"/>
      <c r="AL768" s="27"/>
      <c r="AM768" s="27"/>
      <c r="AN768" s="27"/>
      <c r="AO768" s="27"/>
      <c r="AP768" s="27"/>
      <c r="AQ768" s="27"/>
      <c r="AR768" s="27"/>
      <c r="AY768" s="28" t="s">
        <v>162</v>
      </c>
      <c r="AZ768" s="29" t="s">
        <v>163</v>
      </c>
      <c r="BA768" s="25" t="s">
        <v>164</v>
      </c>
    </row>
    <row r="769" spans="1:69" s="36" customFormat="1" hidden="1" x14ac:dyDescent="0.25">
      <c r="A769" s="25" t="s">
        <v>159</v>
      </c>
      <c r="B769" s="25" t="s">
        <v>160</v>
      </c>
      <c r="C769" s="25" t="s">
        <v>161</v>
      </c>
      <c r="D769" s="25" t="s">
        <v>11</v>
      </c>
      <c r="E769" s="25">
        <v>1</v>
      </c>
      <c r="F769" s="94" t="s">
        <v>267</v>
      </c>
      <c r="G769" s="69">
        <v>10</v>
      </c>
      <c r="H769" s="81">
        <v>250</v>
      </c>
      <c r="I769" s="69">
        <v>10.75</v>
      </c>
      <c r="J769" s="23"/>
      <c r="K769" s="23"/>
      <c r="L769" s="23"/>
      <c r="M769" s="71"/>
      <c r="N769" s="72">
        <v>160</v>
      </c>
      <c r="O769" s="73">
        <v>1.25</v>
      </c>
      <c r="P769" s="69"/>
      <c r="Q769" s="24"/>
      <c r="R769" s="24"/>
      <c r="S769" s="24"/>
      <c r="T769" s="24"/>
      <c r="U769" s="23"/>
      <c r="V769" s="23"/>
      <c r="W769" s="23"/>
      <c r="X769" s="73">
        <f t="shared" si="80"/>
        <v>8.25</v>
      </c>
      <c r="Y769" s="26">
        <f t="shared" si="76"/>
        <v>53.456162496238825</v>
      </c>
      <c r="Z769" s="63">
        <f t="shared" si="77"/>
        <v>0.6875</v>
      </c>
      <c r="AA769" s="87">
        <f t="shared" si="78"/>
        <v>0.37122335066832518</v>
      </c>
      <c r="AB769" s="64">
        <f t="shared" si="79"/>
        <v>2.1818181818181816E-4</v>
      </c>
      <c r="AC769" s="137">
        <v>1.4999999999999999E-4</v>
      </c>
      <c r="AD769" s="27"/>
      <c r="AE769" s="27"/>
      <c r="AF769" s="27"/>
      <c r="AG769" s="27"/>
      <c r="AH769" s="27"/>
      <c r="AI769" s="44">
        <v>126.94</v>
      </c>
      <c r="AJ769" s="27"/>
      <c r="AK769" s="27"/>
      <c r="AL769" s="27"/>
      <c r="AM769" s="27"/>
      <c r="AN769" s="27"/>
      <c r="AO769" s="27"/>
      <c r="AP769" s="27"/>
      <c r="AQ769" s="27"/>
      <c r="AR769" s="27"/>
      <c r="AS769" s="25"/>
      <c r="AT769" s="25"/>
      <c r="AU769" s="25"/>
      <c r="AV769" s="25"/>
      <c r="AW769" s="25"/>
      <c r="AX769" s="25"/>
      <c r="AY769" s="28" t="s">
        <v>162</v>
      </c>
      <c r="AZ769" s="29" t="s">
        <v>163</v>
      </c>
      <c r="BA769" s="25" t="s">
        <v>164</v>
      </c>
      <c r="BB769" s="25"/>
      <c r="BC769" s="25"/>
      <c r="BD769" s="25"/>
      <c r="BE769" s="25"/>
      <c r="BF769" s="25"/>
      <c r="BG769" s="25"/>
      <c r="BH769" s="25"/>
      <c r="BI769" s="25"/>
      <c r="BJ769" s="25"/>
      <c r="BK769" s="25"/>
      <c r="BL769" s="25"/>
      <c r="BM769" s="25"/>
      <c r="BN769" s="25"/>
      <c r="BO769" s="25"/>
      <c r="BP769" s="25"/>
      <c r="BQ769" s="25"/>
    </row>
    <row r="770" spans="1:69" s="36" customFormat="1" hidden="1" x14ac:dyDescent="0.25">
      <c r="A770" s="33" t="s">
        <v>159</v>
      </c>
      <c r="B770" s="33" t="s">
        <v>160</v>
      </c>
      <c r="C770" s="33" t="s">
        <v>161</v>
      </c>
      <c r="D770" s="33" t="s">
        <v>11</v>
      </c>
      <c r="E770" s="33">
        <v>1</v>
      </c>
      <c r="F770" s="94" t="s">
        <v>267</v>
      </c>
      <c r="G770" s="84">
        <v>12</v>
      </c>
      <c r="H770" s="84">
        <v>300</v>
      </c>
      <c r="I770" s="77">
        <v>12.75</v>
      </c>
      <c r="J770" s="31"/>
      <c r="K770" s="31"/>
      <c r="L770" s="31"/>
      <c r="M770" s="74"/>
      <c r="N770" s="75">
        <v>5</v>
      </c>
      <c r="O770" s="76">
        <v>0.156</v>
      </c>
      <c r="P770" s="77"/>
      <c r="Q770" s="32"/>
      <c r="R770" s="32"/>
      <c r="S770" s="32"/>
      <c r="T770" s="32"/>
      <c r="U770" s="31"/>
      <c r="V770" s="31"/>
      <c r="W770" s="31"/>
      <c r="X770" s="76">
        <f t="shared" si="80"/>
        <v>12.438000000000001</v>
      </c>
      <c r="Y770" s="37">
        <f t="shared" si="76"/>
        <v>121.50411494812535</v>
      </c>
      <c r="Z770" s="65">
        <f t="shared" si="77"/>
        <v>1.0365</v>
      </c>
      <c r="AA770" s="88">
        <f t="shared" si="78"/>
        <v>0.84377857602864814</v>
      </c>
      <c r="AB770" s="66">
        <f t="shared" si="79"/>
        <v>1.447178002894356E-4</v>
      </c>
      <c r="AC770" s="138">
        <v>1.4999999999999999E-4</v>
      </c>
      <c r="AD770" s="38"/>
      <c r="AE770" s="38"/>
      <c r="AF770" s="38"/>
      <c r="AG770" s="33"/>
      <c r="AH770" s="38"/>
      <c r="AI770" s="45">
        <v>21</v>
      </c>
      <c r="AJ770" s="38"/>
      <c r="AK770" s="38"/>
      <c r="AL770" s="38"/>
      <c r="AM770" s="38"/>
      <c r="AN770" s="38"/>
      <c r="AO770" s="38"/>
      <c r="AP770" s="38"/>
      <c r="AQ770" s="38"/>
      <c r="AR770" s="38"/>
      <c r="AS770" s="33"/>
      <c r="AT770" s="33"/>
      <c r="AU770" s="33"/>
      <c r="AV770" s="33"/>
      <c r="AW770" s="33"/>
      <c r="AX770" s="33"/>
      <c r="AY770" s="39" t="s">
        <v>162</v>
      </c>
      <c r="AZ770" s="40" t="s">
        <v>163</v>
      </c>
      <c r="BA770" s="41" t="s">
        <v>164</v>
      </c>
      <c r="BB770" s="33"/>
      <c r="BC770" s="33"/>
      <c r="BD770" s="33"/>
      <c r="BE770" s="33"/>
      <c r="BF770" s="33"/>
      <c r="BG770" s="33"/>
      <c r="BH770" s="33"/>
      <c r="BI770" s="33"/>
      <c r="BJ770" s="33"/>
      <c r="BK770" s="33"/>
      <c r="BL770" s="33"/>
      <c r="BM770" s="33"/>
      <c r="BN770" s="33"/>
      <c r="BO770" s="33"/>
      <c r="BP770" s="33"/>
      <c r="BQ770" s="33"/>
    </row>
    <row r="771" spans="1:69" s="36" customFormat="1" hidden="1" x14ac:dyDescent="0.25">
      <c r="A771" s="33" t="s">
        <v>159</v>
      </c>
      <c r="B771" s="33" t="s">
        <v>160</v>
      </c>
      <c r="C771" s="33" t="s">
        <v>161</v>
      </c>
      <c r="D771" s="33" t="s">
        <v>11</v>
      </c>
      <c r="E771" s="33">
        <v>1</v>
      </c>
      <c r="F771" s="94" t="s">
        <v>267</v>
      </c>
      <c r="G771" s="84">
        <v>12</v>
      </c>
      <c r="H771" s="84">
        <v>300</v>
      </c>
      <c r="I771" s="77">
        <v>12.75</v>
      </c>
      <c r="J771" s="31"/>
      <c r="K771" s="31"/>
      <c r="L771" s="31"/>
      <c r="M771" s="74"/>
      <c r="N771" s="75"/>
      <c r="O771" s="76">
        <v>0.17199999999999999</v>
      </c>
      <c r="P771" s="77"/>
      <c r="Q771" s="32"/>
      <c r="R771" s="32"/>
      <c r="S771" s="32"/>
      <c r="T771" s="32"/>
      <c r="U771" s="31"/>
      <c r="V771" s="31"/>
      <c r="W771" s="31"/>
      <c r="X771" s="76">
        <f t="shared" si="80"/>
        <v>12.406000000000001</v>
      </c>
      <c r="Y771" s="37">
        <f t="shared" si="76"/>
        <v>120.87971712503908</v>
      </c>
      <c r="Z771" s="65">
        <f t="shared" si="77"/>
        <v>1.0338333333333334</v>
      </c>
      <c r="AA771" s="88">
        <f t="shared" si="78"/>
        <v>0.83944248003499355</v>
      </c>
      <c r="AB771" s="66">
        <f t="shared" si="79"/>
        <v>1.4509108495889083E-4</v>
      </c>
      <c r="AC771" s="138">
        <v>1.4999999999999999E-4</v>
      </c>
      <c r="AD771" s="38"/>
      <c r="AE771" s="38"/>
      <c r="AF771" s="38"/>
      <c r="AG771" s="33"/>
      <c r="AH771" s="38"/>
      <c r="AI771" s="45">
        <v>23.13</v>
      </c>
      <c r="AJ771" s="38"/>
      <c r="AK771" s="38"/>
      <c r="AL771" s="38"/>
      <c r="AM771" s="38"/>
      <c r="AN771" s="38"/>
      <c r="AO771" s="38"/>
      <c r="AP771" s="38"/>
      <c r="AQ771" s="38"/>
      <c r="AR771" s="38"/>
      <c r="AS771" s="33"/>
      <c r="AT771" s="33"/>
      <c r="AU771" s="33"/>
      <c r="AV771" s="33"/>
      <c r="AW771" s="33"/>
      <c r="AX771" s="33"/>
      <c r="AY771" s="39" t="s">
        <v>162</v>
      </c>
      <c r="AZ771" s="40" t="s">
        <v>163</v>
      </c>
      <c r="BA771" s="41" t="s">
        <v>164</v>
      </c>
      <c r="BB771" s="33"/>
      <c r="BC771" s="33"/>
      <c r="BD771" s="33"/>
      <c r="BE771" s="33"/>
      <c r="BF771" s="33"/>
      <c r="BG771" s="33"/>
      <c r="BH771" s="33"/>
      <c r="BI771" s="33"/>
      <c r="BJ771" s="33"/>
      <c r="BK771" s="33"/>
      <c r="BL771" s="33"/>
      <c r="BM771" s="33"/>
      <c r="BN771" s="33"/>
      <c r="BO771" s="33"/>
      <c r="BP771" s="33"/>
      <c r="BQ771" s="33"/>
    </row>
    <row r="772" spans="1:69" s="36" customFormat="1" hidden="1" x14ac:dyDescent="0.25">
      <c r="A772" s="33" t="s">
        <v>159</v>
      </c>
      <c r="B772" s="33" t="s">
        <v>160</v>
      </c>
      <c r="C772" s="33" t="s">
        <v>161</v>
      </c>
      <c r="D772" s="33" t="s">
        <v>11</v>
      </c>
      <c r="E772" s="33">
        <v>1</v>
      </c>
      <c r="F772" s="94" t="s">
        <v>267</v>
      </c>
      <c r="G772" s="84">
        <v>12</v>
      </c>
      <c r="H772" s="84">
        <v>300</v>
      </c>
      <c r="I772" s="77">
        <v>12.75</v>
      </c>
      <c r="J772" s="31"/>
      <c r="K772" s="31"/>
      <c r="L772" s="31"/>
      <c r="M772" s="74"/>
      <c r="N772" s="75">
        <v>10</v>
      </c>
      <c r="O772" s="76">
        <v>0.18</v>
      </c>
      <c r="P772" s="77"/>
      <c r="Q772" s="32"/>
      <c r="R772" s="32"/>
      <c r="S772" s="32"/>
      <c r="T772" s="32"/>
      <c r="U772" s="31"/>
      <c r="V772" s="31"/>
      <c r="W772" s="31"/>
      <c r="X772" s="76">
        <f t="shared" si="80"/>
        <v>12.39</v>
      </c>
      <c r="Y772" s="37">
        <f t="shared" si="76"/>
        <v>120.56812139928542</v>
      </c>
      <c r="Z772" s="65">
        <f t="shared" si="77"/>
        <v>1.0325</v>
      </c>
      <c r="AA772" s="88">
        <f t="shared" si="78"/>
        <v>0.8372786208283709</v>
      </c>
      <c r="AB772" s="66">
        <f t="shared" si="79"/>
        <v>1.452784503631961E-4</v>
      </c>
      <c r="AC772" s="138">
        <v>1.4999999999999999E-4</v>
      </c>
      <c r="AD772" s="38"/>
      <c r="AE772" s="38"/>
      <c r="AF772" s="38"/>
      <c r="AG772" s="33"/>
      <c r="AH772" s="38"/>
      <c r="AI772" s="45">
        <v>24.19</v>
      </c>
      <c r="AJ772" s="38"/>
      <c r="AK772" s="38"/>
      <c r="AL772" s="38"/>
      <c r="AM772" s="38"/>
      <c r="AN772" s="38"/>
      <c r="AO772" s="38"/>
      <c r="AP772" s="38"/>
      <c r="AQ772" s="38"/>
      <c r="AR772" s="38"/>
      <c r="AS772" s="33"/>
      <c r="AT772" s="33"/>
      <c r="AU772" s="33"/>
      <c r="AV772" s="33"/>
      <c r="AW772" s="33"/>
      <c r="AX772" s="33"/>
      <c r="AY772" s="39" t="s">
        <v>162</v>
      </c>
      <c r="AZ772" s="40" t="s">
        <v>163</v>
      </c>
      <c r="BA772" s="41" t="s">
        <v>164</v>
      </c>
      <c r="BB772" s="33"/>
      <c r="BC772" s="33"/>
      <c r="BD772" s="33"/>
      <c r="BE772" s="33"/>
      <c r="BF772" s="33"/>
      <c r="BG772" s="33"/>
      <c r="BH772" s="33"/>
      <c r="BI772" s="33"/>
      <c r="BJ772" s="33"/>
      <c r="BK772" s="33"/>
      <c r="BL772" s="33"/>
      <c r="BM772" s="33"/>
      <c r="BN772" s="33"/>
      <c r="BO772" s="33"/>
      <c r="BP772" s="33"/>
      <c r="BQ772" s="33"/>
    </row>
    <row r="773" spans="1:69" s="36" customFormat="1" hidden="1" x14ac:dyDescent="0.25">
      <c r="A773" s="33" t="s">
        <v>159</v>
      </c>
      <c r="B773" s="33" t="s">
        <v>160</v>
      </c>
      <c r="C773" s="33" t="s">
        <v>161</v>
      </c>
      <c r="D773" s="33" t="s">
        <v>11</v>
      </c>
      <c r="E773" s="33">
        <v>1</v>
      </c>
      <c r="F773" s="94" t="s">
        <v>267</v>
      </c>
      <c r="G773" s="84">
        <v>12</v>
      </c>
      <c r="H773" s="84">
        <v>300</v>
      </c>
      <c r="I773" s="77">
        <v>12.75</v>
      </c>
      <c r="J773" s="31"/>
      <c r="K773" s="31"/>
      <c r="L773" s="31"/>
      <c r="M773" s="74"/>
      <c r="N773" s="75"/>
      <c r="O773" s="76">
        <v>0.188</v>
      </c>
      <c r="P773" s="77"/>
      <c r="Q773" s="32"/>
      <c r="R773" s="32"/>
      <c r="S773" s="32"/>
      <c r="T773" s="32"/>
      <c r="U773" s="31"/>
      <c r="V773" s="31"/>
      <c r="W773" s="31"/>
      <c r="X773" s="76">
        <f t="shared" si="80"/>
        <v>12.374000000000001</v>
      </c>
      <c r="Y773" s="37">
        <f t="shared" ref="Y773:Y836" si="81">PI()*X773^2/4</f>
        <v>120.25692779739144</v>
      </c>
      <c r="Z773" s="65">
        <f t="shared" ref="Z773:Z836" si="82">X773/12</f>
        <v>1.0311666666666668</v>
      </c>
      <c r="AA773" s="88">
        <f t="shared" ref="AA773:AA836" si="83">PI()*Z773^2/4</f>
        <v>0.83511755414855171</v>
      </c>
      <c r="AB773" s="66">
        <f t="shared" ref="AB773:AB836" si="84">AC773/Z773</f>
        <v>1.4546630030709548E-4</v>
      </c>
      <c r="AC773" s="138">
        <v>1.4999999999999999E-4</v>
      </c>
      <c r="AD773" s="38"/>
      <c r="AE773" s="38"/>
      <c r="AF773" s="38"/>
      <c r="AG773" s="33"/>
      <c r="AH773" s="38"/>
      <c r="AI773" s="45">
        <v>25.25</v>
      </c>
      <c r="AJ773" s="38"/>
      <c r="AK773" s="38"/>
      <c r="AL773" s="38"/>
      <c r="AM773" s="38"/>
      <c r="AN773" s="38"/>
      <c r="AO773" s="38"/>
      <c r="AP773" s="38"/>
      <c r="AQ773" s="38"/>
      <c r="AR773" s="38"/>
      <c r="AS773" s="33"/>
      <c r="AT773" s="33"/>
      <c r="AU773" s="33"/>
      <c r="AV773" s="33"/>
      <c r="AW773" s="33"/>
      <c r="AX773" s="33"/>
      <c r="AY773" s="39" t="s">
        <v>162</v>
      </c>
      <c r="AZ773" s="40" t="s">
        <v>163</v>
      </c>
      <c r="BA773" s="41" t="s">
        <v>164</v>
      </c>
      <c r="BB773" s="33"/>
      <c r="BC773" s="33"/>
      <c r="BD773" s="33"/>
      <c r="BE773" s="33"/>
      <c r="BF773" s="33"/>
      <c r="BG773" s="33"/>
      <c r="BH773" s="33"/>
      <c r="BI773" s="33"/>
      <c r="BJ773" s="33"/>
      <c r="BK773" s="33"/>
      <c r="BL773" s="33"/>
      <c r="BM773" s="33"/>
      <c r="BN773" s="33"/>
      <c r="BO773" s="33"/>
      <c r="BP773" s="33"/>
      <c r="BQ773" s="33"/>
    </row>
    <row r="774" spans="1:69" s="36" customFormat="1" hidden="1" x14ac:dyDescent="0.25">
      <c r="A774" s="36" t="s">
        <v>159</v>
      </c>
      <c r="B774" s="36" t="s">
        <v>160</v>
      </c>
      <c r="C774" s="36" t="s">
        <v>161</v>
      </c>
      <c r="D774" s="36" t="s">
        <v>11</v>
      </c>
      <c r="E774" s="36">
        <v>1</v>
      </c>
      <c r="F774" s="94" t="s">
        <v>267</v>
      </c>
      <c r="G774" s="70">
        <v>12</v>
      </c>
      <c r="H774" s="82">
        <v>300</v>
      </c>
      <c r="I774" s="70">
        <v>12.75</v>
      </c>
      <c r="J774" s="34"/>
      <c r="K774" s="34"/>
      <c r="L774" s="34"/>
      <c r="M774" s="78"/>
      <c r="N774" s="79"/>
      <c r="O774" s="80">
        <v>0.20300000000000001</v>
      </c>
      <c r="P774" s="70"/>
      <c r="Q774" s="35"/>
      <c r="R774" s="35"/>
      <c r="S774" s="35"/>
      <c r="T774" s="35"/>
      <c r="U774" s="34"/>
      <c r="V774" s="34"/>
      <c r="W774" s="34"/>
      <c r="X774" s="80">
        <f t="shared" si="80"/>
        <v>12.343999999999999</v>
      </c>
      <c r="Y774" s="42">
        <f t="shared" si="81"/>
        <v>119.67452364330569</v>
      </c>
      <c r="Z774" s="67">
        <f t="shared" si="82"/>
        <v>1.0286666666666666</v>
      </c>
      <c r="AA774" s="89">
        <f t="shared" si="83"/>
        <v>0.83107308085628939</v>
      </c>
      <c r="AB774" s="68">
        <f t="shared" si="84"/>
        <v>1.4581983149708361E-4</v>
      </c>
      <c r="AC774" s="139">
        <v>1.4999999999999999E-4</v>
      </c>
      <c r="AD774" s="43"/>
      <c r="AE774" s="43"/>
      <c r="AF774" s="43"/>
      <c r="AG774" s="43"/>
      <c r="AH774" s="43"/>
      <c r="AI774" s="46">
        <v>27.23</v>
      </c>
      <c r="AJ774" s="43"/>
      <c r="AK774" s="43"/>
      <c r="AL774" s="43"/>
      <c r="AM774" s="43"/>
      <c r="AN774" s="43"/>
      <c r="AO774" s="43"/>
      <c r="AP774" s="43"/>
      <c r="AQ774" s="43"/>
      <c r="AR774" s="43"/>
      <c r="AY774" s="39" t="s">
        <v>162</v>
      </c>
      <c r="AZ774" s="40" t="s">
        <v>163</v>
      </c>
      <c r="BA774" s="41" t="s">
        <v>164</v>
      </c>
    </row>
    <row r="775" spans="1:69" s="36" customFormat="1" hidden="1" x14ac:dyDescent="0.25">
      <c r="A775" s="36" t="s">
        <v>159</v>
      </c>
      <c r="B775" s="36" t="s">
        <v>160</v>
      </c>
      <c r="C775" s="36" t="s">
        <v>161</v>
      </c>
      <c r="D775" s="36" t="s">
        <v>11</v>
      </c>
      <c r="E775" s="36">
        <v>1</v>
      </c>
      <c r="F775" s="94" t="s">
        <v>267</v>
      </c>
      <c r="G775" s="70">
        <v>12</v>
      </c>
      <c r="H775" s="82">
        <v>300</v>
      </c>
      <c r="I775" s="70">
        <v>12.75</v>
      </c>
      <c r="J775" s="34"/>
      <c r="K775" s="34"/>
      <c r="L775" s="34"/>
      <c r="M775" s="78"/>
      <c r="N775" s="79"/>
      <c r="O775" s="80">
        <v>0.219</v>
      </c>
      <c r="P775" s="70"/>
      <c r="Q775" s="35"/>
      <c r="R775" s="35"/>
      <c r="S775" s="35"/>
      <c r="T775" s="35"/>
      <c r="U775" s="34"/>
      <c r="V775" s="34"/>
      <c r="W775" s="34"/>
      <c r="X775" s="80">
        <f t="shared" si="80"/>
        <v>12.311999999999999</v>
      </c>
      <c r="Y775" s="42">
        <f t="shared" si="81"/>
        <v>119.0548507755704</v>
      </c>
      <c r="Z775" s="67">
        <f t="shared" si="82"/>
        <v>1.026</v>
      </c>
      <c r="AA775" s="89">
        <f t="shared" si="83"/>
        <v>0.82676979705257225</v>
      </c>
      <c r="AB775" s="68">
        <f t="shared" si="84"/>
        <v>1.461988304093567E-4</v>
      </c>
      <c r="AC775" s="139">
        <v>1.4999999999999999E-4</v>
      </c>
      <c r="AD775" s="43"/>
      <c r="AE775" s="43"/>
      <c r="AF775" s="43"/>
      <c r="AG775" s="43"/>
      <c r="AH775" s="43"/>
      <c r="AI775" s="46">
        <v>29.34</v>
      </c>
      <c r="AJ775" s="43"/>
      <c r="AK775" s="43"/>
      <c r="AL775" s="43"/>
      <c r="AM775" s="43"/>
      <c r="AN775" s="43"/>
      <c r="AO775" s="43"/>
      <c r="AP775" s="43"/>
      <c r="AQ775" s="43"/>
      <c r="AR775" s="43"/>
      <c r="AY775" s="39" t="s">
        <v>162</v>
      </c>
      <c r="AZ775" s="40" t="s">
        <v>163</v>
      </c>
      <c r="BA775" s="41" t="s">
        <v>164</v>
      </c>
    </row>
    <row r="776" spans="1:69" s="36" customFormat="1" hidden="1" x14ac:dyDescent="0.25">
      <c r="A776" s="36" t="s">
        <v>159</v>
      </c>
      <c r="B776" s="36" t="s">
        <v>160</v>
      </c>
      <c r="C776" s="36" t="s">
        <v>161</v>
      </c>
      <c r="D776" s="36" t="s">
        <v>11</v>
      </c>
      <c r="E776" s="36">
        <v>1</v>
      </c>
      <c r="F776" s="94" t="s">
        <v>267</v>
      </c>
      <c r="G776" s="70">
        <v>12</v>
      </c>
      <c r="H776" s="82">
        <v>300</v>
      </c>
      <c r="I776" s="70">
        <v>12.75</v>
      </c>
      <c r="J776" s="34"/>
      <c r="K776" s="34"/>
      <c r="L776" s="34"/>
      <c r="M776" s="78"/>
      <c r="N776" s="79">
        <v>20</v>
      </c>
      <c r="O776" s="80">
        <v>0.25</v>
      </c>
      <c r="P776" s="70"/>
      <c r="Q776" s="35"/>
      <c r="R776" s="35"/>
      <c r="S776" s="35"/>
      <c r="T776" s="35"/>
      <c r="U776" s="34"/>
      <c r="V776" s="34"/>
      <c r="W776" s="34"/>
      <c r="X776" s="80">
        <f t="shared" si="80"/>
        <v>12.25</v>
      </c>
      <c r="Y776" s="42">
        <f t="shared" si="81"/>
        <v>117.85881189482959</v>
      </c>
      <c r="Z776" s="67">
        <f t="shared" si="82"/>
        <v>1.0208333333333333</v>
      </c>
      <c r="AA776" s="89">
        <f t="shared" si="83"/>
        <v>0.81846397149187189</v>
      </c>
      <c r="AB776" s="68">
        <f t="shared" si="84"/>
        <v>1.4693877551020409E-4</v>
      </c>
      <c r="AC776" s="139">
        <v>1.4999999999999999E-4</v>
      </c>
      <c r="AD776" s="43"/>
      <c r="AE776" s="43"/>
      <c r="AF776" s="43"/>
      <c r="AG776" s="43"/>
      <c r="AH776" s="43"/>
      <c r="AI776" s="46">
        <v>33.409999999999997</v>
      </c>
      <c r="AJ776" s="43"/>
      <c r="AK776" s="43"/>
      <c r="AL776" s="43"/>
      <c r="AM776" s="43"/>
      <c r="AN776" s="43"/>
      <c r="AO776" s="43"/>
      <c r="AP776" s="43"/>
      <c r="AQ776" s="43"/>
      <c r="AR776" s="43"/>
      <c r="AY776" s="39" t="s">
        <v>162</v>
      </c>
      <c r="AZ776" s="40" t="s">
        <v>163</v>
      </c>
      <c r="BA776" s="41" t="s">
        <v>164</v>
      </c>
    </row>
    <row r="777" spans="1:69" s="36" customFormat="1" hidden="1" x14ac:dyDescent="0.25">
      <c r="A777" s="36" t="s">
        <v>159</v>
      </c>
      <c r="B777" s="36" t="s">
        <v>160</v>
      </c>
      <c r="C777" s="36" t="s">
        <v>161</v>
      </c>
      <c r="D777" s="36" t="s">
        <v>11</v>
      </c>
      <c r="E777" s="36">
        <v>1</v>
      </c>
      <c r="F777" s="94" t="s">
        <v>267</v>
      </c>
      <c r="G777" s="70">
        <v>12</v>
      </c>
      <c r="H777" s="82">
        <v>300</v>
      </c>
      <c r="I777" s="70">
        <v>12.75</v>
      </c>
      <c r="J777" s="34"/>
      <c r="K777" s="34"/>
      <c r="L777" s="34"/>
      <c r="M777" s="78"/>
      <c r="N777" s="79"/>
      <c r="O777" s="80">
        <v>0.28100000000000003</v>
      </c>
      <c r="P777" s="70"/>
      <c r="Q777" s="35"/>
      <c r="R777" s="35"/>
      <c r="S777" s="35"/>
      <c r="T777" s="35"/>
      <c r="U777" s="34"/>
      <c r="V777" s="34"/>
      <c r="W777" s="34"/>
      <c r="X777" s="80">
        <f t="shared" si="80"/>
        <v>12.188000000000001</v>
      </c>
      <c r="Y777" s="42">
        <f t="shared" si="81"/>
        <v>116.66881115516897</v>
      </c>
      <c r="Z777" s="67">
        <f t="shared" si="82"/>
        <v>1.0156666666666667</v>
      </c>
      <c r="AA777" s="89">
        <f t="shared" si="83"/>
        <v>0.81020007746645117</v>
      </c>
      <c r="AB777" s="68">
        <f t="shared" si="84"/>
        <v>1.4768624876928125E-4</v>
      </c>
      <c r="AC777" s="139">
        <v>1.4999999999999999E-4</v>
      </c>
      <c r="AD777" s="43"/>
      <c r="AE777" s="43"/>
      <c r="AF777" s="43"/>
      <c r="AG777" s="43"/>
      <c r="AH777" s="43"/>
      <c r="AI777" s="46">
        <v>37.46</v>
      </c>
      <c r="AJ777" s="43"/>
      <c r="AK777" s="43"/>
      <c r="AL777" s="43"/>
      <c r="AM777" s="43"/>
      <c r="AN777" s="43"/>
      <c r="AO777" s="43"/>
      <c r="AP777" s="43"/>
      <c r="AQ777" s="43"/>
      <c r="AR777" s="43"/>
      <c r="AY777" s="39" t="s">
        <v>162</v>
      </c>
      <c r="AZ777" s="40" t="s">
        <v>163</v>
      </c>
      <c r="BA777" s="41" t="s">
        <v>164</v>
      </c>
    </row>
    <row r="778" spans="1:69" s="36" customFormat="1" hidden="1" x14ac:dyDescent="0.25">
      <c r="A778" s="36" t="s">
        <v>159</v>
      </c>
      <c r="B778" s="36" t="s">
        <v>160</v>
      </c>
      <c r="C778" s="36" t="s">
        <v>161</v>
      </c>
      <c r="D778" s="36" t="s">
        <v>11</v>
      </c>
      <c r="E778" s="36">
        <v>1</v>
      </c>
      <c r="F778" s="94" t="s">
        <v>267</v>
      </c>
      <c r="G778" s="70">
        <v>12</v>
      </c>
      <c r="H778" s="82">
        <v>300</v>
      </c>
      <c r="I778" s="70">
        <v>12.75</v>
      </c>
      <c r="J778" s="34"/>
      <c r="K778" s="34"/>
      <c r="L778" s="34"/>
      <c r="M778" s="78"/>
      <c r="N778" s="79"/>
      <c r="O778" s="80">
        <v>0.312</v>
      </c>
      <c r="P778" s="70"/>
      <c r="Q778" s="35"/>
      <c r="R778" s="35"/>
      <c r="S778" s="35"/>
      <c r="T778" s="35"/>
      <c r="U778" s="34"/>
      <c r="V778" s="34"/>
      <c r="W778" s="34"/>
      <c r="X778" s="80">
        <f t="shared" ref="X778:X841" si="85">(I778-O778*2)</f>
        <v>12.125999999999999</v>
      </c>
      <c r="Y778" s="42">
        <f t="shared" si="81"/>
        <v>115.48484855658853</v>
      </c>
      <c r="Z778" s="67">
        <f t="shared" si="82"/>
        <v>1.0105</v>
      </c>
      <c r="AA778" s="89">
        <f t="shared" si="83"/>
        <v>0.80197811497630922</v>
      </c>
      <c r="AB778" s="68">
        <f t="shared" si="84"/>
        <v>1.4844136566056408E-4</v>
      </c>
      <c r="AC778" s="139">
        <v>1.4999999999999999E-4</v>
      </c>
      <c r="AD778" s="43"/>
      <c r="AE778" s="43"/>
      <c r="AF778" s="43"/>
      <c r="AG778" s="43"/>
      <c r="AH778" s="43"/>
      <c r="AI778" s="46">
        <v>41.48</v>
      </c>
      <c r="AJ778" s="43"/>
      <c r="AK778" s="43"/>
      <c r="AL778" s="43"/>
      <c r="AM778" s="43"/>
      <c r="AN778" s="43"/>
      <c r="AO778" s="43"/>
      <c r="AP778" s="43"/>
      <c r="AQ778" s="43"/>
      <c r="AR778" s="43"/>
      <c r="AY778" s="39" t="s">
        <v>162</v>
      </c>
      <c r="AZ778" s="40" t="s">
        <v>163</v>
      </c>
      <c r="BA778" s="41" t="s">
        <v>164</v>
      </c>
    </row>
    <row r="779" spans="1:69" s="25" customFormat="1" hidden="1" x14ac:dyDescent="0.25">
      <c r="A779" s="36" t="s">
        <v>159</v>
      </c>
      <c r="B779" s="36" t="s">
        <v>160</v>
      </c>
      <c r="C779" s="36" t="s">
        <v>161</v>
      </c>
      <c r="D779" s="36" t="s">
        <v>11</v>
      </c>
      <c r="E779" s="36">
        <v>1</v>
      </c>
      <c r="F779" s="94" t="s">
        <v>267</v>
      </c>
      <c r="G779" s="70">
        <v>12</v>
      </c>
      <c r="H779" s="82">
        <v>300</v>
      </c>
      <c r="I779" s="70">
        <v>12.75</v>
      </c>
      <c r="J779" s="34"/>
      <c r="K779" s="34"/>
      <c r="L779" s="34"/>
      <c r="M779" s="78"/>
      <c r="N779" s="79">
        <v>30</v>
      </c>
      <c r="O779" s="80">
        <v>0.33</v>
      </c>
      <c r="P779" s="70"/>
      <c r="Q779" s="35"/>
      <c r="R779" s="35"/>
      <c r="S779" s="35"/>
      <c r="T779" s="35"/>
      <c r="U779" s="34"/>
      <c r="V779" s="34"/>
      <c r="W779" s="34"/>
      <c r="X779" s="80">
        <f t="shared" si="85"/>
        <v>12.09</v>
      </c>
      <c r="Y779" s="42">
        <f t="shared" si="81"/>
        <v>114.80015728729457</v>
      </c>
      <c r="Z779" s="67">
        <f t="shared" si="82"/>
        <v>1.0075000000000001</v>
      </c>
      <c r="AA779" s="89">
        <f t="shared" si="83"/>
        <v>0.79722331449510131</v>
      </c>
      <c r="AB779" s="68">
        <f t="shared" si="84"/>
        <v>1.4888337468982628E-4</v>
      </c>
      <c r="AC779" s="139">
        <v>1.4999999999999999E-4</v>
      </c>
      <c r="AD779" s="43"/>
      <c r="AE779" s="43"/>
      <c r="AF779" s="43"/>
      <c r="AG779" s="43"/>
      <c r="AH779" s="43"/>
      <c r="AI779" s="46">
        <v>43.81</v>
      </c>
      <c r="AJ779" s="43"/>
      <c r="AK779" s="43"/>
      <c r="AL779" s="43"/>
      <c r="AM779" s="43"/>
      <c r="AN779" s="43"/>
      <c r="AO779" s="43"/>
      <c r="AP779" s="43"/>
      <c r="AQ779" s="43"/>
      <c r="AR779" s="43"/>
      <c r="AS779" s="36"/>
      <c r="AT779" s="36"/>
      <c r="AU779" s="36"/>
      <c r="AV779" s="36"/>
      <c r="AW779" s="36"/>
      <c r="AX779" s="36"/>
      <c r="AY779" s="39" t="s">
        <v>162</v>
      </c>
      <c r="AZ779" s="40" t="s">
        <v>163</v>
      </c>
      <c r="BA779" s="41" t="s">
        <v>164</v>
      </c>
      <c r="BB779" s="36"/>
      <c r="BC779" s="36"/>
      <c r="BD779" s="36"/>
      <c r="BE779" s="36"/>
      <c r="BF779" s="36"/>
      <c r="BG779" s="36"/>
      <c r="BH779" s="36"/>
      <c r="BI779" s="36"/>
      <c r="BJ779" s="36"/>
      <c r="BK779" s="36"/>
      <c r="BL779" s="36"/>
      <c r="BM779" s="36"/>
      <c r="BN779" s="36"/>
      <c r="BO779" s="36"/>
      <c r="BP779" s="36"/>
      <c r="BQ779" s="36"/>
    </row>
    <row r="780" spans="1:69" s="25" customFormat="1" hidden="1" x14ac:dyDescent="0.25">
      <c r="A780" s="36" t="s">
        <v>159</v>
      </c>
      <c r="B780" s="36" t="s">
        <v>160</v>
      </c>
      <c r="C780" s="36" t="s">
        <v>161</v>
      </c>
      <c r="D780" s="36" t="s">
        <v>11</v>
      </c>
      <c r="E780" s="36">
        <v>1</v>
      </c>
      <c r="F780" s="94" t="s">
        <v>267</v>
      </c>
      <c r="G780" s="70">
        <v>12</v>
      </c>
      <c r="H780" s="82">
        <v>300</v>
      </c>
      <c r="I780" s="70">
        <v>12.75</v>
      </c>
      <c r="J780" s="34"/>
      <c r="K780" s="34"/>
      <c r="L780" s="34"/>
      <c r="M780" s="78"/>
      <c r="N780" s="79"/>
      <c r="O780" s="80">
        <v>0.34399999999999997</v>
      </c>
      <c r="P780" s="70"/>
      <c r="Q780" s="35"/>
      <c r="R780" s="35"/>
      <c r="S780" s="35"/>
      <c r="T780" s="35"/>
      <c r="U780" s="34"/>
      <c r="V780" s="34"/>
      <c r="W780" s="34"/>
      <c r="X780" s="80">
        <f t="shared" si="85"/>
        <v>12.061999999999999</v>
      </c>
      <c r="Y780" s="42">
        <f t="shared" si="81"/>
        <v>114.26902706690804</v>
      </c>
      <c r="Z780" s="67">
        <f t="shared" si="82"/>
        <v>1.0051666666666665</v>
      </c>
      <c r="AA780" s="89">
        <f t="shared" si="83"/>
        <v>0.79353491018686129</v>
      </c>
      <c r="AB780" s="68">
        <f t="shared" si="84"/>
        <v>1.492289835848118E-4</v>
      </c>
      <c r="AC780" s="139">
        <v>1.4999999999999999E-4</v>
      </c>
      <c r="AD780" s="43"/>
      <c r="AE780" s="43"/>
      <c r="AF780" s="43"/>
      <c r="AG780" s="43"/>
      <c r="AH780" s="43"/>
      <c r="AI780" s="46">
        <v>45.62</v>
      </c>
      <c r="AJ780" s="43"/>
      <c r="AK780" s="43"/>
      <c r="AL780" s="43"/>
      <c r="AM780" s="43"/>
      <c r="AN780" s="43"/>
      <c r="AO780" s="43"/>
      <c r="AP780" s="43"/>
      <c r="AQ780" s="43"/>
      <c r="AR780" s="43"/>
      <c r="AS780" s="36"/>
      <c r="AT780" s="36"/>
      <c r="AU780" s="36"/>
      <c r="AV780" s="36"/>
      <c r="AW780" s="36"/>
      <c r="AX780" s="36"/>
      <c r="AY780" s="39" t="s">
        <v>162</v>
      </c>
      <c r="AZ780" s="40" t="s">
        <v>163</v>
      </c>
      <c r="BA780" s="41" t="s">
        <v>164</v>
      </c>
      <c r="BB780" s="36"/>
      <c r="BC780" s="36"/>
      <c r="BD780" s="36"/>
      <c r="BE780" s="36"/>
      <c r="BF780" s="36"/>
      <c r="BG780" s="36"/>
      <c r="BH780" s="36"/>
      <c r="BI780" s="36"/>
      <c r="BJ780" s="36"/>
      <c r="BK780" s="36"/>
      <c r="BL780" s="36"/>
      <c r="BM780" s="36"/>
      <c r="BN780" s="36"/>
      <c r="BO780" s="36"/>
      <c r="BP780" s="36"/>
      <c r="BQ780" s="36"/>
    </row>
    <row r="781" spans="1:69" s="25" customFormat="1" hidden="1" x14ac:dyDescent="0.25">
      <c r="A781" s="36" t="s">
        <v>159</v>
      </c>
      <c r="B781" s="36" t="s">
        <v>160</v>
      </c>
      <c r="C781" s="36" t="s">
        <v>161</v>
      </c>
      <c r="D781" s="36" t="s">
        <v>11</v>
      </c>
      <c r="E781" s="36">
        <v>1</v>
      </c>
      <c r="F781" s="94" t="s">
        <v>267</v>
      </c>
      <c r="G781" s="70">
        <v>12</v>
      </c>
      <c r="H781" s="82">
        <v>300</v>
      </c>
      <c r="I781" s="70">
        <v>12.75</v>
      </c>
      <c r="J781" s="34"/>
      <c r="K781" s="34"/>
      <c r="L781" s="34"/>
      <c r="M781" s="78" t="s">
        <v>165</v>
      </c>
      <c r="N781" s="79"/>
      <c r="O781" s="80">
        <v>0.375</v>
      </c>
      <c r="P781" s="70"/>
      <c r="Q781" s="35"/>
      <c r="R781" s="35"/>
      <c r="S781" s="35"/>
      <c r="T781" s="35"/>
      <c r="U781" s="34"/>
      <c r="V781" s="34"/>
      <c r="W781" s="34"/>
      <c r="X781" s="80">
        <f t="shared" si="85"/>
        <v>12</v>
      </c>
      <c r="Y781" s="42">
        <f t="shared" si="81"/>
        <v>113.09733552923255</v>
      </c>
      <c r="Z781" s="67">
        <f t="shared" si="82"/>
        <v>1</v>
      </c>
      <c r="AA781" s="89">
        <f t="shared" si="83"/>
        <v>0.78539816339744828</v>
      </c>
      <c r="AB781" s="68">
        <f t="shared" si="84"/>
        <v>1.4999999999999999E-4</v>
      </c>
      <c r="AC781" s="139">
        <v>1.4999999999999999E-4</v>
      </c>
      <c r="AD781" s="43"/>
      <c r="AE781" s="43"/>
      <c r="AF781" s="43"/>
      <c r="AG781" s="43"/>
      <c r="AH781" s="43"/>
      <c r="AI781" s="46">
        <v>49.61</v>
      </c>
      <c r="AJ781" s="43"/>
      <c r="AK781" s="43"/>
      <c r="AL781" s="43"/>
      <c r="AM781" s="43"/>
      <c r="AN781" s="43"/>
      <c r="AO781" s="43"/>
      <c r="AP781" s="43"/>
      <c r="AQ781" s="43"/>
      <c r="AR781" s="43"/>
      <c r="AS781" s="36"/>
      <c r="AT781" s="36"/>
      <c r="AU781" s="36"/>
      <c r="AV781" s="36"/>
      <c r="AW781" s="36"/>
      <c r="AX781" s="36"/>
      <c r="AY781" s="39" t="s">
        <v>162</v>
      </c>
      <c r="AZ781" s="40" t="s">
        <v>163</v>
      </c>
      <c r="BA781" s="41" t="s">
        <v>164</v>
      </c>
      <c r="BB781" s="36"/>
      <c r="BC781" s="36"/>
      <c r="BD781" s="36"/>
      <c r="BE781" s="36"/>
      <c r="BF781" s="36"/>
      <c r="BG781" s="36"/>
      <c r="BH781" s="36"/>
      <c r="BI781" s="36"/>
      <c r="BJ781" s="36"/>
      <c r="BK781" s="36"/>
      <c r="BL781" s="36"/>
      <c r="BM781" s="36"/>
      <c r="BN781" s="36"/>
      <c r="BO781" s="36"/>
      <c r="BP781" s="36"/>
      <c r="BQ781" s="36"/>
    </row>
    <row r="782" spans="1:69" s="25" customFormat="1" hidden="1" x14ac:dyDescent="0.25">
      <c r="A782" s="36" t="s">
        <v>159</v>
      </c>
      <c r="B782" s="36" t="s">
        <v>160</v>
      </c>
      <c r="C782" s="36" t="s">
        <v>161</v>
      </c>
      <c r="D782" s="36" t="s">
        <v>11</v>
      </c>
      <c r="E782" s="36">
        <v>1</v>
      </c>
      <c r="F782" s="94" t="s">
        <v>267</v>
      </c>
      <c r="G782" s="70">
        <v>12</v>
      </c>
      <c r="H782" s="82">
        <v>300</v>
      </c>
      <c r="I782" s="70">
        <v>12.75</v>
      </c>
      <c r="J782" s="34"/>
      <c r="K782" s="34"/>
      <c r="L782" s="34"/>
      <c r="M782" s="78"/>
      <c r="N782" s="79">
        <v>40</v>
      </c>
      <c r="O782" s="80">
        <v>0.40600000000000003</v>
      </c>
      <c r="P782" s="70"/>
      <c r="Q782" s="35"/>
      <c r="R782" s="35"/>
      <c r="S782" s="35"/>
      <c r="T782" s="35"/>
      <c r="U782" s="34"/>
      <c r="V782" s="34"/>
      <c r="W782" s="34"/>
      <c r="X782" s="80">
        <f t="shared" si="85"/>
        <v>11.938000000000001</v>
      </c>
      <c r="Y782" s="42">
        <f t="shared" si="81"/>
        <v>111.93168213263726</v>
      </c>
      <c r="Z782" s="67">
        <f t="shared" si="82"/>
        <v>0.99483333333333335</v>
      </c>
      <c r="AA782" s="89">
        <f t="shared" si="83"/>
        <v>0.77730334814331425</v>
      </c>
      <c r="AB782" s="68">
        <f t="shared" si="84"/>
        <v>1.5077902496230523E-4</v>
      </c>
      <c r="AC782" s="139">
        <v>1.4999999999999999E-4</v>
      </c>
      <c r="AD782" s="43"/>
      <c r="AE782" s="43"/>
      <c r="AF782" s="43"/>
      <c r="AG782" s="43"/>
      <c r="AH782" s="43"/>
      <c r="AI782" s="46">
        <v>53.57</v>
      </c>
      <c r="AJ782" s="43"/>
      <c r="AK782" s="43"/>
      <c r="AL782" s="43"/>
      <c r="AM782" s="43"/>
      <c r="AN782" s="43"/>
      <c r="AO782" s="43"/>
      <c r="AP782" s="43"/>
      <c r="AQ782" s="43"/>
      <c r="AR782" s="43"/>
      <c r="AS782" s="36"/>
      <c r="AT782" s="36"/>
      <c r="AU782" s="36"/>
      <c r="AV782" s="36"/>
      <c r="AW782" s="36"/>
      <c r="AX782" s="36"/>
      <c r="AY782" s="39" t="s">
        <v>162</v>
      </c>
      <c r="AZ782" s="40" t="s">
        <v>163</v>
      </c>
      <c r="BA782" s="41" t="s">
        <v>164</v>
      </c>
      <c r="BB782" s="36"/>
      <c r="BC782" s="36"/>
      <c r="BD782" s="36"/>
      <c r="BE782" s="36"/>
      <c r="BF782" s="36"/>
      <c r="BG782" s="36"/>
      <c r="BH782" s="36"/>
      <c r="BI782" s="36"/>
      <c r="BJ782" s="36"/>
      <c r="BK782" s="36"/>
      <c r="BL782" s="36"/>
      <c r="BM782" s="36"/>
      <c r="BN782" s="36"/>
      <c r="BO782" s="36"/>
      <c r="BP782" s="36"/>
      <c r="BQ782" s="36"/>
    </row>
    <row r="783" spans="1:69" s="25" customFormat="1" hidden="1" x14ac:dyDescent="0.25">
      <c r="A783" s="36" t="s">
        <v>159</v>
      </c>
      <c r="B783" s="36" t="s">
        <v>160</v>
      </c>
      <c r="C783" s="36" t="s">
        <v>161</v>
      </c>
      <c r="D783" s="36" t="s">
        <v>11</v>
      </c>
      <c r="E783" s="36">
        <v>1</v>
      </c>
      <c r="F783" s="94" t="s">
        <v>267</v>
      </c>
      <c r="G783" s="70">
        <v>12</v>
      </c>
      <c r="H783" s="82">
        <v>300</v>
      </c>
      <c r="I783" s="70">
        <v>12.75</v>
      </c>
      <c r="J783" s="34"/>
      <c r="K783" s="34"/>
      <c r="L783" s="34"/>
      <c r="M783" s="78"/>
      <c r="N783" s="79"/>
      <c r="O783" s="80">
        <v>0.438</v>
      </c>
      <c r="P783" s="70"/>
      <c r="Q783" s="35"/>
      <c r="R783" s="35"/>
      <c r="S783" s="35"/>
      <c r="T783" s="35"/>
      <c r="U783" s="34"/>
      <c r="V783" s="34"/>
      <c r="W783" s="34"/>
      <c r="X783" s="80">
        <f t="shared" si="85"/>
        <v>11.874000000000001</v>
      </c>
      <c r="Y783" s="42">
        <f t="shared" si="81"/>
        <v>110.73476046436078</v>
      </c>
      <c r="Z783" s="67">
        <f t="shared" si="82"/>
        <v>0.98950000000000005</v>
      </c>
      <c r="AA783" s="89">
        <f t="shared" si="83"/>
        <v>0.76899139211361645</v>
      </c>
      <c r="AB783" s="68">
        <f t="shared" si="84"/>
        <v>1.5159171298635671E-4</v>
      </c>
      <c r="AC783" s="139">
        <v>1.4999999999999999E-4</v>
      </c>
      <c r="AD783" s="43"/>
      <c r="AE783" s="43"/>
      <c r="AF783" s="43"/>
      <c r="AG783" s="43"/>
      <c r="AH783" s="43"/>
      <c r="AI783" s="46">
        <v>57.65</v>
      </c>
      <c r="AJ783" s="43"/>
      <c r="AK783" s="43"/>
      <c r="AL783" s="43"/>
      <c r="AM783" s="43"/>
      <c r="AN783" s="43"/>
      <c r="AO783" s="43"/>
      <c r="AP783" s="43"/>
      <c r="AQ783" s="43"/>
      <c r="AR783" s="43"/>
      <c r="AS783" s="36"/>
      <c r="AT783" s="36"/>
      <c r="AU783" s="36"/>
      <c r="AV783" s="36"/>
      <c r="AW783" s="36"/>
      <c r="AX783" s="36"/>
      <c r="AY783" s="39" t="s">
        <v>162</v>
      </c>
      <c r="AZ783" s="40" t="s">
        <v>163</v>
      </c>
      <c r="BA783" s="41" t="s">
        <v>164</v>
      </c>
      <c r="BB783" s="36"/>
      <c r="BC783" s="36"/>
      <c r="BD783" s="36"/>
      <c r="BE783" s="36"/>
      <c r="BF783" s="36"/>
      <c r="BG783" s="36"/>
      <c r="BH783" s="36"/>
      <c r="BI783" s="36"/>
      <c r="BJ783" s="36"/>
      <c r="BK783" s="36"/>
      <c r="BL783" s="36"/>
      <c r="BM783" s="36"/>
      <c r="BN783" s="36"/>
      <c r="BO783" s="36"/>
      <c r="BP783" s="36"/>
      <c r="BQ783" s="36"/>
    </row>
    <row r="784" spans="1:69" s="25" customFormat="1" hidden="1" x14ac:dyDescent="0.25">
      <c r="A784" s="36" t="s">
        <v>159</v>
      </c>
      <c r="B784" s="36" t="s">
        <v>160</v>
      </c>
      <c r="C784" s="36" t="s">
        <v>161</v>
      </c>
      <c r="D784" s="36" t="s">
        <v>11</v>
      </c>
      <c r="E784" s="36">
        <v>1</v>
      </c>
      <c r="F784" s="94" t="s">
        <v>267</v>
      </c>
      <c r="G784" s="70">
        <v>12</v>
      </c>
      <c r="H784" s="82">
        <v>300</v>
      </c>
      <c r="I784" s="70">
        <v>12.75</v>
      </c>
      <c r="J784" s="34"/>
      <c r="K784" s="34"/>
      <c r="L784" s="34"/>
      <c r="M784" s="78" t="s">
        <v>166</v>
      </c>
      <c r="N784" s="79"/>
      <c r="O784" s="80">
        <v>0.5</v>
      </c>
      <c r="P784" s="70"/>
      <c r="Q784" s="35"/>
      <c r="R784" s="35"/>
      <c r="S784" s="35"/>
      <c r="T784" s="35"/>
      <c r="U784" s="34"/>
      <c r="V784" s="34"/>
      <c r="W784" s="34"/>
      <c r="X784" s="80">
        <f t="shared" si="85"/>
        <v>11.75</v>
      </c>
      <c r="Y784" s="42">
        <f t="shared" si="81"/>
        <v>108.43403393406021</v>
      </c>
      <c r="Z784" s="67">
        <f t="shared" si="82"/>
        <v>0.97916666666666663</v>
      </c>
      <c r="AA784" s="89">
        <f t="shared" si="83"/>
        <v>0.75301412454208472</v>
      </c>
      <c r="AB784" s="68">
        <f t="shared" si="84"/>
        <v>1.5319148936170213E-4</v>
      </c>
      <c r="AC784" s="139">
        <v>1.4999999999999999E-4</v>
      </c>
      <c r="AD784" s="43"/>
      <c r="AE784" s="43"/>
      <c r="AF784" s="43"/>
      <c r="AG784" s="43"/>
      <c r="AH784" s="43"/>
      <c r="AI784" s="46">
        <v>65.48</v>
      </c>
      <c r="AJ784" s="43"/>
      <c r="AK784" s="43"/>
      <c r="AL784" s="43"/>
      <c r="AM784" s="43"/>
      <c r="AN784" s="43"/>
      <c r="AO784" s="43"/>
      <c r="AP784" s="43"/>
      <c r="AQ784" s="43"/>
      <c r="AR784" s="43"/>
      <c r="AS784" s="36"/>
      <c r="AT784" s="36"/>
      <c r="AU784" s="36"/>
      <c r="AV784" s="36"/>
      <c r="AW784" s="36"/>
      <c r="AX784" s="36"/>
      <c r="AY784" s="39" t="s">
        <v>162</v>
      </c>
      <c r="AZ784" s="40" t="s">
        <v>163</v>
      </c>
      <c r="BA784" s="41" t="s">
        <v>164</v>
      </c>
      <c r="BB784" s="36"/>
      <c r="BC784" s="36"/>
      <c r="BD784" s="36"/>
      <c r="BE784" s="36"/>
      <c r="BF784" s="36"/>
      <c r="BG784" s="36"/>
      <c r="BH784" s="36"/>
      <c r="BI784" s="36"/>
      <c r="BJ784" s="36"/>
      <c r="BK784" s="36"/>
      <c r="BL784" s="36"/>
      <c r="BM784" s="36"/>
      <c r="BN784" s="36"/>
      <c r="BO784" s="36"/>
      <c r="BP784" s="36"/>
      <c r="BQ784" s="36"/>
    </row>
    <row r="785" spans="1:69" s="25" customFormat="1" hidden="1" x14ac:dyDescent="0.25">
      <c r="A785" s="36" t="s">
        <v>159</v>
      </c>
      <c r="B785" s="36" t="s">
        <v>160</v>
      </c>
      <c r="C785" s="36" t="s">
        <v>161</v>
      </c>
      <c r="D785" s="36" t="s">
        <v>11</v>
      </c>
      <c r="E785" s="36">
        <v>1</v>
      </c>
      <c r="F785" s="94" t="s">
        <v>267</v>
      </c>
      <c r="G785" s="70">
        <v>12</v>
      </c>
      <c r="H785" s="82">
        <v>300</v>
      </c>
      <c r="I785" s="70">
        <v>12.75</v>
      </c>
      <c r="J785" s="34"/>
      <c r="K785" s="34"/>
      <c r="L785" s="34"/>
      <c r="M785" s="78"/>
      <c r="N785" s="79">
        <v>60</v>
      </c>
      <c r="O785" s="80">
        <v>0.56200000000000006</v>
      </c>
      <c r="P785" s="70"/>
      <c r="Q785" s="35"/>
      <c r="R785" s="35"/>
      <c r="S785" s="35"/>
      <c r="T785" s="35"/>
      <c r="U785" s="34"/>
      <c r="V785" s="34"/>
      <c r="W785" s="34"/>
      <c r="X785" s="80">
        <f t="shared" si="85"/>
        <v>11.625999999999999</v>
      </c>
      <c r="Y785" s="42">
        <f t="shared" si="81"/>
        <v>106.15745996808043</v>
      </c>
      <c r="Z785" s="67">
        <f t="shared" si="82"/>
        <v>0.96883333333333332</v>
      </c>
      <c r="AA785" s="89">
        <f t="shared" si="83"/>
        <v>0.7372045831116697</v>
      </c>
      <c r="AB785" s="68">
        <f t="shared" si="84"/>
        <v>1.5482539136418372E-4</v>
      </c>
      <c r="AC785" s="139">
        <v>1.4999999999999999E-4</v>
      </c>
      <c r="AD785" s="43"/>
      <c r="AE785" s="43"/>
      <c r="AF785" s="43"/>
      <c r="AG785" s="43"/>
      <c r="AH785" s="43"/>
      <c r="AI785" s="46">
        <v>73.22</v>
      </c>
      <c r="AJ785" s="43"/>
      <c r="AK785" s="43"/>
      <c r="AL785" s="43"/>
      <c r="AM785" s="43"/>
      <c r="AN785" s="43"/>
      <c r="AO785" s="43"/>
      <c r="AP785" s="43"/>
      <c r="AQ785" s="43"/>
      <c r="AR785" s="43"/>
      <c r="AS785" s="36"/>
      <c r="AT785" s="36"/>
      <c r="AU785" s="36"/>
      <c r="AV785" s="36"/>
      <c r="AW785" s="36"/>
      <c r="AX785" s="36"/>
      <c r="AY785" s="39" t="s">
        <v>162</v>
      </c>
      <c r="AZ785" s="40" t="s">
        <v>163</v>
      </c>
      <c r="BA785" s="41" t="s">
        <v>164</v>
      </c>
      <c r="BB785" s="36"/>
      <c r="BC785" s="36"/>
      <c r="BD785" s="36"/>
      <c r="BE785" s="36"/>
      <c r="BF785" s="36"/>
      <c r="BG785" s="36"/>
      <c r="BH785" s="36"/>
      <c r="BI785" s="36"/>
      <c r="BJ785" s="36"/>
      <c r="BK785" s="36"/>
      <c r="BL785" s="36"/>
      <c r="BM785" s="36"/>
      <c r="BN785" s="36"/>
      <c r="BO785" s="36"/>
      <c r="BP785" s="36"/>
      <c r="BQ785" s="36"/>
    </row>
    <row r="786" spans="1:69" s="25" customFormat="1" hidden="1" x14ac:dyDescent="0.25">
      <c r="A786" s="33" t="s">
        <v>159</v>
      </c>
      <c r="B786" s="33" t="s">
        <v>160</v>
      </c>
      <c r="C786" s="33" t="s">
        <v>161</v>
      </c>
      <c r="D786" s="33" t="s">
        <v>11</v>
      </c>
      <c r="E786" s="33">
        <v>1</v>
      </c>
      <c r="F786" s="94" t="s">
        <v>267</v>
      </c>
      <c r="G786" s="84">
        <v>12</v>
      </c>
      <c r="H786" s="84">
        <v>300</v>
      </c>
      <c r="I786" s="77">
        <v>12.75</v>
      </c>
      <c r="J786" s="31"/>
      <c r="K786" s="31"/>
      <c r="L786" s="31"/>
      <c r="M786" s="74"/>
      <c r="N786" s="75"/>
      <c r="O786" s="76">
        <v>0.625</v>
      </c>
      <c r="P786" s="77"/>
      <c r="Q786" s="32"/>
      <c r="R786" s="32"/>
      <c r="S786" s="32"/>
      <c r="T786" s="32"/>
      <c r="U786" s="31"/>
      <c r="V786" s="31"/>
      <c r="W786" s="31"/>
      <c r="X786" s="76">
        <f t="shared" si="85"/>
        <v>11.5</v>
      </c>
      <c r="Y786" s="37">
        <f t="shared" si="81"/>
        <v>103.86890710931253</v>
      </c>
      <c r="Z786" s="65">
        <f t="shared" si="82"/>
        <v>0.95833333333333337</v>
      </c>
      <c r="AA786" s="88">
        <f t="shared" si="83"/>
        <v>0.72131185492578154</v>
      </c>
      <c r="AB786" s="66">
        <f t="shared" si="84"/>
        <v>1.5652173913043477E-4</v>
      </c>
      <c r="AC786" s="138">
        <v>1.4999999999999999E-4</v>
      </c>
      <c r="AD786" s="38"/>
      <c r="AE786" s="38"/>
      <c r="AF786" s="38"/>
      <c r="AG786" s="33"/>
      <c r="AH786" s="38"/>
      <c r="AI786" s="45">
        <v>81.010000000000005</v>
      </c>
      <c r="AJ786" s="38"/>
      <c r="AK786" s="38"/>
      <c r="AL786" s="38"/>
      <c r="AM786" s="38"/>
      <c r="AN786" s="38"/>
      <c r="AO786" s="38"/>
      <c r="AP786" s="38"/>
      <c r="AQ786" s="38"/>
      <c r="AR786" s="38"/>
      <c r="AS786" s="33"/>
      <c r="AT786" s="33"/>
      <c r="AU786" s="33"/>
      <c r="AV786" s="33"/>
      <c r="AW786" s="33"/>
      <c r="AX786" s="33"/>
      <c r="AY786" s="39" t="s">
        <v>162</v>
      </c>
      <c r="AZ786" s="40" t="s">
        <v>163</v>
      </c>
      <c r="BA786" s="41" t="s">
        <v>164</v>
      </c>
      <c r="BB786" s="33"/>
      <c r="BC786" s="33"/>
      <c r="BD786" s="33"/>
      <c r="BE786" s="33"/>
      <c r="BF786" s="33"/>
      <c r="BG786" s="33"/>
      <c r="BH786" s="33"/>
      <c r="BI786" s="33"/>
      <c r="BJ786" s="33"/>
      <c r="BK786" s="33"/>
      <c r="BL786" s="33"/>
      <c r="BM786" s="33"/>
      <c r="BN786" s="33"/>
      <c r="BO786" s="33"/>
      <c r="BP786" s="33"/>
      <c r="BQ786" s="33"/>
    </row>
    <row r="787" spans="1:69" s="36" customFormat="1" hidden="1" x14ac:dyDescent="0.25">
      <c r="A787" s="36" t="s">
        <v>159</v>
      </c>
      <c r="B787" s="36" t="s">
        <v>160</v>
      </c>
      <c r="C787" s="36" t="s">
        <v>161</v>
      </c>
      <c r="D787" s="36" t="s">
        <v>11</v>
      </c>
      <c r="E787" s="36">
        <v>1</v>
      </c>
      <c r="F787" s="94" t="s">
        <v>267</v>
      </c>
      <c r="G787" s="70">
        <v>12</v>
      </c>
      <c r="H787" s="82">
        <v>300</v>
      </c>
      <c r="I787" s="70">
        <v>12.75</v>
      </c>
      <c r="J787" s="34"/>
      <c r="K787" s="34"/>
      <c r="L787" s="34"/>
      <c r="M787" s="78"/>
      <c r="N787" s="79">
        <v>80</v>
      </c>
      <c r="O787" s="80">
        <v>0.68799999999999994</v>
      </c>
      <c r="P787" s="70"/>
      <c r="Q787" s="35"/>
      <c r="R787" s="35"/>
      <c r="S787" s="35"/>
      <c r="T787" s="35"/>
      <c r="U787" s="34"/>
      <c r="V787" s="34"/>
      <c r="W787" s="34"/>
      <c r="X787" s="80">
        <f t="shared" si="85"/>
        <v>11.374000000000001</v>
      </c>
      <c r="Y787" s="42">
        <f t="shared" si="81"/>
        <v>101.60529221302885</v>
      </c>
      <c r="Z787" s="67">
        <f t="shared" si="82"/>
        <v>0.94783333333333342</v>
      </c>
      <c r="AA787" s="89">
        <f t="shared" si="83"/>
        <v>0.70559230703492248</v>
      </c>
      <c r="AB787" s="68">
        <f t="shared" si="84"/>
        <v>1.5825567082820464E-4</v>
      </c>
      <c r="AC787" s="139">
        <v>1.4999999999999999E-4</v>
      </c>
      <c r="AD787" s="43"/>
      <c r="AE787" s="43"/>
      <c r="AF787" s="43"/>
      <c r="AG787" s="43"/>
      <c r="AH787" s="43"/>
      <c r="AI787" s="46">
        <v>88.71</v>
      </c>
      <c r="AJ787" s="43"/>
      <c r="AK787" s="43"/>
      <c r="AL787" s="43"/>
      <c r="AM787" s="43"/>
      <c r="AN787" s="43"/>
      <c r="AO787" s="43"/>
      <c r="AP787" s="43"/>
      <c r="AQ787" s="43"/>
      <c r="AR787" s="43"/>
      <c r="AY787" s="39" t="s">
        <v>162</v>
      </c>
      <c r="AZ787" s="40" t="s">
        <v>163</v>
      </c>
      <c r="BA787" s="41" t="s">
        <v>164</v>
      </c>
    </row>
    <row r="788" spans="1:69" s="36" customFormat="1" hidden="1" x14ac:dyDescent="0.25">
      <c r="A788" s="33" t="s">
        <v>159</v>
      </c>
      <c r="B788" s="33" t="s">
        <v>160</v>
      </c>
      <c r="C788" s="33" t="s">
        <v>161</v>
      </c>
      <c r="D788" s="33" t="s">
        <v>11</v>
      </c>
      <c r="E788" s="33">
        <v>1</v>
      </c>
      <c r="F788" s="94" t="s">
        <v>267</v>
      </c>
      <c r="G788" s="84">
        <v>12</v>
      </c>
      <c r="H788" s="84">
        <v>300</v>
      </c>
      <c r="I788" s="77">
        <v>12.75</v>
      </c>
      <c r="J788" s="31"/>
      <c r="K788" s="31"/>
      <c r="L788" s="31"/>
      <c r="M788" s="74"/>
      <c r="N788" s="75"/>
      <c r="O788" s="76">
        <v>0.75</v>
      </c>
      <c r="P788" s="77"/>
      <c r="Q788" s="32"/>
      <c r="R788" s="32"/>
      <c r="S788" s="32"/>
      <c r="T788" s="32"/>
      <c r="U788" s="31"/>
      <c r="V788" s="31"/>
      <c r="W788" s="31"/>
      <c r="X788" s="76">
        <f t="shared" si="85"/>
        <v>11.25</v>
      </c>
      <c r="Y788" s="37">
        <f t="shared" si="81"/>
        <v>99.401955054989543</v>
      </c>
      <c r="Z788" s="65">
        <f t="shared" si="82"/>
        <v>0.9375</v>
      </c>
      <c r="AA788" s="88">
        <f t="shared" si="83"/>
        <v>0.69029135454853852</v>
      </c>
      <c r="AB788" s="66">
        <f t="shared" si="84"/>
        <v>1.5999999999999999E-4</v>
      </c>
      <c r="AC788" s="138">
        <v>1.4999999999999999E-4</v>
      </c>
      <c r="AD788" s="38"/>
      <c r="AE788" s="38"/>
      <c r="AF788" s="38"/>
      <c r="AG788" s="33"/>
      <c r="AH788" s="38"/>
      <c r="AI788" s="45">
        <v>96.21</v>
      </c>
      <c r="AJ788" s="38"/>
      <c r="AK788" s="38"/>
      <c r="AL788" s="38"/>
      <c r="AM788" s="38"/>
      <c r="AN788" s="38"/>
      <c r="AO788" s="38"/>
      <c r="AP788" s="38"/>
      <c r="AQ788" s="38"/>
      <c r="AR788" s="38"/>
      <c r="AS788" s="33"/>
      <c r="AT788" s="33"/>
      <c r="AU788" s="33"/>
      <c r="AV788" s="33"/>
      <c r="AW788" s="33"/>
      <c r="AX788" s="33"/>
      <c r="AY788" s="39" t="s">
        <v>162</v>
      </c>
      <c r="AZ788" s="40" t="s">
        <v>163</v>
      </c>
      <c r="BA788" s="41" t="s">
        <v>164</v>
      </c>
      <c r="BB788" s="33"/>
      <c r="BC788" s="33"/>
      <c r="BD788" s="33"/>
      <c r="BE788" s="33"/>
      <c r="BF788" s="33"/>
      <c r="BG788" s="33"/>
      <c r="BH788" s="33"/>
      <c r="BI788" s="33"/>
      <c r="BJ788" s="33"/>
      <c r="BK788" s="33"/>
      <c r="BL788" s="33"/>
      <c r="BM788" s="33"/>
      <c r="BN788" s="33"/>
      <c r="BO788" s="33"/>
      <c r="BP788" s="33"/>
      <c r="BQ788" s="33"/>
    </row>
    <row r="789" spans="1:69" s="36" customFormat="1" hidden="1" x14ac:dyDescent="0.25">
      <c r="A789" s="33" t="s">
        <v>159</v>
      </c>
      <c r="B789" s="33" t="s">
        <v>160</v>
      </c>
      <c r="C789" s="33" t="s">
        <v>161</v>
      </c>
      <c r="D789" s="33" t="s">
        <v>11</v>
      </c>
      <c r="E789" s="33">
        <v>1</v>
      </c>
      <c r="F789" s="94" t="s">
        <v>267</v>
      </c>
      <c r="G789" s="84">
        <v>12</v>
      </c>
      <c r="H789" s="84">
        <v>300</v>
      </c>
      <c r="I789" s="77">
        <v>12.75</v>
      </c>
      <c r="J789" s="31"/>
      <c r="K789" s="31"/>
      <c r="L789" s="31"/>
      <c r="M789" s="74"/>
      <c r="N789" s="75"/>
      <c r="O789" s="76">
        <v>0.81200000000000006</v>
      </c>
      <c r="P789" s="77"/>
      <c r="Q789" s="32"/>
      <c r="R789" s="32"/>
      <c r="S789" s="32"/>
      <c r="T789" s="32"/>
      <c r="U789" s="31"/>
      <c r="V789" s="31"/>
      <c r="W789" s="31"/>
      <c r="X789" s="76">
        <f t="shared" si="85"/>
        <v>11.125999999999999</v>
      </c>
      <c r="Y789" s="37">
        <f t="shared" si="81"/>
        <v>97.222770461271054</v>
      </c>
      <c r="Z789" s="65">
        <f t="shared" si="82"/>
        <v>0.92716666666666658</v>
      </c>
      <c r="AA789" s="88">
        <f t="shared" si="83"/>
        <v>0.67515812820327115</v>
      </c>
      <c r="AB789" s="66">
        <f t="shared" si="84"/>
        <v>1.6178321049793278E-4</v>
      </c>
      <c r="AC789" s="138">
        <v>1.4999999999999999E-4</v>
      </c>
      <c r="AD789" s="38"/>
      <c r="AE789" s="38"/>
      <c r="AF789" s="38"/>
      <c r="AG789" s="33"/>
      <c r="AH789" s="38"/>
      <c r="AI789" s="45">
        <v>103.63</v>
      </c>
      <c r="AJ789" s="38"/>
      <c r="AK789" s="38"/>
      <c r="AL789" s="38"/>
      <c r="AM789" s="38"/>
      <c r="AN789" s="38"/>
      <c r="AO789" s="38"/>
      <c r="AP789" s="38"/>
      <c r="AQ789" s="38"/>
      <c r="AR789" s="38"/>
      <c r="AS789" s="33"/>
      <c r="AT789" s="33"/>
      <c r="AU789" s="33"/>
      <c r="AV789" s="33"/>
      <c r="AW789" s="33"/>
      <c r="AX789" s="33"/>
      <c r="AY789" s="39" t="s">
        <v>162</v>
      </c>
      <c r="AZ789" s="40" t="s">
        <v>163</v>
      </c>
      <c r="BA789" s="41" t="s">
        <v>164</v>
      </c>
      <c r="BB789" s="33"/>
      <c r="BC789" s="33"/>
      <c r="BD789" s="33"/>
      <c r="BE789" s="33"/>
      <c r="BF789" s="33"/>
      <c r="BG789" s="33"/>
      <c r="BH789" s="33"/>
      <c r="BI789" s="33"/>
      <c r="BJ789" s="33"/>
      <c r="BK789" s="33"/>
      <c r="BL789" s="33"/>
      <c r="BM789" s="33"/>
      <c r="BN789" s="33"/>
      <c r="BO789" s="33"/>
      <c r="BP789" s="33"/>
      <c r="BQ789" s="33"/>
    </row>
    <row r="790" spans="1:69" s="36" customFormat="1" hidden="1" x14ac:dyDescent="0.25">
      <c r="A790" s="36" t="s">
        <v>159</v>
      </c>
      <c r="B790" s="36" t="s">
        <v>160</v>
      </c>
      <c r="C790" s="36" t="s">
        <v>161</v>
      </c>
      <c r="D790" s="36" t="s">
        <v>11</v>
      </c>
      <c r="E790" s="36">
        <v>1</v>
      </c>
      <c r="F790" s="94" t="s">
        <v>267</v>
      </c>
      <c r="G790" s="70">
        <v>12</v>
      </c>
      <c r="H790" s="82">
        <v>300</v>
      </c>
      <c r="I790" s="70">
        <v>12.75</v>
      </c>
      <c r="J790" s="34"/>
      <c r="K790" s="34"/>
      <c r="L790" s="34"/>
      <c r="M790" s="78"/>
      <c r="N790" s="79">
        <v>100</v>
      </c>
      <c r="O790" s="80">
        <v>0.84399999999999997</v>
      </c>
      <c r="P790" s="70"/>
      <c r="Q790" s="35"/>
      <c r="R790" s="35"/>
      <c r="S790" s="35"/>
      <c r="T790" s="35"/>
      <c r="U790" s="34"/>
      <c r="V790" s="34"/>
      <c r="W790" s="34"/>
      <c r="X790" s="80">
        <f t="shared" si="85"/>
        <v>11.061999999999999</v>
      </c>
      <c r="Y790" s="42">
        <f t="shared" si="81"/>
        <v>96.107479936505456</v>
      </c>
      <c r="Z790" s="67">
        <f t="shared" si="82"/>
        <v>0.92183333333333328</v>
      </c>
      <c r="AA790" s="89">
        <f t="shared" si="83"/>
        <v>0.66741305511462123</v>
      </c>
      <c r="AB790" s="68">
        <f t="shared" si="84"/>
        <v>1.6271921894774904E-4</v>
      </c>
      <c r="AC790" s="139">
        <v>1.4999999999999999E-4</v>
      </c>
      <c r="AD790" s="43"/>
      <c r="AE790" s="43"/>
      <c r="AF790" s="43"/>
      <c r="AG790" s="43"/>
      <c r="AH790" s="43"/>
      <c r="AI790" s="46">
        <v>107.42</v>
      </c>
      <c r="AJ790" s="43"/>
      <c r="AK790" s="43"/>
      <c r="AL790" s="43"/>
      <c r="AM790" s="43"/>
      <c r="AN790" s="43"/>
      <c r="AO790" s="43"/>
      <c r="AP790" s="43"/>
      <c r="AQ790" s="43"/>
      <c r="AR790" s="43"/>
      <c r="AY790" s="39" t="s">
        <v>162</v>
      </c>
      <c r="AZ790" s="40" t="s">
        <v>163</v>
      </c>
      <c r="BA790" s="41" t="s">
        <v>164</v>
      </c>
    </row>
    <row r="791" spans="1:69" s="36" customFormat="1" hidden="1" x14ac:dyDescent="0.25">
      <c r="A791" s="33" t="s">
        <v>159</v>
      </c>
      <c r="B791" s="33" t="s">
        <v>160</v>
      </c>
      <c r="C791" s="33" t="s">
        <v>161</v>
      </c>
      <c r="D791" s="33" t="s">
        <v>11</v>
      </c>
      <c r="E791" s="33">
        <v>1</v>
      </c>
      <c r="F791" s="94" t="s">
        <v>267</v>
      </c>
      <c r="G791" s="84">
        <v>12</v>
      </c>
      <c r="H791" s="84">
        <v>300</v>
      </c>
      <c r="I791" s="77">
        <v>12.75</v>
      </c>
      <c r="J791" s="31"/>
      <c r="K791" s="31"/>
      <c r="L791" s="31"/>
      <c r="M791" s="74"/>
      <c r="N791" s="75"/>
      <c r="O791" s="76">
        <v>0.875</v>
      </c>
      <c r="P791" s="77"/>
      <c r="Q791" s="32"/>
      <c r="R791" s="32"/>
      <c r="S791" s="32"/>
      <c r="T791" s="32"/>
      <c r="U791" s="31"/>
      <c r="V791" s="31"/>
      <c r="W791" s="31"/>
      <c r="X791" s="76">
        <f t="shared" si="85"/>
        <v>11</v>
      </c>
      <c r="Y791" s="37">
        <f t="shared" si="81"/>
        <v>95.033177771091246</v>
      </c>
      <c r="Z791" s="65">
        <f t="shared" si="82"/>
        <v>0.91666666666666663</v>
      </c>
      <c r="AA791" s="88">
        <f t="shared" si="83"/>
        <v>0.65995262341035577</v>
      </c>
      <c r="AB791" s="66">
        <f t="shared" si="84"/>
        <v>1.6363636363636363E-4</v>
      </c>
      <c r="AC791" s="138">
        <v>1.4999999999999999E-4</v>
      </c>
      <c r="AD791" s="38"/>
      <c r="AE791" s="38"/>
      <c r="AF791" s="38"/>
      <c r="AG791" s="33"/>
      <c r="AH791" s="38"/>
      <c r="AI791" s="45">
        <v>111.08</v>
      </c>
      <c r="AJ791" s="38"/>
      <c r="AK791" s="38"/>
      <c r="AL791" s="38"/>
      <c r="AM791" s="38"/>
      <c r="AN791" s="38"/>
      <c r="AO791" s="38"/>
      <c r="AP791" s="38"/>
      <c r="AQ791" s="38"/>
      <c r="AR791" s="38"/>
      <c r="AS791" s="33"/>
      <c r="AT791" s="33"/>
      <c r="AU791" s="33"/>
      <c r="AV791" s="33"/>
      <c r="AW791" s="33"/>
      <c r="AX791" s="33"/>
      <c r="AY791" s="39" t="s">
        <v>162</v>
      </c>
      <c r="AZ791" s="40" t="s">
        <v>163</v>
      </c>
      <c r="BA791" s="41" t="s">
        <v>164</v>
      </c>
      <c r="BB791" s="33"/>
      <c r="BC791" s="33"/>
      <c r="BD791" s="33"/>
      <c r="BE791" s="33"/>
      <c r="BF791" s="33"/>
      <c r="BG791" s="33"/>
      <c r="BH791" s="33"/>
      <c r="BI791" s="33"/>
      <c r="BJ791" s="33"/>
      <c r="BK791" s="33"/>
      <c r="BL791" s="33"/>
      <c r="BM791" s="33"/>
      <c r="BN791" s="33"/>
      <c r="BO791" s="33"/>
      <c r="BP791" s="33"/>
      <c r="BQ791" s="33"/>
    </row>
    <row r="792" spans="1:69" s="36" customFormat="1" hidden="1" x14ac:dyDescent="0.25">
      <c r="A792" s="33" t="s">
        <v>159</v>
      </c>
      <c r="B792" s="33" t="s">
        <v>160</v>
      </c>
      <c r="C792" s="33" t="s">
        <v>161</v>
      </c>
      <c r="D792" s="33" t="s">
        <v>11</v>
      </c>
      <c r="E792" s="33">
        <v>1</v>
      </c>
      <c r="F792" s="94" t="s">
        <v>267</v>
      </c>
      <c r="G792" s="84">
        <v>12</v>
      </c>
      <c r="H792" s="84">
        <v>300</v>
      </c>
      <c r="I792" s="77">
        <v>12.75</v>
      </c>
      <c r="J792" s="31"/>
      <c r="K792" s="31"/>
      <c r="L792" s="31"/>
      <c r="M792" s="74"/>
      <c r="N792" s="75"/>
      <c r="O792" s="76">
        <v>0.93799999999999994</v>
      </c>
      <c r="P792" s="77"/>
      <c r="Q792" s="32"/>
      <c r="R792" s="32"/>
      <c r="S792" s="32"/>
      <c r="T792" s="32"/>
      <c r="U792" s="31"/>
      <c r="V792" s="31"/>
      <c r="W792" s="31"/>
      <c r="X792" s="76">
        <f t="shared" si="85"/>
        <v>10.874000000000001</v>
      </c>
      <c r="Y792" s="37">
        <f t="shared" si="81"/>
        <v>92.868523043395626</v>
      </c>
      <c r="Z792" s="65">
        <f t="shared" si="82"/>
        <v>0.90616666666666668</v>
      </c>
      <c r="AA792" s="88">
        <f t="shared" si="83"/>
        <v>0.64492029891246949</v>
      </c>
      <c r="AB792" s="66">
        <f t="shared" si="84"/>
        <v>1.6553246275519587E-4</v>
      </c>
      <c r="AC792" s="138">
        <v>1.4999999999999999E-4</v>
      </c>
      <c r="AD792" s="38"/>
      <c r="AE792" s="38"/>
      <c r="AF792" s="38"/>
      <c r="AG792" s="33"/>
      <c r="AH792" s="38"/>
      <c r="AI792" s="45">
        <v>118.44</v>
      </c>
      <c r="AJ792" s="38"/>
      <c r="AK792" s="38"/>
      <c r="AL792" s="38"/>
      <c r="AM792" s="38"/>
      <c r="AN792" s="38"/>
      <c r="AO792" s="38"/>
      <c r="AP792" s="38"/>
      <c r="AQ792" s="38"/>
      <c r="AR792" s="38"/>
      <c r="AS792" s="33"/>
      <c r="AT792" s="33"/>
      <c r="AU792" s="33"/>
      <c r="AV792" s="33"/>
      <c r="AW792" s="33"/>
      <c r="AX792" s="33"/>
      <c r="AY792" s="39" t="s">
        <v>162</v>
      </c>
      <c r="AZ792" s="40" t="s">
        <v>163</v>
      </c>
      <c r="BA792" s="41" t="s">
        <v>164</v>
      </c>
      <c r="BB792" s="33"/>
      <c r="BC792" s="33"/>
      <c r="BD792" s="33"/>
      <c r="BE792" s="33"/>
      <c r="BF792" s="33"/>
      <c r="BG792" s="33"/>
      <c r="BH792" s="33"/>
      <c r="BI792" s="33"/>
      <c r="BJ792" s="33"/>
      <c r="BK792" s="33"/>
      <c r="BL792" s="33"/>
      <c r="BM792" s="33"/>
      <c r="BN792" s="33"/>
      <c r="BO792" s="33"/>
      <c r="BP792" s="33"/>
      <c r="BQ792" s="33"/>
    </row>
    <row r="793" spans="1:69" s="36" customFormat="1" hidden="1" x14ac:dyDescent="0.25">
      <c r="A793" s="36" t="s">
        <v>159</v>
      </c>
      <c r="B793" s="36" t="s">
        <v>160</v>
      </c>
      <c r="C793" s="36" t="s">
        <v>161</v>
      </c>
      <c r="D793" s="36" t="s">
        <v>11</v>
      </c>
      <c r="E793" s="36">
        <v>1</v>
      </c>
      <c r="F793" s="94" t="s">
        <v>267</v>
      </c>
      <c r="G793" s="70">
        <v>12</v>
      </c>
      <c r="H793" s="82">
        <v>300</v>
      </c>
      <c r="I793" s="70">
        <v>12.75</v>
      </c>
      <c r="J793" s="34"/>
      <c r="K793" s="34"/>
      <c r="L793" s="34"/>
      <c r="M793" s="78" t="s">
        <v>167</v>
      </c>
      <c r="N793" s="79">
        <v>120</v>
      </c>
      <c r="O793" s="80">
        <v>1</v>
      </c>
      <c r="P793" s="70"/>
      <c r="Q793" s="35"/>
      <c r="R793" s="35"/>
      <c r="S793" s="35"/>
      <c r="T793" s="35"/>
      <c r="U793" s="34"/>
      <c r="V793" s="34"/>
      <c r="W793" s="34"/>
      <c r="X793" s="80">
        <f t="shared" si="85"/>
        <v>10.75</v>
      </c>
      <c r="Y793" s="42">
        <f t="shared" si="81"/>
        <v>90.762575257617613</v>
      </c>
      <c r="Z793" s="67">
        <f t="shared" si="82"/>
        <v>0.89583333333333337</v>
      </c>
      <c r="AA793" s="89">
        <f t="shared" si="83"/>
        <v>0.63029566151123351</v>
      </c>
      <c r="AB793" s="68">
        <f t="shared" si="84"/>
        <v>1.6744186046511626E-4</v>
      </c>
      <c r="AC793" s="139">
        <v>1.4999999999999999E-4</v>
      </c>
      <c r="AD793" s="43"/>
      <c r="AE793" s="43"/>
      <c r="AF793" s="43"/>
      <c r="AG793" s="43"/>
      <c r="AH793" s="43"/>
      <c r="AI793" s="46">
        <v>125.61</v>
      </c>
      <c r="AJ793" s="43"/>
      <c r="AK793" s="43"/>
      <c r="AL793" s="43"/>
      <c r="AM793" s="43"/>
      <c r="AN793" s="43"/>
      <c r="AO793" s="43"/>
      <c r="AP793" s="43"/>
      <c r="AQ793" s="43"/>
      <c r="AR793" s="43"/>
      <c r="AY793" s="39" t="s">
        <v>162</v>
      </c>
      <c r="AZ793" s="40" t="s">
        <v>163</v>
      </c>
      <c r="BA793" s="41" t="s">
        <v>164</v>
      </c>
    </row>
    <row r="794" spans="1:69" hidden="1" x14ac:dyDescent="0.25">
      <c r="A794" s="92" t="s">
        <v>159</v>
      </c>
      <c r="B794" s="92" t="s">
        <v>160</v>
      </c>
      <c r="C794" s="92" t="s">
        <v>161</v>
      </c>
      <c r="D794" s="92" t="s">
        <v>11</v>
      </c>
      <c r="E794" s="92">
        <v>1</v>
      </c>
      <c r="F794" s="94" t="s">
        <v>267</v>
      </c>
      <c r="G794" s="96">
        <v>12</v>
      </c>
      <c r="H794" s="100">
        <v>300</v>
      </c>
      <c r="I794" s="86">
        <v>12.75</v>
      </c>
      <c r="J794" s="107"/>
      <c r="K794" s="107"/>
      <c r="L794" s="107"/>
      <c r="M794" s="111"/>
      <c r="N794" s="115"/>
      <c r="O794" s="118">
        <v>1.0620000000000001</v>
      </c>
      <c r="P794" s="86"/>
      <c r="Q794" s="122"/>
      <c r="R794" s="122"/>
      <c r="S794" s="122"/>
      <c r="T794" s="122"/>
      <c r="U794" s="107"/>
      <c r="V794" s="107"/>
      <c r="W794" s="107"/>
      <c r="X794" s="118">
        <f t="shared" si="85"/>
        <v>10.625999999999999</v>
      </c>
      <c r="Y794" s="126">
        <f t="shared" si="81"/>
        <v>88.680780036160414</v>
      </c>
      <c r="Z794" s="130">
        <f t="shared" si="82"/>
        <v>0.88549999999999995</v>
      </c>
      <c r="AA794" s="134">
        <f t="shared" si="83"/>
        <v>0.6158387502511139</v>
      </c>
      <c r="AB794" s="138">
        <f t="shared" si="84"/>
        <v>1.6939582156973461E-4</v>
      </c>
      <c r="AC794" s="138">
        <v>1.4999999999999999E-4</v>
      </c>
      <c r="AD794" s="142"/>
      <c r="AE794" s="142"/>
      <c r="AF794" s="142"/>
      <c r="AG794" s="92"/>
      <c r="AH794" s="142"/>
      <c r="AI794" s="146">
        <v>132.69</v>
      </c>
      <c r="AJ794" s="142"/>
      <c r="AK794" s="142"/>
      <c r="AL794" s="142"/>
      <c r="AM794" s="142"/>
      <c r="AN794" s="142"/>
      <c r="AO794" s="142"/>
      <c r="AP794" s="142"/>
      <c r="AQ794" s="142"/>
      <c r="AR794" s="142"/>
      <c r="AS794" s="92"/>
      <c r="AT794" s="92"/>
      <c r="AU794" s="92"/>
      <c r="AV794" s="92"/>
      <c r="AW794" s="92"/>
      <c r="AX794" s="92"/>
      <c r="AY794" s="152" t="s">
        <v>162</v>
      </c>
      <c r="AZ794" s="155" t="s">
        <v>163</v>
      </c>
      <c r="BA794" s="157" t="s">
        <v>164</v>
      </c>
      <c r="BB794" s="92"/>
      <c r="BC794" s="92"/>
      <c r="BD794" s="92"/>
      <c r="BE794" s="92"/>
      <c r="BF794" s="92"/>
      <c r="BG794" s="92"/>
      <c r="BH794" s="92"/>
      <c r="BI794" s="92"/>
      <c r="BJ794" s="92"/>
      <c r="BK794" s="92"/>
      <c r="BL794" s="92"/>
      <c r="BM794" s="92"/>
      <c r="BN794" s="92"/>
      <c r="BO794" s="92"/>
      <c r="BP794" s="92"/>
      <c r="BQ794" s="92"/>
    </row>
    <row r="795" spans="1:69" hidden="1" x14ac:dyDescent="0.25">
      <c r="A795" s="12" t="s">
        <v>159</v>
      </c>
      <c r="B795" s="12" t="s">
        <v>160</v>
      </c>
      <c r="C795" s="12" t="s">
        <v>161</v>
      </c>
      <c r="D795" s="12" t="s">
        <v>11</v>
      </c>
      <c r="E795" s="12">
        <v>1</v>
      </c>
      <c r="F795" s="94" t="s">
        <v>267</v>
      </c>
      <c r="G795" s="22">
        <v>12</v>
      </c>
      <c r="H795" s="101">
        <v>300</v>
      </c>
      <c r="I795" s="22">
        <v>12.75</v>
      </c>
      <c r="J795" s="108"/>
      <c r="K795" s="108"/>
      <c r="L795" s="108"/>
      <c r="M795" s="112"/>
      <c r="N795" s="116">
        <v>140</v>
      </c>
      <c r="O795" s="119">
        <v>1.125</v>
      </c>
      <c r="Q795" s="123"/>
      <c r="R795" s="123"/>
      <c r="S795" s="123"/>
      <c r="T795" s="123"/>
      <c r="U795" s="108"/>
      <c r="V795" s="108"/>
      <c r="W795" s="108"/>
      <c r="X795" s="119">
        <f t="shared" si="85"/>
        <v>10.5</v>
      </c>
      <c r="Y795" s="127">
        <f t="shared" si="81"/>
        <v>86.59014751456867</v>
      </c>
      <c r="Z795" s="131">
        <f t="shared" si="82"/>
        <v>0.875</v>
      </c>
      <c r="AA795" s="135">
        <f t="shared" si="83"/>
        <v>0.6013204688511713</v>
      </c>
      <c r="AB795" s="139">
        <f t="shared" si="84"/>
        <v>1.7142857142857143E-4</v>
      </c>
      <c r="AC795" s="139">
        <v>1.4999999999999999E-4</v>
      </c>
      <c r="AD795" s="143"/>
      <c r="AE795" s="143"/>
      <c r="AF795" s="143"/>
      <c r="AG795" s="143"/>
      <c r="AH795" s="143"/>
      <c r="AI795" s="147">
        <v>139.81</v>
      </c>
      <c r="AJ795" s="143"/>
      <c r="AK795" s="143"/>
      <c r="AL795" s="143"/>
      <c r="AM795" s="143"/>
      <c r="AN795" s="143"/>
      <c r="AO795" s="143"/>
      <c r="AP795" s="143"/>
      <c r="AQ795" s="143"/>
      <c r="AR795" s="143"/>
      <c r="AY795" s="152" t="s">
        <v>162</v>
      </c>
      <c r="AZ795" s="155" t="s">
        <v>163</v>
      </c>
      <c r="BA795" s="157" t="s">
        <v>164</v>
      </c>
    </row>
    <row r="796" spans="1:69" hidden="1" x14ac:dyDescent="0.25">
      <c r="A796" s="92" t="s">
        <v>159</v>
      </c>
      <c r="B796" s="92" t="s">
        <v>160</v>
      </c>
      <c r="C796" s="92" t="s">
        <v>161</v>
      </c>
      <c r="D796" s="92" t="s">
        <v>11</v>
      </c>
      <c r="E796" s="92">
        <v>1</v>
      </c>
      <c r="F796" s="94" t="s">
        <v>267</v>
      </c>
      <c r="G796" s="96">
        <v>12</v>
      </c>
      <c r="H796" s="100">
        <v>300</v>
      </c>
      <c r="I796" s="86">
        <v>12.75</v>
      </c>
      <c r="J796" s="107"/>
      <c r="K796" s="107"/>
      <c r="L796" s="107"/>
      <c r="M796" s="111"/>
      <c r="N796" s="115"/>
      <c r="O796" s="118">
        <v>1.25</v>
      </c>
      <c r="P796" s="86"/>
      <c r="Q796" s="122"/>
      <c r="R796" s="122"/>
      <c r="S796" s="122"/>
      <c r="T796" s="122"/>
      <c r="U796" s="107"/>
      <c r="V796" s="107"/>
      <c r="W796" s="107"/>
      <c r="X796" s="118">
        <f t="shared" si="85"/>
        <v>10.25</v>
      </c>
      <c r="Y796" s="126">
        <f t="shared" si="81"/>
        <v>82.515894541944405</v>
      </c>
      <c r="Z796" s="130">
        <f t="shared" si="82"/>
        <v>0.85416666666666663</v>
      </c>
      <c r="AA796" s="134">
        <f t="shared" si="83"/>
        <v>0.57302704543016947</v>
      </c>
      <c r="AB796" s="138">
        <f t="shared" si="84"/>
        <v>1.7560975609756096E-4</v>
      </c>
      <c r="AC796" s="138">
        <v>1.4999999999999999E-4</v>
      </c>
      <c r="AD796" s="142"/>
      <c r="AE796" s="142"/>
      <c r="AF796" s="142"/>
      <c r="AG796" s="92"/>
      <c r="AH796" s="142"/>
      <c r="AI796" s="146">
        <v>153.66999999999999</v>
      </c>
      <c r="AJ796" s="142"/>
      <c r="AK796" s="142"/>
      <c r="AL796" s="142"/>
      <c r="AM796" s="142"/>
      <c r="AN796" s="142"/>
      <c r="AO796" s="142"/>
      <c r="AP796" s="142"/>
      <c r="AQ796" s="142"/>
      <c r="AR796" s="142"/>
      <c r="AS796" s="92"/>
      <c r="AT796" s="92"/>
      <c r="AU796" s="92"/>
      <c r="AV796" s="92"/>
      <c r="AW796" s="92"/>
      <c r="AX796" s="92"/>
      <c r="AY796" s="152" t="s">
        <v>162</v>
      </c>
      <c r="AZ796" s="155" t="s">
        <v>163</v>
      </c>
      <c r="BA796" s="157" t="s">
        <v>164</v>
      </c>
      <c r="BB796" s="92"/>
      <c r="BC796" s="92"/>
      <c r="BD796" s="92"/>
      <c r="BE796" s="92"/>
      <c r="BF796" s="92"/>
      <c r="BG796" s="92"/>
      <c r="BH796" s="92"/>
      <c r="BI796" s="92"/>
      <c r="BJ796" s="92"/>
      <c r="BK796" s="92"/>
      <c r="BL796" s="92"/>
      <c r="BM796" s="92"/>
      <c r="BN796" s="92"/>
      <c r="BO796" s="92"/>
      <c r="BP796" s="92"/>
      <c r="BQ796" s="92"/>
    </row>
    <row r="797" spans="1:69" hidden="1" x14ac:dyDescent="0.25">
      <c r="A797" s="12" t="s">
        <v>159</v>
      </c>
      <c r="B797" s="12" t="s">
        <v>160</v>
      </c>
      <c r="C797" s="12" t="s">
        <v>161</v>
      </c>
      <c r="D797" s="12" t="s">
        <v>11</v>
      </c>
      <c r="E797" s="12">
        <v>1</v>
      </c>
      <c r="F797" s="94" t="s">
        <v>267</v>
      </c>
      <c r="G797" s="22">
        <v>12</v>
      </c>
      <c r="H797" s="101">
        <v>300</v>
      </c>
      <c r="I797" s="22">
        <v>12.75</v>
      </c>
      <c r="J797" s="108"/>
      <c r="K797" s="108"/>
      <c r="L797" s="108"/>
      <c r="M797" s="112"/>
      <c r="N797" s="116">
        <v>160</v>
      </c>
      <c r="O797" s="119">
        <v>1.3120000000000001</v>
      </c>
      <c r="Q797" s="123"/>
      <c r="R797" s="123"/>
      <c r="S797" s="123"/>
      <c r="T797" s="123"/>
      <c r="U797" s="108"/>
      <c r="V797" s="108"/>
      <c r="W797" s="108"/>
      <c r="X797" s="119">
        <f t="shared" si="85"/>
        <v>10.125999999999999</v>
      </c>
      <c r="Y797" s="127">
        <f t="shared" si="81"/>
        <v>80.531488692748482</v>
      </c>
      <c r="Z797" s="131">
        <f t="shared" si="82"/>
        <v>0.84383333333333332</v>
      </c>
      <c r="AA797" s="135">
        <f t="shared" si="83"/>
        <v>0.55924644925519795</v>
      </c>
      <c r="AB797" s="139">
        <f t="shared" si="84"/>
        <v>1.7776022121271972E-4</v>
      </c>
      <c r="AC797" s="139">
        <v>1.4999999999999999E-4</v>
      </c>
      <c r="AD797" s="143"/>
      <c r="AE797" s="143"/>
      <c r="AF797" s="143"/>
      <c r="AG797" s="143"/>
      <c r="AH797" s="143"/>
      <c r="AI797" s="147">
        <v>160.41999999999999</v>
      </c>
      <c r="AJ797" s="143"/>
      <c r="AK797" s="143"/>
      <c r="AL797" s="143"/>
      <c r="AM797" s="143"/>
      <c r="AN797" s="143"/>
      <c r="AO797" s="143"/>
      <c r="AP797" s="143"/>
      <c r="AQ797" s="143"/>
      <c r="AR797" s="143"/>
      <c r="AY797" s="152" t="s">
        <v>162</v>
      </c>
      <c r="AZ797" s="155" t="s">
        <v>163</v>
      </c>
      <c r="BA797" s="157" t="s">
        <v>164</v>
      </c>
    </row>
    <row r="798" spans="1:69" hidden="1" x14ac:dyDescent="0.25">
      <c r="A798" s="91" t="s">
        <v>159</v>
      </c>
      <c r="B798" s="91" t="s">
        <v>160</v>
      </c>
      <c r="C798" s="91" t="s">
        <v>161</v>
      </c>
      <c r="D798" s="91" t="s">
        <v>11</v>
      </c>
      <c r="E798" s="91">
        <v>1</v>
      </c>
      <c r="F798" s="94" t="s">
        <v>267</v>
      </c>
      <c r="G798" s="95">
        <v>14</v>
      </c>
      <c r="H798" s="99">
        <v>350</v>
      </c>
      <c r="I798" s="97">
        <v>14</v>
      </c>
      <c r="J798" s="106"/>
      <c r="K798" s="106"/>
      <c r="L798" s="106"/>
      <c r="M798" s="110"/>
      <c r="N798" s="114">
        <v>5</v>
      </c>
      <c r="O798" s="117">
        <v>0.156</v>
      </c>
      <c r="P798" s="97"/>
      <c r="Q798" s="121"/>
      <c r="R798" s="121"/>
      <c r="S798" s="121"/>
      <c r="T798" s="121"/>
      <c r="U798" s="106"/>
      <c r="V798" s="106"/>
      <c r="W798" s="106"/>
      <c r="X798" s="117">
        <f t="shared" si="85"/>
        <v>13.688000000000001</v>
      </c>
      <c r="Y798" s="125">
        <f t="shared" si="81"/>
        <v>147.15325546927752</v>
      </c>
      <c r="Z798" s="129">
        <f t="shared" si="82"/>
        <v>1.1406666666666667</v>
      </c>
      <c r="AA798" s="133">
        <f t="shared" si="83"/>
        <v>1.0218976074255384</v>
      </c>
      <c r="AB798" s="137">
        <f t="shared" si="84"/>
        <v>1.3150204558737578E-4</v>
      </c>
      <c r="AC798" s="137">
        <v>1.4999999999999999E-4</v>
      </c>
      <c r="AD798" s="141"/>
      <c r="AE798" s="141"/>
      <c r="AF798" s="141"/>
      <c r="AG798" s="91"/>
      <c r="AH798" s="141"/>
      <c r="AI798" s="145">
        <v>23.09</v>
      </c>
      <c r="AJ798" s="141"/>
      <c r="AK798" s="141"/>
      <c r="AL798" s="141"/>
      <c r="AM798" s="141"/>
      <c r="AN798" s="141"/>
      <c r="AO798" s="141"/>
      <c r="AP798" s="141"/>
      <c r="AQ798" s="141"/>
      <c r="AR798" s="141"/>
      <c r="AS798" s="91"/>
      <c r="AT798" s="91"/>
      <c r="AU798" s="91"/>
      <c r="AV798" s="91"/>
      <c r="AW798" s="91"/>
      <c r="AX798" s="91"/>
      <c r="AY798" s="150" t="s">
        <v>162</v>
      </c>
      <c r="AZ798" s="154" t="s">
        <v>163</v>
      </c>
      <c r="BA798" s="91" t="s">
        <v>164</v>
      </c>
      <c r="BB798" s="91"/>
      <c r="BC798" s="91"/>
      <c r="BD798" s="91"/>
      <c r="BE798" s="91"/>
      <c r="BF798" s="91"/>
      <c r="BG798" s="91"/>
      <c r="BH798" s="91"/>
      <c r="BI798" s="91"/>
      <c r="BJ798" s="91"/>
      <c r="BK798" s="91"/>
      <c r="BL798" s="91"/>
      <c r="BM798" s="91"/>
      <c r="BN798" s="91"/>
      <c r="BO798" s="91"/>
      <c r="BP798" s="91"/>
      <c r="BQ798" s="91"/>
    </row>
    <row r="799" spans="1:69" hidden="1" x14ac:dyDescent="0.25">
      <c r="A799" s="91" t="s">
        <v>159</v>
      </c>
      <c r="B799" s="91" t="s">
        <v>160</v>
      </c>
      <c r="C799" s="91" t="s">
        <v>161</v>
      </c>
      <c r="D799" s="91" t="s">
        <v>11</v>
      </c>
      <c r="E799" s="91">
        <v>1</v>
      </c>
      <c r="F799" s="94" t="s">
        <v>267</v>
      </c>
      <c r="G799" s="95">
        <v>14</v>
      </c>
      <c r="H799" s="99">
        <v>350</v>
      </c>
      <c r="I799" s="97">
        <v>14</v>
      </c>
      <c r="J799" s="106"/>
      <c r="K799" s="106"/>
      <c r="L799" s="106"/>
      <c r="M799" s="110"/>
      <c r="N799" s="114"/>
      <c r="O799" s="117">
        <v>0.188</v>
      </c>
      <c r="P799" s="97"/>
      <c r="Q799" s="121"/>
      <c r="R799" s="121"/>
      <c r="S799" s="121"/>
      <c r="T799" s="121"/>
      <c r="U799" s="106"/>
      <c r="V799" s="106"/>
      <c r="W799" s="106"/>
      <c r="X799" s="117">
        <f t="shared" si="85"/>
        <v>13.624000000000001</v>
      </c>
      <c r="Y799" s="125">
        <f t="shared" si="81"/>
        <v>145.78040461240002</v>
      </c>
      <c r="Z799" s="129">
        <f t="shared" si="82"/>
        <v>1.1353333333333333</v>
      </c>
      <c r="AA799" s="133">
        <f t="shared" si="83"/>
        <v>1.0123639209194444</v>
      </c>
      <c r="AB799" s="137">
        <f t="shared" si="84"/>
        <v>1.3211978860833823E-4</v>
      </c>
      <c r="AC799" s="137">
        <v>1.4999999999999999E-4</v>
      </c>
      <c r="AD799" s="141"/>
      <c r="AE799" s="141"/>
      <c r="AF799" s="141"/>
      <c r="AG799" s="91"/>
      <c r="AH799" s="141"/>
      <c r="AI799" s="145">
        <v>27.76</v>
      </c>
      <c r="AJ799" s="141"/>
      <c r="AK799" s="141"/>
      <c r="AL799" s="141"/>
      <c r="AM799" s="141"/>
      <c r="AN799" s="141"/>
      <c r="AO799" s="141"/>
      <c r="AP799" s="141"/>
      <c r="AQ799" s="141"/>
      <c r="AR799" s="141"/>
      <c r="AS799" s="91"/>
      <c r="AT799" s="91"/>
      <c r="AU799" s="91"/>
      <c r="AV799" s="91"/>
      <c r="AW799" s="91"/>
      <c r="AX799" s="91"/>
      <c r="AY799" s="150" t="s">
        <v>162</v>
      </c>
      <c r="AZ799" s="154" t="s">
        <v>163</v>
      </c>
      <c r="BA799" s="91" t="s">
        <v>164</v>
      </c>
      <c r="BB799" s="91"/>
      <c r="BC799" s="91"/>
      <c r="BD799" s="91"/>
      <c r="BE799" s="91"/>
      <c r="BF799" s="91"/>
      <c r="BG799" s="91"/>
      <c r="BH799" s="91"/>
      <c r="BI799" s="91"/>
      <c r="BJ799" s="91"/>
      <c r="BK799" s="91"/>
      <c r="BL799" s="91"/>
      <c r="BM799" s="91"/>
      <c r="BN799" s="91"/>
      <c r="BO799" s="91"/>
      <c r="BP799" s="91"/>
      <c r="BQ799" s="91"/>
    </row>
    <row r="800" spans="1:69" hidden="1" x14ac:dyDescent="0.25">
      <c r="A800" s="91" t="s">
        <v>159</v>
      </c>
      <c r="B800" s="91" t="s">
        <v>160</v>
      </c>
      <c r="C800" s="91" t="s">
        <v>161</v>
      </c>
      <c r="D800" s="91" t="s">
        <v>11</v>
      </c>
      <c r="E800" s="91">
        <v>1</v>
      </c>
      <c r="F800" s="94" t="s">
        <v>267</v>
      </c>
      <c r="G800" s="95">
        <v>14</v>
      </c>
      <c r="H800" s="99">
        <v>350</v>
      </c>
      <c r="I800" s="97">
        <v>14</v>
      </c>
      <c r="J800" s="106"/>
      <c r="K800" s="106"/>
      <c r="L800" s="106"/>
      <c r="M800" s="110"/>
      <c r="N800" s="114"/>
      <c r="O800" s="117">
        <v>0.20300000000000001</v>
      </c>
      <c r="P800" s="97"/>
      <c r="Q800" s="121"/>
      <c r="R800" s="121"/>
      <c r="S800" s="121"/>
      <c r="T800" s="121"/>
      <c r="U800" s="106"/>
      <c r="V800" s="106"/>
      <c r="W800" s="106"/>
      <c r="X800" s="117">
        <f t="shared" si="85"/>
        <v>13.593999999999999</v>
      </c>
      <c r="Y800" s="125">
        <f t="shared" si="81"/>
        <v>145.13909559605943</v>
      </c>
      <c r="Z800" s="129">
        <f t="shared" si="82"/>
        <v>1.1328333333333334</v>
      </c>
      <c r="AA800" s="133">
        <f t="shared" si="83"/>
        <v>1.0079103860837462</v>
      </c>
      <c r="AB800" s="137">
        <f t="shared" si="84"/>
        <v>1.3241135795203764E-4</v>
      </c>
      <c r="AC800" s="137">
        <v>1.4999999999999999E-4</v>
      </c>
      <c r="AD800" s="141"/>
      <c r="AE800" s="141"/>
      <c r="AF800" s="141"/>
      <c r="AG800" s="91"/>
      <c r="AH800" s="141"/>
      <c r="AI800" s="145">
        <v>29.94</v>
      </c>
      <c r="AJ800" s="141"/>
      <c r="AK800" s="141"/>
      <c r="AL800" s="141"/>
      <c r="AM800" s="141"/>
      <c r="AN800" s="141"/>
      <c r="AO800" s="141"/>
      <c r="AP800" s="141"/>
      <c r="AQ800" s="141"/>
      <c r="AR800" s="141"/>
      <c r="AS800" s="91"/>
      <c r="AT800" s="91"/>
      <c r="AU800" s="91"/>
      <c r="AV800" s="91"/>
      <c r="AW800" s="91"/>
      <c r="AX800" s="91"/>
      <c r="AY800" s="150" t="s">
        <v>162</v>
      </c>
      <c r="AZ800" s="154" t="s">
        <v>163</v>
      </c>
      <c r="BA800" s="91" t="s">
        <v>164</v>
      </c>
      <c r="BB800" s="91"/>
      <c r="BC800" s="91"/>
      <c r="BD800" s="91"/>
      <c r="BE800" s="91"/>
      <c r="BF800" s="91"/>
      <c r="BG800" s="91"/>
      <c r="BH800" s="91"/>
      <c r="BI800" s="91"/>
      <c r="BJ800" s="91"/>
      <c r="BK800" s="91"/>
      <c r="BL800" s="91"/>
      <c r="BM800" s="91"/>
      <c r="BN800" s="91"/>
      <c r="BO800" s="91"/>
      <c r="BP800" s="91"/>
      <c r="BQ800" s="91"/>
    </row>
    <row r="801" spans="1:69" hidden="1" x14ac:dyDescent="0.25">
      <c r="A801" s="91" t="s">
        <v>159</v>
      </c>
      <c r="B801" s="91" t="s">
        <v>160</v>
      </c>
      <c r="C801" s="91" t="s">
        <v>161</v>
      </c>
      <c r="D801" s="91" t="s">
        <v>11</v>
      </c>
      <c r="E801" s="91">
        <v>1</v>
      </c>
      <c r="F801" s="94" t="s">
        <v>267</v>
      </c>
      <c r="G801" s="95">
        <v>14</v>
      </c>
      <c r="H801" s="99">
        <v>350</v>
      </c>
      <c r="I801" s="97">
        <v>14</v>
      </c>
      <c r="J801" s="106"/>
      <c r="K801" s="106"/>
      <c r="L801" s="106"/>
      <c r="M801" s="110"/>
      <c r="N801" s="114"/>
      <c r="O801" s="117">
        <v>0.21</v>
      </c>
      <c r="P801" s="97"/>
      <c r="Q801" s="121"/>
      <c r="R801" s="121"/>
      <c r="S801" s="121"/>
      <c r="T801" s="121"/>
      <c r="U801" s="106"/>
      <c r="V801" s="106"/>
      <c r="W801" s="106"/>
      <c r="X801" s="117">
        <f t="shared" si="85"/>
        <v>13.58</v>
      </c>
      <c r="Y801" s="125">
        <f t="shared" si="81"/>
        <v>144.84030186036918</v>
      </c>
      <c r="Z801" s="129">
        <f t="shared" si="82"/>
        <v>1.1316666666666666</v>
      </c>
      <c r="AA801" s="133">
        <f t="shared" si="83"/>
        <v>1.0058354295858969</v>
      </c>
      <c r="AB801" s="137">
        <f t="shared" si="84"/>
        <v>1.3254786450662739E-4</v>
      </c>
      <c r="AC801" s="137">
        <v>1.4999999999999999E-4</v>
      </c>
      <c r="AD801" s="141"/>
      <c r="AE801" s="141"/>
      <c r="AF801" s="141"/>
      <c r="AG801" s="91"/>
      <c r="AH801" s="141"/>
      <c r="AI801" s="145">
        <v>30.96</v>
      </c>
      <c r="AJ801" s="141"/>
      <c r="AK801" s="141"/>
      <c r="AL801" s="141"/>
      <c r="AM801" s="141"/>
      <c r="AN801" s="141"/>
      <c r="AO801" s="141"/>
      <c r="AP801" s="141"/>
      <c r="AQ801" s="141"/>
      <c r="AR801" s="141"/>
      <c r="AS801" s="91"/>
      <c r="AT801" s="91"/>
      <c r="AU801" s="91"/>
      <c r="AV801" s="91"/>
      <c r="AW801" s="91"/>
      <c r="AX801" s="91"/>
      <c r="AY801" s="150" t="s">
        <v>162</v>
      </c>
      <c r="AZ801" s="154" t="s">
        <v>163</v>
      </c>
      <c r="BA801" s="91" t="s">
        <v>164</v>
      </c>
      <c r="BB801" s="91"/>
      <c r="BC801" s="91"/>
      <c r="BD801" s="91"/>
      <c r="BE801" s="91"/>
      <c r="BF801" s="91"/>
      <c r="BG801" s="91"/>
      <c r="BH801" s="91"/>
      <c r="BI801" s="91"/>
      <c r="BJ801" s="91"/>
      <c r="BK801" s="91"/>
      <c r="BL801" s="91"/>
      <c r="BM801" s="91"/>
      <c r="BN801" s="91"/>
      <c r="BO801" s="91"/>
      <c r="BP801" s="91"/>
      <c r="BQ801" s="91"/>
    </row>
    <row r="802" spans="1:69" hidden="1" x14ac:dyDescent="0.25">
      <c r="A802" s="91" t="s">
        <v>159</v>
      </c>
      <c r="B802" s="91" t="s">
        <v>160</v>
      </c>
      <c r="C802" s="91" t="s">
        <v>161</v>
      </c>
      <c r="D802" s="91" t="s">
        <v>11</v>
      </c>
      <c r="E802" s="91">
        <v>1</v>
      </c>
      <c r="F802" s="94" t="s">
        <v>267</v>
      </c>
      <c r="G802" s="97">
        <v>14</v>
      </c>
      <c r="H802" s="104">
        <v>350</v>
      </c>
      <c r="I802" s="97">
        <v>14</v>
      </c>
      <c r="J802" s="106"/>
      <c r="K802" s="106"/>
      <c r="L802" s="106"/>
      <c r="M802" s="110"/>
      <c r="N802" s="114"/>
      <c r="O802" s="117">
        <v>0.219</v>
      </c>
      <c r="P802" s="97"/>
      <c r="Q802" s="121"/>
      <c r="R802" s="121"/>
      <c r="S802" s="121"/>
      <c r="T802" s="121"/>
      <c r="U802" s="106"/>
      <c r="V802" s="106"/>
      <c r="W802" s="106"/>
      <c r="X802" s="117">
        <f t="shared" si="85"/>
        <v>13.561999999999999</v>
      </c>
      <c r="Y802" s="125">
        <f t="shared" si="81"/>
        <v>144.45659087525237</v>
      </c>
      <c r="Z802" s="129">
        <f t="shared" si="82"/>
        <v>1.1301666666666665</v>
      </c>
      <c r="AA802" s="133">
        <f t="shared" si="83"/>
        <v>1.0031707699670303</v>
      </c>
      <c r="AB802" s="137">
        <f t="shared" si="84"/>
        <v>1.3272378705205722E-4</v>
      </c>
      <c r="AC802" s="137">
        <v>1.4999999999999999E-4</v>
      </c>
      <c r="AD802" s="141"/>
      <c r="AE802" s="141"/>
      <c r="AF802" s="141"/>
      <c r="AG802" s="141"/>
      <c r="AH802" s="141"/>
      <c r="AI802" s="145">
        <v>32.26</v>
      </c>
      <c r="AJ802" s="141"/>
      <c r="AK802" s="141"/>
      <c r="AL802" s="141"/>
      <c r="AM802" s="141"/>
      <c r="AN802" s="141"/>
      <c r="AO802" s="141"/>
      <c r="AP802" s="141"/>
      <c r="AQ802" s="141"/>
      <c r="AR802" s="141"/>
      <c r="AS802" s="91"/>
      <c r="AT802" s="91"/>
      <c r="AU802" s="91"/>
      <c r="AV802" s="91"/>
      <c r="AW802" s="91"/>
      <c r="AX802" s="91"/>
      <c r="AY802" s="150" t="s">
        <v>162</v>
      </c>
      <c r="AZ802" s="154" t="s">
        <v>163</v>
      </c>
      <c r="BA802" s="91" t="s">
        <v>164</v>
      </c>
      <c r="BB802" s="91"/>
      <c r="BC802" s="91"/>
      <c r="BD802" s="91"/>
      <c r="BE802" s="91"/>
      <c r="BF802" s="91"/>
      <c r="BG802" s="91"/>
      <c r="BH802" s="91"/>
      <c r="BI802" s="91"/>
      <c r="BJ802" s="91"/>
      <c r="BK802" s="91"/>
      <c r="BL802" s="91"/>
      <c r="BM802" s="91"/>
      <c r="BN802" s="91"/>
      <c r="BO802" s="91"/>
      <c r="BP802" s="91"/>
      <c r="BQ802" s="91"/>
    </row>
    <row r="803" spans="1:69" hidden="1" x14ac:dyDescent="0.25">
      <c r="A803" s="91" t="s">
        <v>159</v>
      </c>
      <c r="B803" s="91" t="s">
        <v>160</v>
      </c>
      <c r="C803" s="91" t="s">
        <v>161</v>
      </c>
      <c r="D803" s="91" t="s">
        <v>11</v>
      </c>
      <c r="E803" s="91">
        <v>1</v>
      </c>
      <c r="F803" s="94" t="s">
        <v>267</v>
      </c>
      <c r="G803" s="97">
        <v>14</v>
      </c>
      <c r="H803" s="104">
        <v>350</v>
      </c>
      <c r="I803" s="97">
        <v>14</v>
      </c>
      <c r="J803" s="106"/>
      <c r="K803" s="106"/>
      <c r="L803" s="106"/>
      <c r="M803" s="110"/>
      <c r="N803" s="114">
        <v>10</v>
      </c>
      <c r="O803" s="117">
        <v>0.25</v>
      </c>
      <c r="P803" s="97"/>
      <c r="Q803" s="121"/>
      <c r="R803" s="121"/>
      <c r="S803" s="121"/>
      <c r="T803" s="121"/>
      <c r="U803" s="106"/>
      <c r="V803" s="106"/>
      <c r="W803" s="106"/>
      <c r="X803" s="117">
        <f t="shared" si="85"/>
        <v>13.5</v>
      </c>
      <c r="Y803" s="125">
        <f t="shared" si="81"/>
        <v>143.13881527918494</v>
      </c>
      <c r="Z803" s="129">
        <f t="shared" si="82"/>
        <v>1.125</v>
      </c>
      <c r="AA803" s="133">
        <f t="shared" si="83"/>
        <v>0.99401955054989544</v>
      </c>
      <c r="AB803" s="137">
        <f t="shared" si="84"/>
        <v>1.3333333333333331E-4</v>
      </c>
      <c r="AC803" s="137">
        <v>1.4999999999999999E-4</v>
      </c>
      <c r="AD803" s="141"/>
      <c r="AE803" s="141"/>
      <c r="AF803" s="141"/>
      <c r="AG803" s="141"/>
      <c r="AH803" s="141"/>
      <c r="AI803" s="145">
        <v>36.75</v>
      </c>
      <c r="AJ803" s="141"/>
      <c r="AK803" s="141"/>
      <c r="AL803" s="141"/>
      <c r="AM803" s="141"/>
      <c r="AN803" s="141"/>
      <c r="AO803" s="141"/>
      <c r="AP803" s="141"/>
      <c r="AQ803" s="141"/>
      <c r="AR803" s="141"/>
      <c r="AS803" s="91"/>
      <c r="AT803" s="91"/>
      <c r="AU803" s="91"/>
      <c r="AV803" s="91"/>
      <c r="AW803" s="91"/>
      <c r="AX803" s="91"/>
      <c r="AY803" s="150" t="s">
        <v>162</v>
      </c>
      <c r="AZ803" s="154" t="s">
        <v>163</v>
      </c>
      <c r="BA803" s="91" t="s">
        <v>164</v>
      </c>
      <c r="BB803" s="91"/>
      <c r="BC803" s="91"/>
      <c r="BD803" s="91"/>
      <c r="BE803" s="91"/>
      <c r="BF803" s="91"/>
      <c r="BG803" s="91"/>
      <c r="BH803" s="91"/>
      <c r="BI803" s="91"/>
      <c r="BJ803" s="91"/>
      <c r="BK803" s="91"/>
      <c r="BL803" s="91"/>
      <c r="BM803" s="91"/>
      <c r="BN803" s="91"/>
      <c r="BO803" s="91"/>
      <c r="BP803" s="91"/>
      <c r="BQ803" s="91"/>
    </row>
    <row r="804" spans="1:69" hidden="1" x14ac:dyDescent="0.25">
      <c r="A804" s="91" t="s">
        <v>159</v>
      </c>
      <c r="B804" s="91" t="s">
        <v>160</v>
      </c>
      <c r="C804" s="91" t="s">
        <v>161</v>
      </c>
      <c r="D804" s="91" t="s">
        <v>11</v>
      </c>
      <c r="E804" s="91">
        <v>1</v>
      </c>
      <c r="F804" s="94" t="s">
        <v>267</v>
      </c>
      <c r="G804" s="97">
        <v>14</v>
      </c>
      <c r="H804" s="104">
        <v>350</v>
      </c>
      <c r="I804" s="97">
        <v>14</v>
      </c>
      <c r="J804" s="106"/>
      <c r="K804" s="106"/>
      <c r="L804" s="106"/>
      <c r="M804" s="110"/>
      <c r="N804" s="114"/>
      <c r="O804" s="117">
        <v>0.28100000000000003</v>
      </c>
      <c r="P804" s="97"/>
      <c r="Q804" s="121"/>
      <c r="R804" s="121"/>
      <c r="S804" s="121"/>
      <c r="T804" s="121"/>
      <c r="U804" s="106"/>
      <c r="V804" s="106"/>
      <c r="W804" s="106"/>
      <c r="X804" s="117">
        <f t="shared" si="85"/>
        <v>13.438000000000001</v>
      </c>
      <c r="Y804" s="125">
        <f t="shared" si="81"/>
        <v>141.82707782419772</v>
      </c>
      <c r="Z804" s="129">
        <f t="shared" si="82"/>
        <v>1.1198333333333335</v>
      </c>
      <c r="AA804" s="133">
        <f t="shared" si="83"/>
        <v>0.98491026266803994</v>
      </c>
      <c r="AB804" s="137">
        <f t="shared" si="84"/>
        <v>1.3394850424170262E-4</v>
      </c>
      <c r="AC804" s="137">
        <v>1.4999999999999999E-4</v>
      </c>
      <c r="AD804" s="141"/>
      <c r="AE804" s="141"/>
      <c r="AF804" s="141"/>
      <c r="AG804" s="141"/>
      <c r="AH804" s="141"/>
      <c r="AI804" s="145">
        <v>41.21</v>
      </c>
      <c r="AJ804" s="141"/>
      <c r="AK804" s="141"/>
      <c r="AL804" s="141"/>
      <c r="AM804" s="141"/>
      <c r="AN804" s="141"/>
      <c r="AO804" s="141"/>
      <c r="AP804" s="141"/>
      <c r="AQ804" s="141"/>
      <c r="AR804" s="141"/>
      <c r="AS804" s="91"/>
      <c r="AT804" s="91"/>
      <c r="AU804" s="91"/>
      <c r="AV804" s="91"/>
      <c r="AW804" s="91"/>
      <c r="AX804" s="91"/>
      <c r="AY804" s="150" t="s">
        <v>162</v>
      </c>
      <c r="AZ804" s="154" t="s">
        <v>163</v>
      </c>
      <c r="BA804" s="91" t="s">
        <v>164</v>
      </c>
      <c r="BB804" s="91"/>
      <c r="BC804" s="91"/>
      <c r="BD804" s="91"/>
      <c r="BE804" s="91"/>
      <c r="BF804" s="91"/>
      <c r="BG804" s="91"/>
      <c r="BH804" s="91"/>
      <c r="BI804" s="91"/>
      <c r="BJ804" s="91"/>
      <c r="BK804" s="91"/>
      <c r="BL804" s="91"/>
      <c r="BM804" s="91"/>
      <c r="BN804" s="91"/>
      <c r="BO804" s="91"/>
      <c r="BP804" s="91"/>
      <c r="BQ804" s="91"/>
    </row>
    <row r="805" spans="1:69" hidden="1" x14ac:dyDescent="0.25">
      <c r="A805" s="91" t="s">
        <v>159</v>
      </c>
      <c r="B805" s="91" t="s">
        <v>160</v>
      </c>
      <c r="C805" s="91" t="s">
        <v>161</v>
      </c>
      <c r="D805" s="91" t="s">
        <v>11</v>
      </c>
      <c r="E805" s="91">
        <v>1</v>
      </c>
      <c r="F805" s="94" t="s">
        <v>267</v>
      </c>
      <c r="G805" s="97">
        <v>14</v>
      </c>
      <c r="H805" s="104">
        <v>350</v>
      </c>
      <c r="I805" s="97">
        <v>14</v>
      </c>
      <c r="J805" s="106"/>
      <c r="K805" s="106"/>
      <c r="L805" s="106"/>
      <c r="M805" s="110"/>
      <c r="N805" s="114">
        <v>20</v>
      </c>
      <c r="O805" s="117">
        <v>0.312</v>
      </c>
      <c r="P805" s="97"/>
      <c r="Q805" s="121"/>
      <c r="R805" s="121"/>
      <c r="S805" s="121"/>
      <c r="T805" s="121"/>
      <c r="U805" s="106"/>
      <c r="V805" s="106"/>
      <c r="W805" s="106"/>
      <c r="X805" s="117">
        <f t="shared" si="85"/>
        <v>13.375999999999999</v>
      </c>
      <c r="Y805" s="125">
        <f t="shared" si="81"/>
        <v>140.52137851029067</v>
      </c>
      <c r="Z805" s="129">
        <f t="shared" si="82"/>
        <v>1.1146666666666667</v>
      </c>
      <c r="AA805" s="133">
        <f t="shared" si="83"/>
        <v>0.9758429063214632</v>
      </c>
      <c r="AB805" s="137">
        <f t="shared" si="84"/>
        <v>1.3456937799043061E-4</v>
      </c>
      <c r="AC805" s="137">
        <v>1.4999999999999999E-4</v>
      </c>
      <c r="AD805" s="141"/>
      <c r="AE805" s="141"/>
      <c r="AF805" s="141"/>
      <c r="AG805" s="141"/>
      <c r="AH805" s="141"/>
      <c r="AI805" s="145">
        <v>45.65</v>
      </c>
      <c r="AJ805" s="141"/>
      <c r="AK805" s="141"/>
      <c r="AL805" s="141"/>
      <c r="AM805" s="141"/>
      <c r="AN805" s="141"/>
      <c r="AO805" s="141"/>
      <c r="AP805" s="141"/>
      <c r="AQ805" s="141"/>
      <c r="AR805" s="141"/>
      <c r="AS805" s="91"/>
      <c r="AT805" s="91"/>
      <c r="AU805" s="91"/>
      <c r="AV805" s="91"/>
      <c r="AW805" s="91"/>
      <c r="AX805" s="91"/>
      <c r="AY805" s="150" t="s">
        <v>162</v>
      </c>
      <c r="AZ805" s="154" t="s">
        <v>163</v>
      </c>
      <c r="BA805" s="91" t="s">
        <v>164</v>
      </c>
      <c r="BB805" s="91"/>
      <c r="BC805" s="91"/>
      <c r="BD805" s="91"/>
      <c r="BE805" s="91"/>
      <c r="BF805" s="91"/>
      <c r="BG805" s="91"/>
      <c r="BH805" s="91"/>
      <c r="BI805" s="91"/>
      <c r="BJ805" s="91"/>
      <c r="BK805" s="91"/>
      <c r="BL805" s="91"/>
      <c r="BM805" s="91"/>
      <c r="BN805" s="91"/>
      <c r="BO805" s="91"/>
      <c r="BP805" s="91"/>
      <c r="BQ805" s="91"/>
    </row>
    <row r="806" spans="1:69" hidden="1" x14ac:dyDescent="0.25">
      <c r="A806" s="91" t="s">
        <v>159</v>
      </c>
      <c r="B806" s="91" t="s">
        <v>160</v>
      </c>
      <c r="C806" s="91" t="s">
        <v>161</v>
      </c>
      <c r="D806" s="91" t="s">
        <v>11</v>
      </c>
      <c r="E806" s="91">
        <v>1</v>
      </c>
      <c r="F806" s="94" t="s">
        <v>267</v>
      </c>
      <c r="G806" s="97">
        <v>14</v>
      </c>
      <c r="H806" s="104">
        <v>350</v>
      </c>
      <c r="I806" s="97">
        <v>14</v>
      </c>
      <c r="J806" s="106"/>
      <c r="K806" s="106"/>
      <c r="L806" s="106"/>
      <c r="M806" s="110"/>
      <c r="N806" s="114"/>
      <c r="O806" s="117">
        <v>0.34399999999999997</v>
      </c>
      <c r="P806" s="97"/>
      <c r="Q806" s="121"/>
      <c r="R806" s="121"/>
      <c r="S806" s="121"/>
      <c r="T806" s="121"/>
      <c r="U806" s="106"/>
      <c r="V806" s="106"/>
      <c r="W806" s="106"/>
      <c r="X806" s="117">
        <f t="shared" si="85"/>
        <v>13.311999999999999</v>
      </c>
      <c r="Y806" s="125">
        <f t="shared" si="81"/>
        <v>139.1798933144666</v>
      </c>
      <c r="Z806" s="129">
        <f t="shared" si="82"/>
        <v>1.1093333333333333</v>
      </c>
      <c r="AA806" s="133">
        <f t="shared" si="83"/>
        <v>0.96652703690601816</v>
      </c>
      <c r="AB806" s="137">
        <f t="shared" si="84"/>
        <v>1.3521634615384616E-4</v>
      </c>
      <c r="AC806" s="137">
        <v>1.4999999999999999E-4</v>
      </c>
      <c r="AD806" s="141"/>
      <c r="AE806" s="141"/>
      <c r="AF806" s="141"/>
      <c r="AG806" s="141"/>
      <c r="AH806" s="141"/>
      <c r="AI806" s="145">
        <v>50.22</v>
      </c>
      <c r="AJ806" s="141"/>
      <c r="AK806" s="141"/>
      <c r="AL806" s="141"/>
      <c r="AM806" s="141"/>
      <c r="AN806" s="141"/>
      <c r="AO806" s="141"/>
      <c r="AP806" s="141"/>
      <c r="AQ806" s="141"/>
      <c r="AR806" s="141"/>
      <c r="AS806" s="91"/>
      <c r="AT806" s="91"/>
      <c r="AU806" s="91"/>
      <c r="AV806" s="91"/>
      <c r="AW806" s="91"/>
      <c r="AX806" s="91"/>
      <c r="AY806" s="150" t="s">
        <v>162</v>
      </c>
      <c r="AZ806" s="154" t="s">
        <v>163</v>
      </c>
      <c r="BA806" s="91" t="s">
        <v>164</v>
      </c>
      <c r="BB806" s="91"/>
      <c r="BC806" s="91"/>
      <c r="BD806" s="91"/>
      <c r="BE806" s="91"/>
      <c r="BF806" s="91"/>
      <c r="BG806" s="91"/>
      <c r="BH806" s="91"/>
      <c r="BI806" s="91"/>
      <c r="BJ806" s="91"/>
      <c r="BK806" s="91"/>
      <c r="BL806" s="91"/>
      <c r="BM806" s="91"/>
      <c r="BN806" s="91"/>
      <c r="BO806" s="91"/>
      <c r="BP806" s="91"/>
      <c r="BQ806" s="91"/>
    </row>
    <row r="807" spans="1:69" hidden="1" x14ac:dyDescent="0.25">
      <c r="A807" s="91" t="s">
        <v>159</v>
      </c>
      <c r="B807" s="91" t="s">
        <v>160</v>
      </c>
      <c r="C807" s="91" t="s">
        <v>161</v>
      </c>
      <c r="D807" s="91" t="s">
        <v>11</v>
      </c>
      <c r="E807" s="91">
        <v>1</v>
      </c>
      <c r="F807" s="94" t="s">
        <v>267</v>
      </c>
      <c r="G807" s="97">
        <v>14</v>
      </c>
      <c r="H807" s="104">
        <v>350</v>
      </c>
      <c r="I807" s="97">
        <v>14</v>
      </c>
      <c r="J807" s="106"/>
      <c r="K807" s="106"/>
      <c r="L807" s="106"/>
      <c r="M807" s="110" t="s">
        <v>165</v>
      </c>
      <c r="N807" s="114">
        <v>30</v>
      </c>
      <c r="O807" s="117">
        <v>0.375</v>
      </c>
      <c r="P807" s="97"/>
      <c r="Q807" s="121"/>
      <c r="R807" s="121"/>
      <c r="S807" s="121"/>
      <c r="T807" s="121"/>
      <c r="U807" s="106"/>
      <c r="V807" s="106"/>
      <c r="W807" s="106"/>
      <c r="X807" s="117">
        <f t="shared" si="85"/>
        <v>13.25</v>
      </c>
      <c r="Y807" s="125">
        <f t="shared" si="81"/>
        <v>137.88646506146452</v>
      </c>
      <c r="Z807" s="129">
        <f t="shared" si="82"/>
        <v>1.1041666666666667</v>
      </c>
      <c r="AA807" s="133">
        <f t="shared" si="83"/>
        <v>0.95754489626017036</v>
      </c>
      <c r="AB807" s="137">
        <f t="shared" si="84"/>
        <v>1.3584905660377357E-4</v>
      </c>
      <c r="AC807" s="137">
        <v>1.4999999999999999E-4</v>
      </c>
      <c r="AD807" s="141"/>
      <c r="AE807" s="141"/>
      <c r="AF807" s="141"/>
      <c r="AG807" s="141"/>
      <c r="AH807" s="141"/>
      <c r="AI807" s="145">
        <v>54.62</v>
      </c>
      <c r="AJ807" s="141"/>
      <c r="AK807" s="141"/>
      <c r="AL807" s="141"/>
      <c r="AM807" s="141"/>
      <c r="AN807" s="141"/>
      <c r="AO807" s="141"/>
      <c r="AP807" s="141"/>
      <c r="AQ807" s="141"/>
      <c r="AR807" s="141"/>
      <c r="AS807" s="91"/>
      <c r="AT807" s="91"/>
      <c r="AU807" s="91"/>
      <c r="AV807" s="91"/>
      <c r="AW807" s="91"/>
      <c r="AX807" s="91"/>
      <c r="AY807" s="150" t="s">
        <v>162</v>
      </c>
      <c r="AZ807" s="154" t="s">
        <v>163</v>
      </c>
      <c r="BA807" s="91" t="s">
        <v>164</v>
      </c>
      <c r="BB807" s="91"/>
      <c r="BC807" s="91"/>
      <c r="BD807" s="91"/>
      <c r="BE807" s="91"/>
      <c r="BF807" s="91"/>
      <c r="BG807" s="91"/>
      <c r="BH807" s="91"/>
      <c r="BI807" s="91"/>
      <c r="BJ807" s="91"/>
      <c r="BK807" s="91"/>
      <c r="BL807" s="91"/>
      <c r="BM807" s="91"/>
      <c r="BN807" s="91"/>
      <c r="BO807" s="91"/>
      <c r="BP807" s="91"/>
      <c r="BQ807" s="91"/>
    </row>
    <row r="808" spans="1:69" hidden="1" x14ac:dyDescent="0.25">
      <c r="A808" s="91" t="s">
        <v>159</v>
      </c>
      <c r="B808" s="91" t="s">
        <v>160</v>
      </c>
      <c r="C808" s="91" t="s">
        <v>161</v>
      </c>
      <c r="D808" s="91" t="s">
        <v>11</v>
      </c>
      <c r="E808" s="91">
        <v>1</v>
      </c>
      <c r="F808" s="94" t="s">
        <v>267</v>
      </c>
      <c r="G808" s="95">
        <v>14</v>
      </c>
      <c r="H808" s="99">
        <v>350</v>
      </c>
      <c r="I808" s="97">
        <v>14</v>
      </c>
      <c r="J808" s="106"/>
      <c r="K808" s="106"/>
      <c r="L808" s="106"/>
      <c r="M808" s="110"/>
      <c r="N808" s="114"/>
      <c r="O808" s="117">
        <v>0.40600000000000003</v>
      </c>
      <c r="P808" s="97"/>
      <c r="Q808" s="121"/>
      <c r="R808" s="121"/>
      <c r="S808" s="121"/>
      <c r="T808" s="121"/>
      <c r="U808" s="106"/>
      <c r="V808" s="106"/>
      <c r="W808" s="106"/>
      <c r="X808" s="117">
        <f t="shared" si="85"/>
        <v>13.188000000000001</v>
      </c>
      <c r="Y808" s="125">
        <f t="shared" si="81"/>
        <v>136.59907494954263</v>
      </c>
      <c r="Z808" s="129">
        <f t="shared" si="82"/>
        <v>1.099</v>
      </c>
      <c r="AA808" s="133">
        <f t="shared" si="83"/>
        <v>0.94860468714960133</v>
      </c>
      <c r="AB808" s="137">
        <f t="shared" si="84"/>
        <v>1.3648771610555048E-4</v>
      </c>
      <c r="AC808" s="137">
        <v>1.4999999999999999E-4</v>
      </c>
      <c r="AD808" s="141"/>
      <c r="AE808" s="141"/>
      <c r="AF808" s="141"/>
      <c r="AG808" s="91"/>
      <c r="AH808" s="141"/>
      <c r="AI808" s="145">
        <v>59</v>
      </c>
      <c r="AJ808" s="141"/>
      <c r="AK808" s="141"/>
      <c r="AL808" s="141"/>
      <c r="AM808" s="141"/>
      <c r="AN808" s="141"/>
      <c r="AO808" s="141"/>
      <c r="AP808" s="141"/>
      <c r="AQ808" s="141"/>
      <c r="AR808" s="141"/>
      <c r="AS808" s="91"/>
      <c r="AT808" s="91"/>
      <c r="AU808" s="91"/>
      <c r="AV808" s="91"/>
      <c r="AW808" s="91"/>
      <c r="AX808" s="91"/>
      <c r="AY808" s="150" t="s">
        <v>162</v>
      </c>
      <c r="AZ808" s="154" t="s">
        <v>163</v>
      </c>
      <c r="BA808" s="91" t="s">
        <v>164</v>
      </c>
      <c r="BB808" s="91"/>
      <c r="BC808" s="91"/>
      <c r="BD808" s="91"/>
      <c r="BE808" s="91"/>
      <c r="BF808" s="91"/>
      <c r="BG808" s="91"/>
      <c r="BH808" s="91"/>
      <c r="BI808" s="91"/>
      <c r="BJ808" s="91"/>
      <c r="BK808" s="91"/>
      <c r="BL808" s="91"/>
      <c r="BM808" s="91"/>
      <c r="BN808" s="91"/>
      <c r="BO808" s="91"/>
      <c r="BP808" s="91"/>
      <c r="BQ808" s="91"/>
    </row>
    <row r="809" spans="1:69" hidden="1" x14ac:dyDescent="0.25">
      <c r="A809" s="91" t="s">
        <v>159</v>
      </c>
      <c r="B809" s="91" t="s">
        <v>160</v>
      </c>
      <c r="C809" s="91" t="s">
        <v>161</v>
      </c>
      <c r="D809" s="91" t="s">
        <v>11</v>
      </c>
      <c r="E809" s="91">
        <v>1</v>
      </c>
      <c r="F809" s="94" t="s">
        <v>267</v>
      </c>
      <c r="G809" s="97">
        <v>14</v>
      </c>
      <c r="H809" s="104">
        <v>350</v>
      </c>
      <c r="I809" s="97">
        <v>14</v>
      </c>
      <c r="J809" s="106"/>
      <c r="K809" s="106"/>
      <c r="L809" s="106"/>
      <c r="M809" s="110"/>
      <c r="N809" s="114">
        <v>40</v>
      </c>
      <c r="O809" s="117">
        <v>0.438</v>
      </c>
      <c r="P809" s="97"/>
      <c r="Q809" s="121"/>
      <c r="R809" s="121"/>
      <c r="S809" s="121"/>
      <c r="T809" s="121"/>
      <c r="U809" s="106"/>
      <c r="V809" s="106"/>
      <c r="W809" s="106"/>
      <c r="X809" s="117">
        <f t="shared" si="85"/>
        <v>13.124000000000001</v>
      </c>
      <c r="Y809" s="125">
        <f t="shared" si="81"/>
        <v>135.27648957512255</v>
      </c>
      <c r="Z809" s="129">
        <f t="shared" si="82"/>
        <v>1.0936666666666668</v>
      </c>
      <c r="AA809" s="133">
        <f t="shared" si="83"/>
        <v>0.93942006649390675</v>
      </c>
      <c r="AB809" s="137">
        <f t="shared" si="84"/>
        <v>1.3715330691862235E-4</v>
      </c>
      <c r="AC809" s="137">
        <v>1.4999999999999999E-4</v>
      </c>
      <c r="AD809" s="141"/>
      <c r="AE809" s="141"/>
      <c r="AF809" s="141"/>
      <c r="AG809" s="141"/>
      <c r="AH809" s="141"/>
      <c r="AI809" s="145">
        <v>63.5</v>
      </c>
      <c r="AJ809" s="141"/>
      <c r="AK809" s="141"/>
      <c r="AL809" s="141"/>
      <c r="AM809" s="141"/>
      <c r="AN809" s="141"/>
      <c r="AO809" s="141"/>
      <c r="AP809" s="141"/>
      <c r="AQ809" s="141"/>
      <c r="AR809" s="141"/>
      <c r="AS809" s="91"/>
      <c r="AT809" s="91"/>
      <c r="AU809" s="91"/>
      <c r="AV809" s="91"/>
      <c r="AW809" s="91"/>
      <c r="AX809" s="91"/>
      <c r="AY809" s="150" t="s">
        <v>162</v>
      </c>
      <c r="AZ809" s="154" t="s">
        <v>163</v>
      </c>
      <c r="BA809" s="91" t="s">
        <v>164</v>
      </c>
      <c r="BB809" s="91"/>
      <c r="BC809" s="91"/>
      <c r="BD809" s="91"/>
      <c r="BE809" s="91"/>
      <c r="BF809" s="91"/>
      <c r="BG809" s="91"/>
      <c r="BH809" s="91"/>
      <c r="BI809" s="91"/>
      <c r="BJ809" s="91"/>
      <c r="BK809" s="91"/>
      <c r="BL809" s="91"/>
      <c r="BM809" s="91"/>
      <c r="BN809" s="91"/>
      <c r="BO809" s="91"/>
      <c r="BP809" s="91"/>
      <c r="BQ809" s="91"/>
    </row>
    <row r="810" spans="1:69" hidden="1" x14ac:dyDescent="0.25">
      <c r="A810" s="91" t="s">
        <v>159</v>
      </c>
      <c r="B810" s="91" t="s">
        <v>160</v>
      </c>
      <c r="C810" s="91" t="s">
        <v>161</v>
      </c>
      <c r="D810" s="91" t="s">
        <v>11</v>
      </c>
      <c r="E810" s="91">
        <v>1</v>
      </c>
      <c r="F810" s="94" t="s">
        <v>267</v>
      </c>
      <c r="G810" s="97">
        <v>14</v>
      </c>
      <c r="H810" s="104">
        <v>350</v>
      </c>
      <c r="I810" s="97">
        <v>14</v>
      </c>
      <c r="J810" s="106"/>
      <c r="K810" s="106"/>
      <c r="L810" s="106"/>
      <c r="M810" s="110"/>
      <c r="N810" s="114"/>
      <c r="O810" s="117">
        <v>0.46899999999999997</v>
      </c>
      <c r="P810" s="97"/>
      <c r="Q810" s="121"/>
      <c r="R810" s="121"/>
      <c r="S810" s="121"/>
      <c r="T810" s="121"/>
      <c r="U810" s="106"/>
      <c r="V810" s="106"/>
      <c r="W810" s="106"/>
      <c r="X810" s="117">
        <f t="shared" si="85"/>
        <v>13.061999999999999</v>
      </c>
      <c r="Y810" s="125">
        <f t="shared" si="81"/>
        <v>134.00137052410554</v>
      </c>
      <c r="Z810" s="129">
        <f t="shared" si="82"/>
        <v>1.0885</v>
      </c>
      <c r="AA810" s="133">
        <f t="shared" si="83"/>
        <v>0.93056507308406644</v>
      </c>
      <c r="AB810" s="137">
        <f t="shared" si="84"/>
        <v>1.3780431786862655E-4</v>
      </c>
      <c r="AC810" s="137">
        <v>1.4999999999999999E-4</v>
      </c>
      <c r="AD810" s="141"/>
      <c r="AE810" s="141"/>
      <c r="AF810" s="141"/>
      <c r="AG810" s="141"/>
      <c r="AH810" s="141"/>
      <c r="AI810" s="145">
        <v>67.84</v>
      </c>
      <c r="AJ810" s="141"/>
      <c r="AK810" s="141"/>
      <c r="AL810" s="141"/>
      <c r="AM810" s="141"/>
      <c r="AN810" s="141"/>
      <c r="AO810" s="141"/>
      <c r="AP810" s="141"/>
      <c r="AQ810" s="141"/>
      <c r="AR810" s="141"/>
      <c r="AS810" s="91"/>
      <c r="AT810" s="91"/>
      <c r="AU810" s="91"/>
      <c r="AV810" s="91"/>
      <c r="AW810" s="91"/>
      <c r="AX810" s="91"/>
      <c r="AY810" s="150" t="s">
        <v>162</v>
      </c>
      <c r="AZ810" s="154" t="s">
        <v>163</v>
      </c>
      <c r="BA810" s="91" t="s">
        <v>164</v>
      </c>
      <c r="BB810" s="91"/>
      <c r="BC810" s="91"/>
      <c r="BD810" s="91"/>
      <c r="BE810" s="91"/>
      <c r="BF810" s="91"/>
      <c r="BG810" s="91"/>
      <c r="BH810" s="91"/>
      <c r="BI810" s="91"/>
      <c r="BJ810" s="91"/>
      <c r="BK810" s="91"/>
      <c r="BL810" s="91"/>
      <c r="BM810" s="91"/>
      <c r="BN810" s="91"/>
      <c r="BO810" s="91"/>
      <c r="BP810" s="91"/>
      <c r="BQ810" s="91"/>
    </row>
    <row r="811" spans="1:69" hidden="1" x14ac:dyDescent="0.25">
      <c r="A811" s="91" t="s">
        <v>159</v>
      </c>
      <c r="B811" s="91" t="s">
        <v>160</v>
      </c>
      <c r="C811" s="91" t="s">
        <v>161</v>
      </c>
      <c r="D811" s="91" t="s">
        <v>11</v>
      </c>
      <c r="E811" s="91">
        <v>1</v>
      </c>
      <c r="F811" s="94" t="s">
        <v>267</v>
      </c>
      <c r="G811" s="97">
        <v>14</v>
      </c>
      <c r="H811" s="104">
        <v>350</v>
      </c>
      <c r="I811" s="97">
        <v>14</v>
      </c>
      <c r="J811" s="106"/>
      <c r="K811" s="106"/>
      <c r="L811" s="106"/>
      <c r="M811" s="110" t="s">
        <v>166</v>
      </c>
      <c r="N811" s="114"/>
      <c r="O811" s="117">
        <v>0.5</v>
      </c>
      <c r="P811" s="97"/>
      <c r="Q811" s="121"/>
      <c r="R811" s="121"/>
      <c r="S811" s="121"/>
      <c r="T811" s="121"/>
      <c r="U811" s="106"/>
      <c r="V811" s="106"/>
      <c r="W811" s="106"/>
      <c r="X811" s="117">
        <f t="shared" si="85"/>
        <v>13</v>
      </c>
      <c r="Y811" s="125">
        <f t="shared" si="81"/>
        <v>132.73228961416876</v>
      </c>
      <c r="Z811" s="129">
        <f t="shared" si="82"/>
        <v>1.0833333333333333</v>
      </c>
      <c r="AA811" s="133">
        <f t="shared" si="83"/>
        <v>0.92175201120950512</v>
      </c>
      <c r="AB811" s="137">
        <f t="shared" si="84"/>
        <v>1.3846153846153845E-4</v>
      </c>
      <c r="AC811" s="137">
        <v>1.4999999999999999E-4</v>
      </c>
      <c r="AD811" s="141"/>
      <c r="AE811" s="141"/>
      <c r="AF811" s="141"/>
      <c r="AG811" s="141"/>
      <c r="AH811" s="141"/>
      <c r="AI811" s="145">
        <v>72.16</v>
      </c>
      <c r="AJ811" s="141"/>
      <c r="AK811" s="141"/>
      <c r="AL811" s="141"/>
      <c r="AM811" s="141"/>
      <c r="AN811" s="141"/>
      <c r="AO811" s="141"/>
      <c r="AP811" s="141"/>
      <c r="AQ811" s="141"/>
      <c r="AR811" s="141"/>
      <c r="AS811" s="91"/>
      <c r="AT811" s="91"/>
      <c r="AU811" s="91"/>
      <c r="AV811" s="91"/>
      <c r="AW811" s="91"/>
      <c r="AX811" s="91"/>
      <c r="AY811" s="150" t="s">
        <v>162</v>
      </c>
      <c r="AZ811" s="154" t="s">
        <v>163</v>
      </c>
      <c r="BA811" s="91" t="s">
        <v>164</v>
      </c>
      <c r="BB811" s="91"/>
      <c r="BC811" s="91"/>
      <c r="BD811" s="91"/>
      <c r="BE811" s="91"/>
      <c r="BF811" s="91"/>
      <c r="BG811" s="91"/>
      <c r="BH811" s="91"/>
      <c r="BI811" s="91"/>
      <c r="BJ811" s="91"/>
      <c r="BK811" s="91"/>
      <c r="BL811" s="91"/>
      <c r="BM811" s="91"/>
      <c r="BN811" s="91"/>
      <c r="BO811" s="91"/>
      <c r="BP811" s="91"/>
      <c r="BQ811" s="91"/>
    </row>
    <row r="812" spans="1:69" hidden="1" x14ac:dyDescent="0.25">
      <c r="A812" s="91" t="s">
        <v>159</v>
      </c>
      <c r="B812" s="91" t="s">
        <v>160</v>
      </c>
      <c r="C812" s="91" t="s">
        <v>161</v>
      </c>
      <c r="D812" s="91" t="s">
        <v>11</v>
      </c>
      <c r="E812" s="91">
        <v>1</v>
      </c>
      <c r="F812" s="94" t="s">
        <v>267</v>
      </c>
      <c r="G812" s="95">
        <v>14</v>
      </c>
      <c r="H812" s="99">
        <v>350</v>
      </c>
      <c r="I812" s="97">
        <v>14</v>
      </c>
      <c r="J812" s="106"/>
      <c r="K812" s="106"/>
      <c r="L812" s="106"/>
      <c r="M812" s="110"/>
      <c r="N812" s="114"/>
      <c r="O812" s="117">
        <v>0.56200000000000006</v>
      </c>
      <c r="P812" s="97"/>
      <c r="Q812" s="121"/>
      <c r="R812" s="121"/>
      <c r="S812" s="121"/>
      <c r="T812" s="121"/>
      <c r="U812" s="106"/>
      <c r="V812" s="106"/>
      <c r="W812" s="106"/>
      <c r="X812" s="117">
        <f t="shared" si="85"/>
        <v>12.875999999999999</v>
      </c>
      <c r="Y812" s="125">
        <f t="shared" si="81"/>
        <v>130.21224221753576</v>
      </c>
      <c r="Z812" s="129">
        <f t="shared" si="82"/>
        <v>1.073</v>
      </c>
      <c r="AA812" s="133">
        <f t="shared" si="83"/>
        <v>0.90425168206622064</v>
      </c>
      <c r="AB812" s="137">
        <f t="shared" si="84"/>
        <v>1.3979496738117427E-4</v>
      </c>
      <c r="AC812" s="137">
        <v>1.4999999999999999E-4</v>
      </c>
      <c r="AD812" s="141"/>
      <c r="AE812" s="141"/>
      <c r="AF812" s="141"/>
      <c r="AG812" s="91"/>
      <c r="AH812" s="141"/>
      <c r="AI812" s="145">
        <v>80.73</v>
      </c>
      <c r="AJ812" s="141"/>
      <c r="AK812" s="141"/>
      <c r="AL812" s="141"/>
      <c r="AM812" s="141"/>
      <c r="AN812" s="141"/>
      <c r="AO812" s="141"/>
      <c r="AP812" s="141"/>
      <c r="AQ812" s="141"/>
      <c r="AR812" s="141"/>
      <c r="AS812" s="91"/>
      <c r="AT812" s="91"/>
      <c r="AU812" s="91"/>
      <c r="AV812" s="91"/>
      <c r="AW812" s="91"/>
      <c r="AX812" s="91"/>
      <c r="AY812" s="150" t="s">
        <v>162</v>
      </c>
      <c r="AZ812" s="154" t="s">
        <v>163</v>
      </c>
      <c r="BA812" s="91" t="s">
        <v>164</v>
      </c>
      <c r="BB812" s="91"/>
      <c r="BC812" s="91"/>
      <c r="BD812" s="91"/>
      <c r="BE812" s="91"/>
      <c r="BF812" s="91"/>
      <c r="BG812" s="91"/>
      <c r="BH812" s="91"/>
      <c r="BI812" s="91"/>
      <c r="BJ812" s="91"/>
      <c r="BK812" s="91"/>
      <c r="BL812" s="91"/>
      <c r="BM812" s="91"/>
      <c r="BN812" s="91"/>
      <c r="BO812" s="91"/>
      <c r="BP812" s="91"/>
      <c r="BQ812" s="91"/>
    </row>
    <row r="813" spans="1:69" hidden="1" x14ac:dyDescent="0.25">
      <c r="A813" s="91" t="s">
        <v>159</v>
      </c>
      <c r="B813" s="91" t="s">
        <v>160</v>
      </c>
      <c r="C813" s="91" t="s">
        <v>161</v>
      </c>
      <c r="D813" s="91" t="s">
        <v>11</v>
      </c>
      <c r="E813" s="91">
        <v>1</v>
      </c>
      <c r="F813" s="94" t="s">
        <v>267</v>
      </c>
      <c r="G813" s="97">
        <v>14</v>
      </c>
      <c r="H813" s="104">
        <v>350</v>
      </c>
      <c r="I813" s="97">
        <v>14</v>
      </c>
      <c r="J813" s="106"/>
      <c r="K813" s="106"/>
      <c r="L813" s="106"/>
      <c r="M813" s="110"/>
      <c r="N813" s="114">
        <v>60</v>
      </c>
      <c r="O813" s="117">
        <v>0.59399999999999997</v>
      </c>
      <c r="P813" s="97"/>
      <c r="Q813" s="121"/>
      <c r="R813" s="121"/>
      <c r="S813" s="121"/>
      <c r="T813" s="121"/>
      <c r="U813" s="106"/>
      <c r="V813" s="106"/>
      <c r="W813" s="106"/>
      <c r="X813" s="117">
        <f t="shared" si="85"/>
        <v>12.811999999999999</v>
      </c>
      <c r="Y813" s="125">
        <f t="shared" si="81"/>
        <v>128.92102250416914</v>
      </c>
      <c r="Z813" s="129">
        <f t="shared" si="82"/>
        <v>1.0676666666666665</v>
      </c>
      <c r="AA813" s="133">
        <f t="shared" si="83"/>
        <v>0.89528487850117444</v>
      </c>
      <c r="AB813" s="137">
        <f t="shared" si="84"/>
        <v>1.4049328754292851E-4</v>
      </c>
      <c r="AC813" s="137">
        <v>1.4999999999999999E-4</v>
      </c>
      <c r="AD813" s="141"/>
      <c r="AE813" s="141"/>
      <c r="AF813" s="141"/>
      <c r="AG813" s="141"/>
      <c r="AH813" s="141"/>
      <c r="AI813" s="145">
        <v>85.13</v>
      </c>
      <c r="AJ813" s="141"/>
      <c r="AK813" s="141"/>
      <c r="AL813" s="141"/>
      <c r="AM813" s="141"/>
      <c r="AN813" s="141"/>
      <c r="AO813" s="141"/>
      <c r="AP813" s="141"/>
      <c r="AQ813" s="141"/>
      <c r="AR813" s="141"/>
      <c r="AS813" s="91"/>
      <c r="AT813" s="91"/>
      <c r="AU813" s="91"/>
      <c r="AV813" s="91"/>
      <c r="AW813" s="91"/>
      <c r="AX813" s="91"/>
      <c r="AY813" s="150" t="s">
        <v>162</v>
      </c>
      <c r="AZ813" s="154" t="s">
        <v>163</v>
      </c>
      <c r="BA813" s="91" t="s">
        <v>164</v>
      </c>
      <c r="BB813" s="91"/>
      <c r="BC813" s="91"/>
      <c r="BD813" s="91"/>
      <c r="BE813" s="91"/>
      <c r="BF813" s="91"/>
      <c r="BG813" s="91"/>
      <c r="BH813" s="91"/>
      <c r="BI813" s="91"/>
      <c r="BJ813" s="91"/>
      <c r="BK813" s="91"/>
      <c r="BL813" s="91"/>
      <c r="BM813" s="91"/>
      <c r="BN813" s="91"/>
      <c r="BO813" s="91"/>
      <c r="BP813" s="91"/>
      <c r="BQ813" s="91"/>
    </row>
    <row r="814" spans="1:69" hidden="1" x14ac:dyDescent="0.25">
      <c r="A814" s="91" t="s">
        <v>159</v>
      </c>
      <c r="B814" s="91" t="s">
        <v>160</v>
      </c>
      <c r="C814" s="91" t="s">
        <v>161</v>
      </c>
      <c r="D814" s="91" t="s">
        <v>11</v>
      </c>
      <c r="E814" s="91">
        <v>1</v>
      </c>
      <c r="F814" s="94" t="s">
        <v>267</v>
      </c>
      <c r="G814" s="95">
        <v>14</v>
      </c>
      <c r="H814" s="99">
        <v>350</v>
      </c>
      <c r="I814" s="97">
        <v>14</v>
      </c>
      <c r="J814" s="106"/>
      <c r="K814" s="106"/>
      <c r="L814" s="106"/>
      <c r="M814" s="110"/>
      <c r="N814" s="114"/>
      <c r="O814" s="117">
        <v>0.625</v>
      </c>
      <c r="P814" s="97"/>
      <c r="Q814" s="121"/>
      <c r="R814" s="121"/>
      <c r="S814" s="121"/>
      <c r="T814" s="121"/>
      <c r="U814" s="106"/>
      <c r="V814" s="106"/>
      <c r="W814" s="106"/>
      <c r="X814" s="117">
        <f t="shared" si="85"/>
        <v>12.75</v>
      </c>
      <c r="Y814" s="125">
        <f t="shared" si="81"/>
        <v>127.67628893729768</v>
      </c>
      <c r="Z814" s="129">
        <f t="shared" si="82"/>
        <v>1.0625</v>
      </c>
      <c r="AA814" s="133">
        <f t="shared" si="83"/>
        <v>0.88664089539790059</v>
      </c>
      <c r="AB814" s="137">
        <f t="shared" si="84"/>
        <v>1.4117647058823528E-4</v>
      </c>
      <c r="AC814" s="137">
        <v>1.4999999999999999E-4</v>
      </c>
      <c r="AD814" s="141"/>
      <c r="AE814" s="141"/>
      <c r="AF814" s="141"/>
      <c r="AG814" s="91"/>
      <c r="AH814" s="141"/>
      <c r="AI814" s="145">
        <v>89.36</v>
      </c>
      <c r="AJ814" s="141"/>
      <c r="AK814" s="141"/>
      <c r="AL814" s="141"/>
      <c r="AM814" s="141"/>
      <c r="AN814" s="141"/>
      <c r="AO814" s="141"/>
      <c r="AP814" s="141"/>
      <c r="AQ814" s="141"/>
      <c r="AR814" s="141"/>
      <c r="AS814" s="91"/>
      <c r="AT814" s="91"/>
      <c r="AU814" s="91"/>
      <c r="AV814" s="91"/>
      <c r="AW814" s="91"/>
      <c r="AX814" s="91"/>
      <c r="AY814" s="150" t="s">
        <v>162</v>
      </c>
      <c r="AZ814" s="154" t="s">
        <v>163</v>
      </c>
      <c r="BA814" s="91" t="s">
        <v>164</v>
      </c>
      <c r="BB814" s="91"/>
      <c r="BC814" s="91"/>
      <c r="BD814" s="91"/>
      <c r="BE814" s="91"/>
      <c r="BF814" s="91"/>
      <c r="BG814" s="91"/>
      <c r="BH814" s="91"/>
      <c r="BI814" s="91"/>
      <c r="BJ814" s="91"/>
      <c r="BK814" s="91"/>
      <c r="BL814" s="91"/>
      <c r="BM814" s="91"/>
      <c r="BN814" s="91"/>
      <c r="BO814" s="91"/>
      <c r="BP814" s="91"/>
      <c r="BQ814" s="91"/>
    </row>
    <row r="815" spans="1:69" hidden="1" x14ac:dyDescent="0.25">
      <c r="A815" s="91" t="s">
        <v>159</v>
      </c>
      <c r="B815" s="91" t="s">
        <v>160</v>
      </c>
      <c r="C815" s="91" t="s">
        <v>161</v>
      </c>
      <c r="D815" s="91" t="s">
        <v>11</v>
      </c>
      <c r="E815" s="91">
        <v>1</v>
      </c>
      <c r="F815" s="94" t="s">
        <v>267</v>
      </c>
      <c r="G815" s="95">
        <v>14</v>
      </c>
      <c r="H815" s="99">
        <v>350</v>
      </c>
      <c r="I815" s="97">
        <v>14</v>
      </c>
      <c r="J815" s="106"/>
      <c r="K815" s="106"/>
      <c r="L815" s="106"/>
      <c r="M815" s="110"/>
      <c r="N815" s="114"/>
      <c r="O815" s="117">
        <v>0.68799999999999994</v>
      </c>
      <c r="P815" s="97"/>
      <c r="Q815" s="121"/>
      <c r="R815" s="121"/>
      <c r="S815" s="121"/>
      <c r="T815" s="121"/>
      <c r="U815" s="106"/>
      <c r="V815" s="106"/>
      <c r="W815" s="106"/>
      <c r="X815" s="117">
        <f t="shared" si="85"/>
        <v>12.624000000000001</v>
      </c>
      <c r="Y815" s="125">
        <f t="shared" si="81"/>
        <v>125.1652736195438</v>
      </c>
      <c r="Z815" s="129">
        <f t="shared" si="82"/>
        <v>1.052</v>
      </c>
      <c r="AA815" s="133">
        <f t="shared" si="83"/>
        <v>0.86920328902460975</v>
      </c>
      <c r="AB815" s="137">
        <f t="shared" si="84"/>
        <v>1.4258555133079846E-4</v>
      </c>
      <c r="AC815" s="137">
        <v>1.4999999999999999E-4</v>
      </c>
      <c r="AD815" s="141"/>
      <c r="AE815" s="141"/>
      <c r="AF815" s="141"/>
      <c r="AG815" s="91"/>
      <c r="AH815" s="141"/>
      <c r="AI815" s="145">
        <v>97.91</v>
      </c>
      <c r="AJ815" s="141"/>
      <c r="AK815" s="141"/>
      <c r="AL815" s="141"/>
      <c r="AM815" s="141"/>
      <c r="AN815" s="141"/>
      <c r="AO815" s="141"/>
      <c r="AP815" s="141"/>
      <c r="AQ815" s="141"/>
      <c r="AR815" s="141"/>
      <c r="AS815" s="91"/>
      <c r="AT815" s="91"/>
      <c r="AU815" s="91"/>
      <c r="AV815" s="91"/>
      <c r="AW815" s="91"/>
      <c r="AX815" s="91"/>
      <c r="AY815" s="150" t="s">
        <v>162</v>
      </c>
      <c r="AZ815" s="154" t="s">
        <v>163</v>
      </c>
      <c r="BA815" s="91" t="s">
        <v>164</v>
      </c>
      <c r="BB815" s="91"/>
      <c r="BC815" s="91"/>
      <c r="BD815" s="91"/>
      <c r="BE815" s="91"/>
      <c r="BF815" s="91"/>
      <c r="BG815" s="91"/>
      <c r="BH815" s="91"/>
      <c r="BI815" s="91"/>
      <c r="BJ815" s="91"/>
      <c r="BK815" s="91"/>
      <c r="BL815" s="91"/>
      <c r="BM815" s="91"/>
      <c r="BN815" s="91"/>
      <c r="BO815" s="91"/>
      <c r="BP815" s="91"/>
      <c r="BQ815" s="91"/>
    </row>
    <row r="816" spans="1:69" hidden="1" x14ac:dyDescent="0.25">
      <c r="A816" s="91" t="s">
        <v>159</v>
      </c>
      <c r="B816" s="91" t="s">
        <v>160</v>
      </c>
      <c r="C816" s="91" t="s">
        <v>161</v>
      </c>
      <c r="D816" s="91" t="s">
        <v>11</v>
      </c>
      <c r="E816" s="91">
        <v>1</v>
      </c>
      <c r="F816" s="94" t="s">
        <v>267</v>
      </c>
      <c r="G816" s="97">
        <v>14</v>
      </c>
      <c r="H816" s="104">
        <v>350</v>
      </c>
      <c r="I816" s="97">
        <v>14</v>
      </c>
      <c r="J816" s="106"/>
      <c r="K816" s="106"/>
      <c r="L816" s="106"/>
      <c r="M816" s="110"/>
      <c r="N816" s="114">
        <v>80</v>
      </c>
      <c r="O816" s="117">
        <v>0.75</v>
      </c>
      <c r="P816" s="97"/>
      <c r="Q816" s="121"/>
      <c r="R816" s="121"/>
      <c r="S816" s="121"/>
      <c r="T816" s="121"/>
      <c r="U816" s="106"/>
      <c r="V816" s="106"/>
      <c r="W816" s="106"/>
      <c r="X816" s="117">
        <f t="shared" si="85"/>
        <v>12.5</v>
      </c>
      <c r="Y816" s="125">
        <f t="shared" si="81"/>
        <v>122.7184630308513</v>
      </c>
      <c r="Z816" s="129">
        <f t="shared" si="82"/>
        <v>1.0416666666666667</v>
      </c>
      <c r="AA816" s="133">
        <f t="shared" si="83"/>
        <v>0.85221154882535632</v>
      </c>
      <c r="AB816" s="137">
        <f t="shared" si="84"/>
        <v>1.4399999999999998E-4</v>
      </c>
      <c r="AC816" s="137">
        <v>1.4999999999999999E-4</v>
      </c>
      <c r="AD816" s="141"/>
      <c r="AE816" s="141"/>
      <c r="AF816" s="141"/>
      <c r="AG816" s="141"/>
      <c r="AH816" s="141"/>
      <c r="AI816" s="145">
        <v>106.23</v>
      </c>
      <c r="AJ816" s="141"/>
      <c r="AK816" s="141"/>
      <c r="AL816" s="141"/>
      <c r="AM816" s="141"/>
      <c r="AN816" s="141"/>
      <c r="AO816" s="141"/>
      <c r="AP816" s="141"/>
      <c r="AQ816" s="141"/>
      <c r="AR816" s="141"/>
      <c r="AS816" s="91"/>
      <c r="AT816" s="91"/>
      <c r="AU816" s="91"/>
      <c r="AV816" s="91"/>
      <c r="AW816" s="91"/>
      <c r="AX816" s="91"/>
      <c r="AY816" s="150" t="s">
        <v>162</v>
      </c>
      <c r="AZ816" s="154" t="s">
        <v>163</v>
      </c>
      <c r="BA816" s="91" t="s">
        <v>164</v>
      </c>
      <c r="BB816" s="91"/>
      <c r="BC816" s="91"/>
      <c r="BD816" s="91"/>
      <c r="BE816" s="91"/>
      <c r="BF816" s="91"/>
      <c r="BG816" s="91"/>
      <c r="BH816" s="91"/>
      <c r="BI816" s="91"/>
      <c r="BJ816" s="91"/>
      <c r="BK816" s="91"/>
      <c r="BL816" s="91"/>
      <c r="BM816" s="91"/>
      <c r="BN816" s="91"/>
      <c r="BO816" s="91"/>
      <c r="BP816" s="91"/>
      <c r="BQ816" s="91"/>
    </row>
    <row r="817" spans="1:69" hidden="1" x14ac:dyDescent="0.25">
      <c r="A817" s="91" t="s">
        <v>159</v>
      </c>
      <c r="B817" s="91" t="s">
        <v>160</v>
      </c>
      <c r="C817" s="91" t="s">
        <v>161</v>
      </c>
      <c r="D817" s="91" t="s">
        <v>11</v>
      </c>
      <c r="E817" s="91">
        <v>1</v>
      </c>
      <c r="F817" s="94" t="s">
        <v>267</v>
      </c>
      <c r="G817" s="95">
        <v>14</v>
      </c>
      <c r="H817" s="99">
        <v>350</v>
      </c>
      <c r="I817" s="97">
        <v>14</v>
      </c>
      <c r="J817" s="106"/>
      <c r="K817" s="106"/>
      <c r="L817" s="106"/>
      <c r="M817" s="110"/>
      <c r="N817" s="114"/>
      <c r="O817" s="117">
        <v>0.81200000000000006</v>
      </c>
      <c r="P817" s="97"/>
      <c r="Q817" s="121"/>
      <c r="R817" s="121"/>
      <c r="S817" s="121"/>
      <c r="T817" s="121"/>
      <c r="U817" s="106"/>
      <c r="V817" s="106"/>
      <c r="W817" s="106"/>
      <c r="X817" s="117">
        <f t="shared" si="85"/>
        <v>12.375999999999999</v>
      </c>
      <c r="Y817" s="125">
        <f t="shared" si="81"/>
        <v>120.29580500647958</v>
      </c>
      <c r="Z817" s="129">
        <f t="shared" si="82"/>
        <v>1.0313333333333332</v>
      </c>
      <c r="AA817" s="133">
        <f t="shared" si="83"/>
        <v>0.83538753476721939</v>
      </c>
      <c r="AB817" s="137">
        <f t="shared" si="84"/>
        <v>1.4544279250161603E-4</v>
      </c>
      <c r="AC817" s="137">
        <v>1.4999999999999999E-4</v>
      </c>
      <c r="AD817" s="141"/>
      <c r="AE817" s="141"/>
      <c r="AF817" s="141"/>
      <c r="AG817" s="91"/>
      <c r="AH817" s="141"/>
      <c r="AI817" s="145">
        <v>114.48</v>
      </c>
      <c r="AJ817" s="141"/>
      <c r="AK817" s="141"/>
      <c r="AL817" s="141"/>
      <c r="AM817" s="141"/>
      <c r="AN817" s="141"/>
      <c r="AO817" s="141"/>
      <c r="AP817" s="141"/>
      <c r="AQ817" s="141"/>
      <c r="AR817" s="141"/>
      <c r="AS817" s="91"/>
      <c r="AT817" s="91"/>
      <c r="AU817" s="91"/>
      <c r="AV817" s="91"/>
      <c r="AW817" s="91"/>
      <c r="AX817" s="91"/>
      <c r="AY817" s="150" t="s">
        <v>162</v>
      </c>
      <c r="AZ817" s="154" t="s">
        <v>163</v>
      </c>
      <c r="BA817" s="91" t="s">
        <v>164</v>
      </c>
      <c r="BB817" s="91"/>
      <c r="BC817" s="91"/>
      <c r="BD817" s="91"/>
      <c r="BE817" s="91"/>
      <c r="BF817" s="91"/>
      <c r="BG817" s="91"/>
      <c r="BH817" s="91"/>
      <c r="BI817" s="91"/>
      <c r="BJ817" s="91"/>
      <c r="BK817" s="91"/>
      <c r="BL817" s="91"/>
      <c r="BM817" s="91"/>
      <c r="BN817" s="91"/>
      <c r="BO817" s="91"/>
      <c r="BP817" s="91"/>
      <c r="BQ817" s="91"/>
    </row>
    <row r="818" spans="1:69" hidden="1" x14ac:dyDescent="0.25">
      <c r="A818" s="91" t="s">
        <v>159</v>
      </c>
      <c r="B818" s="91" t="s">
        <v>160</v>
      </c>
      <c r="C818" s="91" t="s">
        <v>161</v>
      </c>
      <c r="D818" s="91" t="s">
        <v>11</v>
      </c>
      <c r="E818" s="91">
        <v>1</v>
      </c>
      <c r="F818" s="94" t="s">
        <v>267</v>
      </c>
      <c r="G818" s="95">
        <v>14</v>
      </c>
      <c r="H818" s="99">
        <v>350</v>
      </c>
      <c r="I818" s="97">
        <v>14</v>
      </c>
      <c r="J818" s="106"/>
      <c r="K818" s="106"/>
      <c r="L818" s="106"/>
      <c r="M818" s="110"/>
      <c r="N818" s="114"/>
      <c r="O818" s="117">
        <v>0.875</v>
      </c>
      <c r="P818" s="97"/>
      <c r="Q818" s="121"/>
      <c r="R818" s="121"/>
      <c r="S818" s="121"/>
      <c r="T818" s="121"/>
      <c r="U818" s="106"/>
      <c r="V818" s="106"/>
      <c r="W818" s="106"/>
      <c r="X818" s="117">
        <f t="shared" si="85"/>
        <v>12.25</v>
      </c>
      <c r="Y818" s="125">
        <f t="shared" si="81"/>
        <v>117.85881189482959</v>
      </c>
      <c r="Z818" s="129">
        <f t="shared" si="82"/>
        <v>1.0208333333333333</v>
      </c>
      <c r="AA818" s="133">
        <f t="shared" si="83"/>
        <v>0.81846397149187189</v>
      </c>
      <c r="AB818" s="137">
        <f t="shared" si="84"/>
        <v>1.4693877551020409E-4</v>
      </c>
      <c r="AC818" s="137">
        <v>1.4999999999999999E-4</v>
      </c>
      <c r="AD818" s="141"/>
      <c r="AE818" s="141"/>
      <c r="AF818" s="141"/>
      <c r="AG818" s="91"/>
      <c r="AH818" s="141"/>
      <c r="AI818" s="145">
        <v>122.77</v>
      </c>
      <c r="AJ818" s="141"/>
      <c r="AK818" s="141"/>
      <c r="AL818" s="141"/>
      <c r="AM818" s="141"/>
      <c r="AN818" s="141"/>
      <c r="AO818" s="141"/>
      <c r="AP818" s="141"/>
      <c r="AQ818" s="141"/>
      <c r="AR818" s="141"/>
      <c r="AS818" s="91"/>
      <c r="AT818" s="91"/>
      <c r="AU818" s="91"/>
      <c r="AV818" s="91"/>
      <c r="AW818" s="91"/>
      <c r="AX818" s="91"/>
      <c r="AY818" s="150" t="s">
        <v>162</v>
      </c>
      <c r="AZ818" s="154" t="s">
        <v>163</v>
      </c>
      <c r="BA818" s="91" t="s">
        <v>164</v>
      </c>
      <c r="BB818" s="91"/>
      <c r="BC818" s="91"/>
      <c r="BD818" s="91"/>
      <c r="BE818" s="91"/>
      <c r="BF818" s="91"/>
      <c r="BG818" s="91"/>
      <c r="BH818" s="91"/>
      <c r="BI818" s="91"/>
      <c r="BJ818" s="91"/>
      <c r="BK818" s="91"/>
      <c r="BL818" s="91"/>
      <c r="BM818" s="91"/>
      <c r="BN818" s="91"/>
      <c r="BO818" s="91"/>
      <c r="BP818" s="91"/>
      <c r="BQ818" s="91"/>
    </row>
    <row r="819" spans="1:69" hidden="1" x14ac:dyDescent="0.25">
      <c r="A819" s="91" t="s">
        <v>159</v>
      </c>
      <c r="B819" s="91" t="s">
        <v>160</v>
      </c>
      <c r="C819" s="91" t="s">
        <v>161</v>
      </c>
      <c r="D819" s="91" t="s">
        <v>11</v>
      </c>
      <c r="E819" s="91">
        <v>1</v>
      </c>
      <c r="F819" s="94" t="s">
        <v>267</v>
      </c>
      <c r="G819" s="97">
        <v>14</v>
      </c>
      <c r="H819" s="104">
        <v>350</v>
      </c>
      <c r="I819" s="97">
        <v>14</v>
      </c>
      <c r="J819" s="106"/>
      <c r="K819" s="106"/>
      <c r="L819" s="106"/>
      <c r="M819" s="110"/>
      <c r="N819" s="114">
        <v>100</v>
      </c>
      <c r="O819" s="117">
        <v>0.93799999999999994</v>
      </c>
      <c r="P819" s="97"/>
      <c r="Q819" s="121"/>
      <c r="R819" s="121"/>
      <c r="S819" s="121"/>
      <c r="T819" s="121"/>
      <c r="U819" s="106"/>
      <c r="V819" s="106"/>
      <c r="W819" s="106"/>
      <c r="X819" s="117">
        <f t="shared" si="85"/>
        <v>12.124000000000001</v>
      </c>
      <c r="Y819" s="125">
        <f t="shared" si="81"/>
        <v>115.44675674566376</v>
      </c>
      <c r="Z819" s="129">
        <f t="shared" si="82"/>
        <v>1.0103333333333333</v>
      </c>
      <c r="AA819" s="133">
        <f t="shared" si="83"/>
        <v>0.80171358851155372</v>
      </c>
      <c r="AB819" s="137">
        <f t="shared" si="84"/>
        <v>1.4846585285384361E-4</v>
      </c>
      <c r="AC819" s="137">
        <v>1.4999999999999999E-4</v>
      </c>
      <c r="AD819" s="141"/>
      <c r="AE819" s="141"/>
      <c r="AF819" s="141"/>
      <c r="AG819" s="141"/>
      <c r="AH819" s="141"/>
      <c r="AI819" s="145">
        <v>130.97999999999999</v>
      </c>
      <c r="AJ819" s="141"/>
      <c r="AK819" s="141"/>
      <c r="AL819" s="141"/>
      <c r="AM819" s="141"/>
      <c r="AN819" s="141"/>
      <c r="AO819" s="141"/>
      <c r="AP819" s="141"/>
      <c r="AQ819" s="141"/>
      <c r="AR819" s="141"/>
      <c r="AS819" s="91"/>
      <c r="AT819" s="91"/>
      <c r="AU819" s="91"/>
      <c r="AV819" s="91"/>
      <c r="AW819" s="91"/>
      <c r="AX819" s="91"/>
      <c r="AY819" s="150" t="s">
        <v>162</v>
      </c>
      <c r="AZ819" s="154" t="s">
        <v>163</v>
      </c>
      <c r="BA819" s="91" t="s">
        <v>164</v>
      </c>
      <c r="BB819" s="91"/>
      <c r="BC819" s="91"/>
      <c r="BD819" s="91"/>
      <c r="BE819" s="91"/>
      <c r="BF819" s="91"/>
      <c r="BG819" s="91"/>
      <c r="BH819" s="91"/>
      <c r="BI819" s="91"/>
      <c r="BJ819" s="91"/>
      <c r="BK819" s="91"/>
      <c r="BL819" s="91"/>
      <c r="BM819" s="91"/>
      <c r="BN819" s="91"/>
      <c r="BO819" s="91"/>
      <c r="BP819" s="91"/>
      <c r="BQ819" s="91"/>
    </row>
    <row r="820" spans="1:69" hidden="1" x14ac:dyDescent="0.25">
      <c r="A820" s="91" t="s">
        <v>159</v>
      </c>
      <c r="B820" s="91" t="s">
        <v>160</v>
      </c>
      <c r="C820" s="91" t="s">
        <v>161</v>
      </c>
      <c r="D820" s="91" t="s">
        <v>11</v>
      </c>
      <c r="E820" s="91">
        <v>1</v>
      </c>
      <c r="F820" s="94" t="s">
        <v>267</v>
      </c>
      <c r="G820" s="95">
        <v>14</v>
      </c>
      <c r="H820" s="99">
        <v>350</v>
      </c>
      <c r="I820" s="97">
        <v>14</v>
      </c>
      <c r="J820" s="106"/>
      <c r="K820" s="106"/>
      <c r="L820" s="106"/>
      <c r="M820" s="110"/>
      <c r="N820" s="114"/>
      <c r="O820" s="117">
        <v>1</v>
      </c>
      <c r="P820" s="97"/>
      <c r="Q820" s="121"/>
      <c r="R820" s="121"/>
      <c r="S820" s="121"/>
      <c r="T820" s="121"/>
      <c r="U820" s="106"/>
      <c r="V820" s="106"/>
      <c r="W820" s="106"/>
      <c r="X820" s="117">
        <f t="shared" si="85"/>
        <v>12</v>
      </c>
      <c r="Y820" s="125">
        <f t="shared" si="81"/>
        <v>113.09733552923255</v>
      </c>
      <c r="Z820" s="129">
        <f t="shared" si="82"/>
        <v>1</v>
      </c>
      <c r="AA820" s="133">
        <f t="shared" si="83"/>
        <v>0.78539816339744828</v>
      </c>
      <c r="AB820" s="137">
        <f t="shared" si="84"/>
        <v>1.4999999999999999E-4</v>
      </c>
      <c r="AC820" s="137">
        <v>1.4999999999999999E-4</v>
      </c>
      <c r="AD820" s="141"/>
      <c r="AE820" s="141"/>
      <c r="AF820" s="141"/>
      <c r="AG820" s="91"/>
      <c r="AH820" s="141"/>
      <c r="AI820" s="145">
        <v>138.97</v>
      </c>
      <c r="AJ820" s="141"/>
      <c r="AK820" s="141"/>
      <c r="AL820" s="141"/>
      <c r="AM820" s="141"/>
      <c r="AN820" s="141"/>
      <c r="AO820" s="141"/>
      <c r="AP820" s="141"/>
      <c r="AQ820" s="141"/>
      <c r="AR820" s="141"/>
      <c r="AS820" s="91"/>
      <c r="AT820" s="91"/>
      <c r="AU820" s="91"/>
      <c r="AV820" s="91"/>
      <c r="AW820" s="91"/>
      <c r="AX820" s="91"/>
      <c r="AY820" s="150" t="s">
        <v>162</v>
      </c>
      <c r="AZ820" s="154" t="s">
        <v>163</v>
      </c>
      <c r="BA820" s="91" t="s">
        <v>164</v>
      </c>
      <c r="BB820" s="91"/>
      <c r="BC820" s="91"/>
      <c r="BD820" s="91"/>
      <c r="BE820" s="91"/>
      <c r="BF820" s="91"/>
      <c r="BG820" s="91"/>
      <c r="BH820" s="91"/>
      <c r="BI820" s="91"/>
      <c r="BJ820" s="91"/>
      <c r="BK820" s="91"/>
      <c r="BL820" s="91"/>
      <c r="BM820" s="91"/>
      <c r="BN820" s="91"/>
      <c r="BO820" s="91"/>
      <c r="BP820" s="91"/>
      <c r="BQ820" s="91"/>
    </row>
    <row r="821" spans="1:69" hidden="1" x14ac:dyDescent="0.25">
      <c r="A821" s="91" t="s">
        <v>159</v>
      </c>
      <c r="B821" s="91" t="s">
        <v>160</v>
      </c>
      <c r="C821" s="91" t="s">
        <v>161</v>
      </c>
      <c r="D821" s="91" t="s">
        <v>11</v>
      </c>
      <c r="E821" s="91">
        <v>1</v>
      </c>
      <c r="F821" s="94" t="s">
        <v>267</v>
      </c>
      <c r="G821" s="95">
        <v>14</v>
      </c>
      <c r="H821" s="99">
        <v>350</v>
      </c>
      <c r="I821" s="97">
        <v>14</v>
      </c>
      <c r="J821" s="106"/>
      <c r="K821" s="106"/>
      <c r="L821" s="106"/>
      <c r="M821" s="110"/>
      <c r="N821" s="114"/>
      <c r="O821" s="117">
        <v>1.0620000000000001</v>
      </c>
      <c r="P821" s="97"/>
      <c r="Q821" s="121"/>
      <c r="R821" s="121"/>
      <c r="S821" s="121"/>
      <c r="T821" s="121"/>
      <c r="U821" s="106"/>
      <c r="V821" s="106"/>
      <c r="W821" s="106"/>
      <c r="X821" s="117">
        <f t="shared" si="85"/>
        <v>11.875999999999999</v>
      </c>
      <c r="Y821" s="125">
        <f t="shared" si="81"/>
        <v>110.77206687712213</v>
      </c>
      <c r="Z821" s="129">
        <f t="shared" si="82"/>
        <v>0.98966666666666658</v>
      </c>
      <c r="AA821" s="133">
        <f t="shared" si="83"/>
        <v>0.76925046442445921</v>
      </c>
      <c r="AB821" s="137">
        <f t="shared" si="84"/>
        <v>1.5156618390030314E-4</v>
      </c>
      <c r="AC821" s="137">
        <v>1.4999999999999999E-4</v>
      </c>
      <c r="AD821" s="141"/>
      <c r="AE821" s="141"/>
      <c r="AF821" s="141"/>
      <c r="AG821" s="91"/>
      <c r="AH821" s="141"/>
      <c r="AI821" s="145">
        <v>146.88</v>
      </c>
      <c r="AJ821" s="141"/>
      <c r="AK821" s="141"/>
      <c r="AL821" s="141"/>
      <c r="AM821" s="141"/>
      <c r="AN821" s="141"/>
      <c r="AO821" s="141"/>
      <c r="AP821" s="141"/>
      <c r="AQ821" s="141"/>
      <c r="AR821" s="141"/>
      <c r="AS821" s="91"/>
      <c r="AT821" s="91"/>
      <c r="AU821" s="91"/>
      <c r="AV821" s="91"/>
      <c r="AW821" s="91"/>
      <c r="AX821" s="91"/>
      <c r="AY821" s="150" t="s">
        <v>162</v>
      </c>
      <c r="AZ821" s="154" t="s">
        <v>163</v>
      </c>
      <c r="BA821" s="91" t="s">
        <v>164</v>
      </c>
      <c r="BB821" s="91"/>
      <c r="BC821" s="91"/>
      <c r="BD821" s="91"/>
      <c r="BE821" s="91"/>
      <c r="BF821" s="91"/>
      <c r="BG821" s="91"/>
      <c r="BH821" s="91"/>
      <c r="BI821" s="91"/>
      <c r="BJ821" s="91"/>
      <c r="BK821" s="91"/>
      <c r="BL821" s="91"/>
      <c r="BM821" s="91"/>
      <c r="BN821" s="91"/>
      <c r="BO821" s="91"/>
      <c r="BP821" s="91"/>
      <c r="BQ821" s="91"/>
    </row>
    <row r="822" spans="1:69" hidden="1" x14ac:dyDescent="0.25">
      <c r="A822" s="91" t="s">
        <v>159</v>
      </c>
      <c r="B822" s="91" t="s">
        <v>160</v>
      </c>
      <c r="C822" s="91" t="s">
        <v>161</v>
      </c>
      <c r="D822" s="91" t="s">
        <v>11</v>
      </c>
      <c r="E822" s="91">
        <v>1</v>
      </c>
      <c r="F822" s="94" t="s">
        <v>267</v>
      </c>
      <c r="G822" s="97">
        <v>14</v>
      </c>
      <c r="H822" s="104">
        <v>350</v>
      </c>
      <c r="I822" s="97">
        <v>14</v>
      </c>
      <c r="J822" s="106"/>
      <c r="K822" s="106"/>
      <c r="L822" s="106"/>
      <c r="M822" s="110"/>
      <c r="N822" s="114">
        <v>120</v>
      </c>
      <c r="O822" s="117">
        <v>1.0940000000000001</v>
      </c>
      <c r="P822" s="97"/>
      <c r="Q822" s="121"/>
      <c r="R822" s="121"/>
      <c r="S822" s="121"/>
      <c r="T822" s="121"/>
      <c r="U822" s="106"/>
      <c r="V822" s="106"/>
      <c r="W822" s="106"/>
      <c r="X822" s="117">
        <f t="shared" si="85"/>
        <v>11.811999999999999</v>
      </c>
      <c r="Y822" s="125">
        <f t="shared" si="81"/>
        <v>109.58137812867037</v>
      </c>
      <c r="Z822" s="129">
        <f t="shared" si="82"/>
        <v>0.98433333333333328</v>
      </c>
      <c r="AA822" s="133">
        <f t="shared" si="83"/>
        <v>0.76098179256021092</v>
      </c>
      <c r="AB822" s="137">
        <f t="shared" si="84"/>
        <v>1.5238740264138164E-4</v>
      </c>
      <c r="AC822" s="137">
        <v>1.4999999999999999E-4</v>
      </c>
      <c r="AD822" s="141"/>
      <c r="AE822" s="141"/>
      <c r="AF822" s="141"/>
      <c r="AG822" s="141"/>
      <c r="AH822" s="141"/>
      <c r="AI822" s="145">
        <v>150.93</v>
      </c>
      <c r="AJ822" s="141"/>
      <c r="AK822" s="141"/>
      <c r="AL822" s="141"/>
      <c r="AM822" s="141"/>
      <c r="AN822" s="141"/>
      <c r="AO822" s="141"/>
      <c r="AP822" s="141"/>
      <c r="AQ822" s="141"/>
      <c r="AR822" s="141"/>
      <c r="AS822" s="91"/>
      <c r="AT822" s="91"/>
      <c r="AU822" s="91"/>
      <c r="AV822" s="91"/>
      <c r="AW822" s="91"/>
      <c r="AX822" s="91"/>
      <c r="AY822" s="150" t="s">
        <v>162</v>
      </c>
      <c r="AZ822" s="154" t="s">
        <v>163</v>
      </c>
      <c r="BA822" s="91" t="s">
        <v>164</v>
      </c>
      <c r="BB822" s="91"/>
      <c r="BC822" s="91"/>
      <c r="BD822" s="91"/>
      <c r="BE822" s="91"/>
      <c r="BF822" s="91"/>
      <c r="BG822" s="91"/>
      <c r="BH822" s="91"/>
      <c r="BI822" s="91"/>
      <c r="BJ822" s="91"/>
      <c r="BK822" s="91"/>
      <c r="BL822" s="91"/>
      <c r="BM822" s="91"/>
      <c r="BN822" s="91"/>
      <c r="BO822" s="91"/>
      <c r="BP822" s="91"/>
      <c r="BQ822" s="91"/>
    </row>
    <row r="823" spans="1:69" hidden="1" x14ac:dyDescent="0.25">
      <c r="A823" s="91" t="s">
        <v>159</v>
      </c>
      <c r="B823" s="91" t="s">
        <v>160</v>
      </c>
      <c r="C823" s="91" t="s">
        <v>161</v>
      </c>
      <c r="D823" s="91" t="s">
        <v>11</v>
      </c>
      <c r="E823" s="91">
        <v>1</v>
      </c>
      <c r="F823" s="94" t="s">
        <v>267</v>
      </c>
      <c r="G823" s="95">
        <v>14</v>
      </c>
      <c r="H823" s="99">
        <v>350</v>
      </c>
      <c r="I823" s="97">
        <v>14</v>
      </c>
      <c r="J823" s="106"/>
      <c r="K823" s="106"/>
      <c r="L823" s="106"/>
      <c r="M823" s="110"/>
      <c r="N823" s="114"/>
      <c r="O823" s="117">
        <v>1.125</v>
      </c>
      <c r="P823" s="97"/>
      <c r="Q823" s="121"/>
      <c r="R823" s="121"/>
      <c r="S823" s="121"/>
      <c r="T823" s="121"/>
      <c r="U823" s="106"/>
      <c r="V823" s="106"/>
      <c r="W823" s="106"/>
      <c r="X823" s="117">
        <f t="shared" si="85"/>
        <v>11.75</v>
      </c>
      <c r="Y823" s="125">
        <f t="shared" si="81"/>
        <v>108.43403393406021</v>
      </c>
      <c r="Z823" s="129">
        <f t="shared" si="82"/>
        <v>0.97916666666666663</v>
      </c>
      <c r="AA823" s="133">
        <f t="shared" si="83"/>
        <v>0.75301412454208472</v>
      </c>
      <c r="AB823" s="137">
        <f t="shared" si="84"/>
        <v>1.5319148936170213E-4</v>
      </c>
      <c r="AC823" s="137">
        <v>1.4999999999999999E-4</v>
      </c>
      <c r="AD823" s="141"/>
      <c r="AE823" s="141"/>
      <c r="AF823" s="141"/>
      <c r="AG823" s="91"/>
      <c r="AH823" s="141"/>
      <c r="AI823" s="145">
        <v>154.84</v>
      </c>
      <c r="AJ823" s="141"/>
      <c r="AK823" s="141"/>
      <c r="AL823" s="141"/>
      <c r="AM823" s="141"/>
      <c r="AN823" s="141"/>
      <c r="AO823" s="141"/>
      <c r="AP823" s="141"/>
      <c r="AQ823" s="141"/>
      <c r="AR823" s="141"/>
      <c r="AS823" s="91"/>
      <c r="AT823" s="91"/>
      <c r="AU823" s="91"/>
      <c r="AV823" s="91"/>
      <c r="AW823" s="91"/>
      <c r="AX823" s="91"/>
      <c r="AY823" s="150" t="s">
        <v>162</v>
      </c>
      <c r="AZ823" s="154" t="s">
        <v>163</v>
      </c>
      <c r="BA823" s="91" t="s">
        <v>164</v>
      </c>
      <c r="BB823" s="91"/>
      <c r="BC823" s="91"/>
      <c r="BD823" s="91"/>
      <c r="BE823" s="91"/>
      <c r="BF823" s="91"/>
      <c r="BG823" s="91"/>
      <c r="BH823" s="91"/>
      <c r="BI823" s="91"/>
      <c r="BJ823" s="91"/>
      <c r="BK823" s="91"/>
      <c r="BL823" s="91"/>
      <c r="BM823" s="91"/>
      <c r="BN823" s="91"/>
      <c r="BO823" s="91"/>
      <c r="BP823" s="91"/>
      <c r="BQ823" s="91"/>
    </row>
    <row r="824" spans="1:69" hidden="1" x14ac:dyDescent="0.25">
      <c r="A824" s="91" t="s">
        <v>159</v>
      </c>
      <c r="B824" s="91" t="s">
        <v>160</v>
      </c>
      <c r="C824" s="91" t="s">
        <v>161</v>
      </c>
      <c r="D824" s="91" t="s">
        <v>11</v>
      </c>
      <c r="E824" s="91">
        <v>1</v>
      </c>
      <c r="F824" s="94" t="s">
        <v>267</v>
      </c>
      <c r="G824" s="97">
        <v>14</v>
      </c>
      <c r="H824" s="104">
        <v>350</v>
      </c>
      <c r="I824" s="97">
        <v>14</v>
      </c>
      <c r="J824" s="106"/>
      <c r="K824" s="106"/>
      <c r="L824" s="106"/>
      <c r="M824" s="110"/>
      <c r="N824" s="114">
        <v>140</v>
      </c>
      <c r="O824" s="117">
        <v>1.25</v>
      </c>
      <c r="P824" s="97"/>
      <c r="Q824" s="121"/>
      <c r="R824" s="121"/>
      <c r="S824" s="121"/>
      <c r="T824" s="121"/>
      <c r="U824" s="106"/>
      <c r="V824" s="106"/>
      <c r="W824" s="106"/>
      <c r="X824" s="117">
        <f t="shared" si="85"/>
        <v>11.5</v>
      </c>
      <c r="Y824" s="125">
        <f t="shared" si="81"/>
        <v>103.86890710931253</v>
      </c>
      <c r="Z824" s="129">
        <f t="shared" si="82"/>
        <v>0.95833333333333337</v>
      </c>
      <c r="AA824" s="133">
        <f t="shared" si="83"/>
        <v>0.72131185492578154</v>
      </c>
      <c r="AB824" s="137">
        <f t="shared" si="84"/>
        <v>1.5652173913043477E-4</v>
      </c>
      <c r="AC824" s="137">
        <v>1.4999999999999999E-4</v>
      </c>
      <c r="AD824" s="141"/>
      <c r="AE824" s="141"/>
      <c r="AF824" s="141"/>
      <c r="AG824" s="141"/>
      <c r="AH824" s="141"/>
      <c r="AI824" s="145">
        <v>170.37</v>
      </c>
      <c r="AJ824" s="141"/>
      <c r="AK824" s="141"/>
      <c r="AL824" s="141"/>
      <c r="AM824" s="141"/>
      <c r="AN824" s="141"/>
      <c r="AO824" s="141"/>
      <c r="AP824" s="141"/>
      <c r="AQ824" s="141"/>
      <c r="AR824" s="141"/>
      <c r="AS824" s="91"/>
      <c r="AT824" s="91"/>
      <c r="AU824" s="91"/>
      <c r="AV824" s="91"/>
      <c r="AW824" s="91"/>
      <c r="AX824" s="91"/>
      <c r="AY824" s="150" t="s">
        <v>162</v>
      </c>
      <c r="AZ824" s="154" t="s">
        <v>163</v>
      </c>
      <c r="BA824" s="91" t="s">
        <v>164</v>
      </c>
      <c r="BB824" s="91"/>
      <c r="BC824" s="91"/>
      <c r="BD824" s="91"/>
      <c r="BE824" s="91"/>
      <c r="BF824" s="91"/>
      <c r="BG824" s="91"/>
      <c r="BH824" s="91"/>
      <c r="BI824" s="91"/>
      <c r="BJ824" s="91"/>
      <c r="BK824" s="91"/>
      <c r="BL824" s="91"/>
      <c r="BM824" s="91"/>
      <c r="BN824" s="91"/>
      <c r="BO824" s="91"/>
      <c r="BP824" s="91"/>
      <c r="BQ824" s="91"/>
    </row>
    <row r="825" spans="1:69" hidden="1" x14ac:dyDescent="0.25">
      <c r="A825" s="91" t="s">
        <v>159</v>
      </c>
      <c r="B825" s="91" t="s">
        <v>160</v>
      </c>
      <c r="C825" s="91" t="s">
        <v>161</v>
      </c>
      <c r="D825" s="91" t="s">
        <v>11</v>
      </c>
      <c r="E825" s="91">
        <v>1</v>
      </c>
      <c r="F825" s="94" t="s">
        <v>267</v>
      </c>
      <c r="G825" s="97">
        <v>14</v>
      </c>
      <c r="H825" s="104">
        <v>350</v>
      </c>
      <c r="I825" s="97">
        <v>14</v>
      </c>
      <c r="J825" s="106"/>
      <c r="K825" s="106"/>
      <c r="L825" s="106"/>
      <c r="M825" s="110"/>
      <c r="N825" s="114">
        <v>160</v>
      </c>
      <c r="O825" s="117">
        <v>1.4059999999999999</v>
      </c>
      <c r="P825" s="97"/>
      <c r="Q825" s="121"/>
      <c r="R825" s="121"/>
      <c r="S825" s="121"/>
      <c r="T825" s="121"/>
      <c r="U825" s="106"/>
      <c r="V825" s="106"/>
      <c r="W825" s="106"/>
      <c r="X825" s="117">
        <f t="shared" si="85"/>
        <v>11.188000000000001</v>
      </c>
      <c r="Y825" s="125">
        <f t="shared" si="81"/>
        <v>98.309343687590228</v>
      </c>
      <c r="Z825" s="129">
        <f t="shared" si="82"/>
        <v>0.93233333333333335</v>
      </c>
      <c r="AA825" s="133">
        <f t="shared" si="83"/>
        <v>0.68270377560826534</v>
      </c>
      <c r="AB825" s="137">
        <f t="shared" si="84"/>
        <v>1.6088666428316052E-4</v>
      </c>
      <c r="AC825" s="137">
        <v>1.4999999999999999E-4</v>
      </c>
      <c r="AD825" s="141"/>
      <c r="AE825" s="141"/>
      <c r="AF825" s="141"/>
      <c r="AG825" s="141"/>
      <c r="AH825" s="141"/>
      <c r="AI825" s="145">
        <v>189.29</v>
      </c>
      <c r="AJ825" s="141"/>
      <c r="AK825" s="141"/>
      <c r="AL825" s="141"/>
      <c r="AM825" s="141"/>
      <c r="AN825" s="141"/>
      <c r="AO825" s="141"/>
      <c r="AP825" s="141"/>
      <c r="AQ825" s="141"/>
      <c r="AR825" s="141"/>
      <c r="AS825" s="91"/>
      <c r="AT825" s="91"/>
      <c r="AU825" s="91"/>
      <c r="AV825" s="91"/>
      <c r="AW825" s="91"/>
      <c r="AX825" s="91"/>
      <c r="AY825" s="150" t="s">
        <v>162</v>
      </c>
      <c r="AZ825" s="154" t="s">
        <v>163</v>
      </c>
      <c r="BA825" s="91" t="s">
        <v>164</v>
      </c>
      <c r="BB825" s="91"/>
      <c r="BC825" s="91"/>
      <c r="BD825" s="91"/>
      <c r="BE825" s="91"/>
      <c r="BF825" s="91"/>
      <c r="BG825" s="91"/>
      <c r="BH825" s="91"/>
      <c r="BI825" s="91"/>
      <c r="BJ825" s="91"/>
      <c r="BK825" s="91"/>
      <c r="BL825" s="91"/>
      <c r="BM825" s="91"/>
      <c r="BN825" s="91"/>
      <c r="BO825" s="91"/>
      <c r="BP825" s="91"/>
      <c r="BQ825" s="91"/>
    </row>
    <row r="826" spans="1:69" hidden="1" x14ac:dyDescent="0.25">
      <c r="A826" s="91" t="s">
        <v>159</v>
      </c>
      <c r="B826" s="91" t="s">
        <v>160</v>
      </c>
      <c r="C826" s="91" t="s">
        <v>161</v>
      </c>
      <c r="D826" s="91" t="s">
        <v>11</v>
      </c>
      <c r="E826" s="91">
        <v>1</v>
      </c>
      <c r="F826" s="94" t="s">
        <v>267</v>
      </c>
      <c r="G826" s="97">
        <v>14</v>
      </c>
      <c r="H826" s="104">
        <v>350</v>
      </c>
      <c r="I826" s="97">
        <v>14</v>
      </c>
      <c r="J826" s="106"/>
      <c r="K826" s="106"/>
      <c r="L826" s="106"/>
      <c r="M826" s="110"/>
      <c r="N826" s="114"/>
      <c r="O826" s="117">
        <v>2</v>
      </c>
      <c r="P826" s="97"/>
      <c r="Q826" s="121"/>
      <c r="R826" s="121"/>
      <c r="S826" s="121"/>
      <c r="T826" s="121"/>
      <c r="U826" s="106"/>
      <c r="V826" s="106"/>
      <c r="W826" s="106"/>
      <c r="X826" s="117">
        <f t="shared" si="85"/>
        <v>10</v>
      </c>
      <c r="Y826" s="125">
        <f t="shared" si="81"/>
        <v>78.539816339744831</v>
      </c>
      <c r="Z826" s="129">
        <f t="shared" si="82"/>
        <v>0.83333333333333337</v>
      </c>
      <c r="AA826" s="133">
        <f t="shared" si="83"/>
        <v>0.54541539124822802</v>
      </c>
      <c r="AB826" s="137">
        <f t="shared" si="84"/>
        <v>1.7999999999999998E-4</v>
      </c>
      <c r="AC826" s="137">
        <v>1.4999999999999999E-4</v>
      </c>
      <c r="AD826" s="141"/>
      <c r="AE826" s="141"/>
      <c r="AF826" s="141"/>
      <c r="AG826" s="141"/>
      <c r="AH826" s="141"/>
      <c r="AI826" s="145">
        <v>256.56</v>
      </c>
      <c r="AJ826" s="141"/>
      <c r="AK826" s="141"/>
      <c r="AL826" s="141"/>
      <c r="AM826" s="141"/>
      <c r="AN826" s="141"/>
      <c r="AO826" s="141"/>
      <c r="AP826" s="141"/>
      <c r="AQ826" s="141"/>
      <c r="AR826" s="141"/>
      <c r="AS826" s="91"/>
      <c r="AT826" s="91"/>
      <c r="AU826" s="91"/>
      <c r="AV826" s="91"/>
      <c r="AW826" s="91"/>
      <c r="AX826" s="91"/>
      <c r="AY826" s="150" t="s">
        <v>162</v>
      </c>
      <c r="AZ826" s="154" t="s">
        <v>163</v>
      </c>
      <c r="BA826" s="91" t="s">
        <v>164</v>
      </c>
      <c r="BB826" s="91"/>
      <c r="BC826" s="91"/>
      <c r="BD826" s="91"/>
      <c r="BE826" s="91"/>
      <c r="BF826" s="91"/>
      <c r="BG826" s="91"/>
      <c r="BH826" s="91"/>
      <c r="BI826" s="91"/>
      <c r="BJ826" s="91"/>
      <c r="BK826" s="91"/>
      <c r="BL826" s="91"/>
      <c r="BM826" s="91"/>
      <c r="BN826" s="91"/>
      <c r="BO826" s="91"/>
      <c r="BP826" s="91"/>
      <c r="BQ826" s="91"/>
    </row>
    <row r="827" spans="1:69" hidden="1" x14ac:dyDescent="0.25">
      <c r="A827" s="91" t="s">
        <v>159</v>
      </c>
      <c r="B827" s="91" t="s">
        <v>160</v>
      </c>
      <c r="C827" s="91" t="s">
        <v>161</v>
      </c>
      <c r="D827" s="91" t="s">
        <v>11</v>
      </c>
      <c r="E827" s="91">
        <v>1</v>
      </c>
      <c r="F827" s="94" t="s">
        <v>267</v>
      </c>
      <c r="G827" s="97">
        <v>14</v>
      </c>
      <c r="H827" s="104">
        <v>350</v>
      </c>
      <c r="I827" s="97">
        <v>14</v>
      </c>
      <c r="J827" s="106"/>
      <c r="K827" s="106"/>
      <c r="L827" s="106"/>
      <c r="M827" s="110"/>
      <c r="N827" s="114"/>
      <c r="O827" s="117">
        <v>2.125</v>
      </c>
      <c r="P827" s="97"/>
      <c r="Q827" s="121"/>
      <c r="R827" s="121"/>
      <c r="S827" s="121"/>
      <c r="T827" s="121"/>
      <c r="U827" s="106"/>
      <c r="V827" s="106"/>
      <c r="W827" s="106"/>
      <c r="X827" s="117">
        <f t="shared" si="85"/>
        <v>9.75</v>
      </c>
      <c r="Y827" s="125">
        <f t="shared" si="81"/>
        <v>74.661912907969921</v>
      </c>
      <c r="Z827" s="129">
        <f t="shared" si="82"/>
        <v>0.8125</v>
      </c>
      <c r="AA827" s="133">
        <f t="shared" si="83"/>
        <v>0.51848550630534673</v>
      </c>
      <c r="AB827" s="137">
        <f t="shared" si="84"/>
        <v>1.8461538461538461E-4</v>
      </c>
      <c r="AC827" s="137">
        <v>1.4999999999999999E-4</v>
      </c>
      <c r="AD827" s="141"/>
      <c r="AE827" s="141"/>
      <c r="AF827" s="141"/>
      <c r="AG827" s="141"/>
      <c r="AH827" s="141"/>
      <c r="AI827" s="145">
        <v>269.76</v>
      </c>
      <c r="AJ827" s="141"/>
      <c r="AK827" s="141"/>
      <c r="AL827" s="141"/>
      <c r="AM827" s="141"/>
      <c r="AN827" s="141"/>
      <c r="AO827" s="141"/>
      <c r="AP827" s="141"/>
      <c r="AQ827" s="141"/>
      <c r="AR827" s="141"/>
      <c r="AS827" s="91"/>
      <c r="AT827" s="91"/>
      <c r="AU827" s="91"/>
      <c r="AV827" s="91"/>
      <c r="AW827" s="91"/>
      <c r="AX827" s="91"/>
      <c r="AY827" s="150" t="s">
        <v>162</v>
      </c>
      <c r="AZ827" s="154" t="s">
        <v>163</v>
      </c>
      <c r="BA827" s="91" t="s">
        <v>164</v>
      </c>
      <c r="BB827" s="91"/>
      <c r="BC827" s="91"/>
      <c r="BD827" s="91"/>
      <c r="BE827" s="91"/>
      <c r="BF827" s="91"/>
      <c r="BG827" s="91"/>
      <c r="BH827" s="91"/>
      <c r="BI827" s="91"/>
      <c r="BJ827" s="91"/>
      <c r="BK827" s="91"/>
      <c r="BL827" s="91"/>
      <c r="BM827" s="91"/>
      <c r="BN827" s="91"/>
      <c r="BO827" s="91"/>
      <c r="BP827" s="91"/>
      <c r="BQ827" s="91"/>
    </row>
    <row r="828" spans="1:69" hidden="1" x14ac:dyDescent="0.25">
      <c r="A828" s="91" t="s">
        <v>159</v>
      </c>
      <c r="B828" s="91" t="s">
        <v>160</v>
      </c>
      <c r="C828" s="91" t="s">
        <v>161</v>
      </c>
      <c r="D828" s="91" t="s">
        <v>11</v>
      </c>
      <c r="E828" s="91">
        <v>1</v>
      </c>
      <c r="F828" s="94" t="s">
        <v>267</v>
      </c>
      <c r="G828" s="97">
        <v>14</v>
      </c>
      <c r="H828" s="104">
        <v>350</v>
      </c>
      <c r="I828" s="97">
        <v>14</v>
      </c>
      <c r="J828" s="106"/>
      <c r="K828" s="106"/>
      <c r="L828" s="106"/>
      <c r="M828" s="110"/>
      <c r="N828" s="114"/>
      <c r="O828" s="117">
        <v>2.2000000000000002</v>
      </c>
      <c r="P828" s="97"/>
      <c r="Q828" s="121"/>
      <c r="R828" s="121"/>
      <c r="S828" s="121"/>
      <c r="T828" s="121"/>
      <c r="U828" s="106"/>
      <c r="V828" s="106"/>
      <c r="W828" s="106"/>
      <c r="X828" s="117">
        <f t="shared" si="85"/>
        <v>9.6</v>
      </c>
      <c r="Y828" s="125">
        <f t="shared" si="81"/>
        <v>72.382294738708836</v>
      </c>
      <c r="Z828" s="129">
        <f t="shared" si="82"/>
        <v>0.79999999999999993</v>
      </c>
      <c r="AA828" s="133">
        <f t="shared" si="83"/>
        <v>0.50265482457436683</v>
      </c>
      <c r="AB828" s="137">
        <f t="shared" si="84"/>
        <v>1.875E-4</v>
      </c>
      <c r="AC828" s="137">
        <v>1.4999999999999999E-4</v>
      </c>
      <c r="AD828" s="141"/>
      <c r="AE828" s="141"/>
      <c r="AF828" s="141"/>
      <c r="AG828" s="141"/>
      <c r="AH828" s="141"/>
      <c r="AI828" s="145">
        <v>277.51</v>
      </c>
      <c r="AJ828" s="141"/>
      <c r="AK828" s="141"/>
      <c r="AL828" s="141"/>
      <c r="AM828" s="141"/>
      <c r="AN828" s="141"/>
      <c r="AO828" s="141"/>
      <c r="AP828" s="141"/>
      <c r="AQ828" s="141"/>
      <c r="AR828" s="141"/>
      <c r="AS828" s="91"/>
      <c r="AT828" s="91"/>
      <c r="AU828" s="91"/>
      <c r="AV828" s="91"/>
      <c r="AW828" s="91"/>
      <c r="AX828" s="91"/>
      <c r="AY828" s="150" t="s">
        <v>162</v>
      </c>
      <c r="AZ828" s="154" t="s">
        <v>163</v>
      </c>
      <c r="BA828" s="91" t="s">
        <v>164</v>
      </c>
      <c r="BB828" s="91"/>
      <c r="BC828" s="91"/>
      <c r="BD828" s="91"/>
      <c r="BE828" s="91"/>
      <c r="BF828" s="91"/>
      <c r="BG828" s="91"/>
      <c r="BH828" s="91"/>
      <c r="BI828" s="91"/>
      <c r="BJ828" s="91"/>
      <c r="BK828" s="91"/>
      <c r="BL828" s="91"/>
      <c r="BM828" s="91"/>
      <c r="BN828" s="91"/>
      <c r="BO828" s="91"/>
      <c r="BP828" s="91"/>
      <c r="BQ828" s="91"/>
    </row>
    <row r="829" spans="1:69" hidden="1" x14ac:dyDescent="0.25">
      <c r="A829" s="91" t="s">
        <v>159</v>
      </c>
      <c r="B829" s="91" t="s">
        <v>160</v>
      </c>
      <c r="C829" s="91" t="s">
        <v>161</v>
      </c>
      <c r="D829" s="91" t="s">
        <v>11</v>
      </c>
      <c r="E829" s="91">
        <v>1</v>
      </c>
      <c r="F829" s="94" t="s">
        <v>267</v>
      </c>
      <c r="G829" s="97">
        <v>14</v>
      </c>
      <c r="H829" s="104">
        <v>350</v>
      </c>
      <c r="I829" s="97">
        <v>14</v>
      </c>
      <c r="J829" s="106"/>
      <c r="K829" s="106"/>
      <c r="L829" s="106"/>
      <c r="M829" s="110"/>
      <c r="N829" s="114"/>
      <c r="O829" s="117">
        <v>2.5</v>
      </c>
      <c r="P829" s="97"/>
      <c r="Q829" s="121"/>
      <c r="R829" s="121"/>
      <c r="S829" s="121"/>
      <c r="T829" s="121"/>
      <c r="U829" s="106"/>
      <c r="V829" s="106"/>
      <c r="W829" s="106"/>
      <c r="X829" s="117">
        <f t="shared" si="85"/>
        <v>9</v>
      </c>
      <c r="Y829" s="125">
        <f t="shared" si="81"/>
        <v>63.617251235193308</v>
      </c>
      <c r="Z829" s="129">
        <f t="shared" si="82"/>
        <v>0.75</v>
      </c>
      <c r="AA829" s="133">
        <f t="shared" si="83"/>
        <v>0.44178646691106466</v>
      </c>
      <c r="AB829" s="137">
        <f t="shared" si="84"/>
        <v>1.9999999999999998E-4</v>
      </c>
      <c r="AC829" s="137">
        <v>1.4999999999999999E-4</v>
      </c>
      <c r="AD829" s="141"/>
      <c r="AE829" s="141"/>
      <c r="AF829" s="141"/>
      <c r="AG829" s="141"/>
      <c r="AH829" s="141"/>
      <c r="AI829" s="145">
        <v>307.33999999999997</v>
      </c>
      <c r="AJ829" s="141"/>
      <c r="AK829" s="141"/>
      <c r="AL829" s="141"/>
      <c r="AM829" s="141"/>
      <c r="AN829" s="141"/>
      <c r="AO829" s="141"/>
      <c r="AP829" s="141"/>
      <c r="AQ829" s="141"/>
      <c r="AR829" s="141"/>
      <c r="AS829" s="91"/>
      <c r="AT829" s="91"/>
      <c r="AU829" s="91"/>
      <c r="AV829" s="91"/>
      <c r="AW829" s="91"/>
      <c r="AX829" s="91"/>
      <c r="AY829" s="150" t="s">
        <v>162</v>
      </c>
      <c r="AZ829" s="154" t="s">
        <v>163</v>
      </c>
      <c r="BA829" s="91" t="s">
        <v>164</v>
      </c>
      <c r="BB829" s="91"/>
      <c r="BC829" s="91"/>
      <c r="BD829" s="91"/>
      <c r="BE829" s="91"/>
      <c r="BF829" s="91"/>
      <c r="BG829" s="91"/>
      <c r="BH829" s="91"/>
      <c r="BI829" s="91"/>
      <c r="BJ829" s="91"/>
      <c r="BK829" s="91"/>
      <c r="BL829" s="91"/>
      <c r="BM829" s="91"/>
      <c r="BN829" s="91"/>
      <c r="BO829" s="91"/>
      <c r="BP829" s="91"/>
      <c r="BQ829" s="91"/>
    </row>
    <row r="830" spans="1:69" hidden="1" x14ac:dyDescent="0.25">
      <c r="A830" s="92" t="s">
        <v>159</v>
      </c>
      <c r="B830" s="92" t="s">
        <v>160</v>
      </c>
      <c r="C830" s="92" t="s">
        <v>161</v>
      </c>
      <c r="D830" s="92" t="s">
        <v>11</v>
      </c>
      <c r="E830" s="92">
        <v>1</v>
      </c>
      <c r="F830" s="94" t="s">
        <v>267</v>
      </c>
      <c r="G830" s="96">
        <v>16</v>
      </c>
      <c r="H830" s="100">
        <v>400</v>
      </c>
      <c r="I830" s="86">
        <v>16</v>
      </c>
      <c r="J830" s="107"/>
      <c r="K830" s="107"/>
      <c r="L830" s="107"/>
      <c r="M830" s="111"/>
      <c r="N830" s="111">
        <v>5</v>
      </c>
      <c r="O830" s="118">
        <v>0.16500000000000001</v>
      </c>
      <c r="P830" s="86"/>
      <c r="Q830" s="122"/>
      <c r="R830" s="122"/>
      <c r="S830" s="122"/>
      <c r="T830" s="122"/>
      <c r="U830" s="107"/>
      <c r="V830" s="107"/>
      <c r="W830" s="107"/>
      <c r="X830" s="118">
        <f t="shared" si="85"/>
        <v>15.67</v>
      </c>
      <c r="Y830" s="126">
        <f t="shared" si="81"/>
        <v>192.85365508426369</v>
      </c>
      <c r="Z830" s="130">
        <f t="shared" si="82"/>
        <v>1.3058333333333334</v>
      </c>
      <c r="AA830" s="134">
        <f t="shared" si="83"/>
        <v>1.3392614936407203</v>
      </c>
      <c r="AB830" s="138">
        <f t="shared" si="84"/>
        <v>1.148691767708998E-4</v>
      </c>
      <c r="AC830" s="138">
        <v>1.4999999999999999E-4</v>
      </c>
      <c r="AD830" s="142"/>
      <c r="AE830" s="142"/>
      <c r="AF830" s="142"/>
      <c r="AG830" s="92"/>
      <c r="AH830" s="142"/>
      <c r="AI830" s="146">
        <v>27.93</v>
      </c>
      <c r="AJ830" s="142"/>
      <c r="AK830" s="142"/>
      <c r="AL830" s="142"/>
      <c r="AM830" s="142"/>
      <c r="AN830" s="142"/>
      <c r="AO830" s="142"/>
      <c r="AP830" s="142"/>
      <c r="AQ830" s="142"/>
      <c r="AR830" s="142"/>
      <c r="AS830" s="92"/>
      <c r="AT830" s="92"/>
      <c r="AU830" s="92"/>
      <c r="AV830" s="92"/>
      <c r="AW830" s="92"/>
      <c r="AX830" s="92"/>
      <c r="AY830" s="152" t="s">
        <v>162</v>
      </c>
      <c r="AZ830" s="155" t="s">
        <v>163</v>
      </c>
      <c r="BA830" s="157" t="s">
        <v>164</v>
      </c>
      <c r="BB830" s="92"/>
      <c r="BC830" s="92"/>
      <c r="BD830" s="92"/>
      <c r="BE830" s="92"/>
      <c r="BF830" s="92"/>
      <c r="BG830" s="92"/>
      <c r="BH830" s="92"/>
      <c r="BI830" s="92"/>
      <c r="BJ830" s="92"/>
      <c r="BK830" s="92"/>
      <c r="BL830" s="92"/>
      <c r="BM830" s="92"/>
      <c r="BN830" s="92"/>
      <c r="BO830" s="92"/>
      <c r="BP830" s="92"/>
      <c r="BQ830" s="92"/>
    </row>
    <row r="831" spans="1:69" hidden="1" x14ac:dyDescent="0.25">
      <c r="A831" s="92" t="s">
        <v>159</v>
      </c>
      <c r="B831" s="92" t="s">
        <v>160</v>
      </c>
      <c r="C831" s="92" t="s">
        <v>161</v>
      </c>
      <c r="D831" s="92" t="s">
        <v>11</v>
      </c>
      <c r="E831" s="92">
        <v>1</v>
      </c>
      <c r="F831" s="94" t="s">
        <v>267</v>
      </c>
      <c r="G831" s="96">
        <v>16</v>
      </c>
      <c r="H831" s="100">
        <v>400</v>
      </c>
      <c r="I831" s="86">
        <v>16</v>
      </c>
      <c r="J831" s="107"/>
      <c r="K831" s="107"/>
      <c r="L831" s="107"/>
      <c r="M831" s="111"/>
      <c r="N831" s="111"/>
      <c r="O831" s="118">
        <v>0.188</v>
      </c>
      <c r="P831" s="86"/>
      <c r="Q831" s="122"/>
      <c r="R831" s="122"/>
      <c r="S831" s="122"/>
      <c r="T831" s="122"/>
      <c r="U831" s="107"/>
      <c r="V831" s="107"/>
      <c r="W831" s="107"/>
      <c r="X831" s="118">
        <f t="shared" si="85"/>
        <v>15.624000000000001</v>
      </c>
      <c r="Y831" s="126">
        <f t="shared" si="81"/>
        <v>191.72305557849717</v>
      </c>
      <c r="Z831" s="130">
        <f t="shared" si="82"/>
        <v>1.302</v>
      </c>
      <c r="AA831" s="134">
        <f t="shared" si="83"/>
        <v>1.331410108184008</v>
      </c>
      <c r="AB831" s="138">
        <f t="shared" si="84"/>
        <v>1.1520737327188939E-4</v>
      </c>
      <c r="AC831" s="138">
        <v>1.4999999999999999E-4</v>
      </c>
      <c r="AD831" s="142"/>
      <c r="AE831" s="142"/>
      <c r="AF831" s="142"/>
      <c r="AG831" s="92"/>
      <c r="AH831" s="142"/>
      <c r="AI831" s="146">
        <v>31.78</v>
      </c>
      <c r="AJ831" s="142"/>
      <c r="AK831" s="142"/>
      <c r="AL831" s="142"/>
      <c r="AM831" s="142"/>
      <c r="AN831" s="142"/>
      <c r="AO831" s="142"/>
      <c r="AP831" s="142"/>
      <c r="AQ831" s="142"/>
      <c r="AR831" s="142"/>
      <c r="AS831" s="92"/>
      <c r="AT831" s="92"/>
      <c r="AU831" s="92"/>
      <c r="AV831" s="92"/>
      <c r="AW831" s="92"/>
      <c r="AX831" s="92"/>
      <c r="AY831" s="152" t="s">
        <v>162</v>
      </c>
      <c r="AZ831" s="155" t="s">
        <v>163</v>
      </c>
      <c r="BA831" s="157" t="s">
        <v>164</v>
      </c>
      <c r="BB831" s="92"/>
      <c r="BC831" s="92"/>
      <c r="BD831" s="92"/>
      <c r="BE831" s="92"/>
      <c r="BF831" s="92"/>
      <c r="BG831" s="92"/>
      <c r="BH831" s="92"/>
      <c r="BI831" s="92"/>
      <c r="BJ831" s="92"/>
      <c r="BK831" s="92"/>
      <c r="BL831" s="92"/>
      <c r="BM831" s="92"/>
      <c r="BN831" s="92"/>
      <c r="BO831" s="92"/>
      <c r="BP831" s="92"/>
      <c r="BQ831" s="92"/>
    </row>
    <row r="832" spans="1:69" hidden="1" x14ac:dyDescent="0.25">
      <c r="A832" s="92" t="s">
        <v>159</v>
      </c>
      <c r="B832" s="92" t="s">
        <v>160</v>
      </c>
      <c r="C832" s="92" t="s">
        <v>161</v>
      </c>
      <c r="D832" s="92" t="s">
        <v>11</v>
      </c>
      <c r="E832" s="92">
        <v>1</v>
      </c>
      <c r="F832" s="94" t="s">
        <v>267</v>
      </c>
      <c r="G832" s="96">
        <v>16</v>
      </c>
      <c r="H832" s="100">
        <v>400</v>
      </c>
      <c r="I832" s="86">
        <v>16</v>
      </c>
      <c r="J832" s="107"/>
      <c r="K832" s="107"/>
      <c r="L832" s="107"/>
      <c r="M832" s="111"/>
      <c r="N832" s="111"/>
      <c r="O832" s="118">
        <v>0.20300000000000001</v>
      </c>
      <c r="P832" s="86"/>
      <c r="Q832" s="122"/>
      <c r="R832" s="122"/>
      <c r="S832" s="122"/>
      <c r="T832" s="122"/>
      <c r="U832" s="107"/>
      <c r="V832" s="107"/>
      <c r="W832" s="107"/>
      <c r="X832" s="118">
        <f t="shared" si="85"/>
        <v>15.593999999999999</v>
      </c>
      <c r="Y832" s="126">
        <f t="shared" si="81"/>
        <v>190.9874987825489</v>
      </c>
      <c r="Z832" s="130">
        <f t="shared" si="82"/>
        <v>1.2994999999999999</v>
      </c>
      <c r="AA832" s="134">
        <f t="shared" si="83"/>
        <v>1.3263020748788115</v>
      </c>
      <c r="AB832" s="138">
        <f t="shared" si="84"/>
        <v>1.1542901115813775E-4</v>
      </c>
      <c r="AC832" s="138">
        <v>1.4999999999999999E-4</v>
      </c>
      <c r="AD832" s="142"/>
      <c r="AE832" s="142"/>
      <c r="AF832" s="142"/>
      <c r="AG832" s="92"/>
      <c r="AH832" s="142"/>
      <c r="AI832" s="146">
        <v>34.28</v>
      </c>
      <c r="AJ832" s="142"/>
      <c r="AK832" s="142"/>
      <c r="AL832" s="142"/>
      <c r="AM832" s="142"/>
      <c r="AN832" s="142"/>
      <c r="AO832" s="142"/>
      <c r="AP832" s="142"/>
      <c r="AQ832" s="142"/>
      <c r="AR832" s="142"/>
      <c r="AS832" s="92"/>
      <c r="AT832" s="92"/>
      <c r="AU832" s="92"/>
      <c r="AV832" s="92"/>
      <c r="AW832" s="92"/>
      <c r="AX832" s="92"/>
      <c r="AY832" s="152" t="s">
        <v>162</v>
      </c>
      <c r="AZ832" s="155" t="s">
        <v>163</v>
      </c>
      <c r="BA832" s="157" t="s">
        <v>164</v>
      </c>
      <c r="BB832" s="92"/>
      <c r="BC832" s="92"/>
      <c r="BD832" s="92"/>
      <c r="BE832" s="92"/>
      <c r="BF832" s="92"/>
      <c r="BG832" s="92"/>
      <c r="BH832" s="92"/>
      <c r="BI832" s="92"/>
      <c r="BJ832" s="92"/>
      <c r="BK832" s="92"/>
      <c r="BL832" s="92"/>
      <c r="BM832" s="92"/>
      <c r="BN832" s="92"/>
      <c r="BO832" s="92"/>
      <c r="BP832" s="92"/>
      <c r="BQ832" s="92"/>
    </row>
    <row r="833" spans="1:69" hidden="1" x14ac:dyDescent="0.25">
      <c r="A833" s="12" t="s">
        <v>159</v>
      </c>
      <c r="B833" s="12" t="s">
        <v>160</v>
      </c>
      <c r="C833" s="12" t="s">
        <v>161</v>
      </c>
      <c r="D833" s="12" t="s">
        <v>11</v>
      </c>
      <c r="E833" s="12">
        <v>1</v>
      </c>
      <c r="F833" s="94" t="s">
        <v>267</v>
      </c>
      <c r="G833" s="22">
        <v>16</v>
      </c>
      <c r="H833" s="102">
        <v>400</v>
      </c>
      <c r="I833" s="22">
        <v>16</v>
      </c>
      <c r="J833" s="108"/>
      <c r="K833" s="108"/>
      <c r="L833" s="108"/>
      <c r="M833" s="112"/>
      <c r="N833" s="112"/>
      <c r="O833" s="119">
        <v>0.219</v>
      </c>
      <c r="Q833" s="123"/>
      <c r="R833" s="123"/>
      <c r="S833" s="123"/>
      <c r="T833" s="123"/>
      <c r="U833" s="108"/>
      <c r="V833" s="108"/>
      <c r="W833" s="108"/>
      <c r="X833" s="119">
        <f t="shared" si="85"/>
        <v>15.561999999999999</v>
      </c>
      <c r="Y833" s="127">
        <f t="shared" si="81"/>
        <v>190.20446309682694</v>
      </c>
      <c r="Z833" s="131">
        <f t="shared" si="82"/>
        <v>1.2968333333333333</v>
      </c>
      <c r="AA833" s="135">
        <f t="shared" si="83"/>
        <v>1.3208643270612981</v>
      </c>
      <c r="AB833" s="139">
        <f t="shared" si="84"/>
        <v>1.156663667909009E-4</v>
      </c>
      <c r="AC833" s="139">
        <v>1.4999999999999999E-4</v>
      </c>
      <c r="AD833" s="143"/>
      <c r="AE833" s="143"/>
      <c r="AF833" s="143"/>
      <c r="AG833" s="143"/>
      <c r="AH833" s="143"/>
      <c r="AI833" s="147">
        <v>36.950000000000003</v>
      </c>
      <c r="AJ833" s="143"/>
      <c r="AK833" s="143"/>
      <c r="AL833" s="143"/>
      <c r="AM833" s="143"/>
      <c r="AN833" s="143"/>
      <c r="AO833" s="143"/>
      <c r="AP833" s="143"/>
      <c r="AQ833" s="143"/>
      <c r="AR833" s="143"/>
      <c r="AY833" s="152" t="s">
        <v>162</v>
      </c>
      <c r="AZ833" s="155" t="s">
        <v>163</v>
      </c>
      <c r="BA833" s="157" t="s">
        <v>164</v>
      </c>
    </row>
    <row r="834" spans="1:69" hidden="1" x14ac:dyDescent="0.25">
      <c r="A834" s="12" t="s">
        <v>159</v>
      </c>
      <c r="B834" s="12" t="s">
        <v>160</v>
      </c>
      <c r="C834" s="12" t="s">
        <v>161</v>
      </c>
      <c r="D834" s="12" t="s">
        <v>11</v>
      </c>
      <c r="E834" s="12">
        <v>1</v>
      </c>
      <c r="F834" s="94" t="s">
        <v>267</v>
      </c>
      <c r="G834" s="22">
        <v>16</v>
      </c>
      <c r="H834" s="101">
        <v>400</v>
      </c>
      <c r="I834" s="22">
        <v>16</v>
      </c>
      <c r="J834" s="108"/>
      <c r="K834" s="108"/>
      <c r="L834" s="108"/>
      <c r="M834" s="112"/>
      <c r="N834" s="112">
        <v>10</v>
      </c>
      <c r="O834" s="119">
        <v>0.25</v>
      </c>
      <c r="Q834" s="123"/>
      <c r="R834" s="123"/>
      <c r="S834" s="123"/>
      <c r="T834" s="123"/>
      <c r="U834" s="108"/>
      <c r="V834" s="108"/>
      <c r="W834" s="108"/>
      <c r="X834" s="119">
        <f t="shared" si="85"/>
        <v>15.5</v>
      </c>
      <c r="Y834" s="127">
        <f t="shared" si="81"/>
        <v>188.69190875623696</v>
      </c>
      <c r="Z834" s="131">
        <f t="shared" si="82"/>
        <v>1.2916666666666667</v>
      </c>
      <c r="AA834" s="135">
        <f t="shared" si="83"/>
        <v>1.3103604774738677</v>
      </c>
      <c r="AB834" s="139">
        <f t="shared" si="84"/>
        <v>1.161290322580645E-4</v>
      </c>
      <c r="AC834" s="139">
        <v>1.4999999999999999E-4</v>
      </c>
      <c r="AD834" s="143"/>
      <c r="AE834" s="143"/>
      <c r="AF834" s="143"/>
      <c r="AG834" s="143"/>
      <c r="AH834" s="143"/>
      <c r="AI834" s="147">
        <v>42.09</v>
      </c>
      <c r="AJ834" s="143"/>
      <c r="AK834" s="143"/>
      <c r="AL834" s="143"/>
      <c r="AM834" s="143"/>
      <c r="AN834" s="143"/>
      <c r="AO834" s="143"/>
      <c r="AP834" s="143"/>
      <c r="AQ834" s="143"/>
      <c r="AR834" s="143"/>
      <c r="AY834" s="152" t="s">
        <v>162</v>
      </c>
      <c r="AZ834" s="155" t="s">
        <v>163</v>
      </c>
      <c r="BA834" s="157" t="s">
        <v>164</v>
      </c>
    </row>
    <row r="835" spans="1:69" hidden="1" x14ac:dyDescent="0.25">
      <c r="A835" s="12" t="s">
        <v>159</v>
      </c>
      <c r="B835" s="12" t="s">
        <v>160</v>
      </c>
      <c r="C835" s="12" t="s">
        <v>161</v>
      </c>
      <c r="D835" s="12" t="s">
        <v>11</v>
      </c>
      <c r="E835" s="12">
        <v>1</v>
      </c>
      <c r="F835" s="94" t="s">
        <v>267</v>
      </c>
      <c r="G835" s="22">
        <v>16</v>
      </c>
      <c r="H835" s="101">
        <v>400</v>
      </c>
      <c r="I835" s="22">
        <v>16</v>
      </c>
      <c r="J835" s="108"/>
      <c r="K835" s="108"/>
      <c r="L835" s="108"/>
      <c r="M835" s="112"/>
      <c r="N835" s="112"/>
      <c r="O835" s="119">
        <v>0.28100000000000003</v>
      </c>
      <c r="Q835" s="123"/>
      <c r="R835" s="123"/>
      <c r="S835" s="123"/>
      <c r="T835" s="123"/>
      <c r="U835" s="108"/>
      <c r="V835" s="108"/>
      <c r="W835" s="108"/>
      <c r="X835" s="119">
        <f t="shared" si="85"/>
        <v>15.438000000000001</v>
      </c>
      <c r="Y835" s="127">
        <f t="shared" si="81"/>
        <v>187.18539255672718</v>
      </c>
      <c r="Z835" s="131">
        <f t="shared" si="82"/>
        <v>1.2865</v>
      </c>
      <c r="AA835" s="135">
        <f t="shared" si="83"/>
        <v>1.2998985594217163</v>
      </c>
      <c r="AB835" s="139">
        <f t="shared" si="84"/>
        <v>1.1659541391371938E-4</v>
      </c>
      <c r="AC835" s="139">
        <v>1.4999999999999999E-4</v>
      </c>
      <c r="AD835" s="143"/>
      <c r="AE835" s="143"/>
      <c r="AF835" s="143"/>
      <c r="AG835" s="143"/>
      <c r="AH835" s="143"/>
      <c r="AI835" s="147">
        <v>47.22</v>
      </c>
      <c r="AJ835" s="143"/>
      <c r="AK835" s="143"/>
      <c r="AL835" s="143"/>
      <c r="AM835" s="143"/>
      <c r="AN835" s="143"/>
      <c r="AO835" s="143"/>
      <c r="AP835" s="143"/>
      <c r="AQ835" s="143"/>
      <c r="AR835" s="143"/>
      <c r="AY835" s="152" t="s">
        <v>162</v>
      </c>
      <c r="AZ835" s="155" t="s">
        <v>163</v>
      </c>
      <c r="BA835" s="157" t="s">
        <v>164</v>
      </c>
    </row>
    <row r="836" spans="1:69" hidden="1" x14ac:dyDescent="0.25">
      <c r="A836" s="12" t="s">
        <v>159</v>
      </c>
      <c r="B836" s="12" t="s">
        <v>160</v>
      </c>
      <c r="C836" s="12" t="s">
        <v>161</v>
      </c>
      <c r="D836" s="12" t="s">
        <v>11</v>
      </c>
      <c r="E836" s="12">
        <v>1</v>
      </c>
      <c r="F836" s="94" t="s">
        <v>267</v>
      </c>
      <c r="G836" s="22">
        <v>16</v>
      </c>
      <c r="H836" s="102">
        <v>400</v>
      </c>
      <c r="I836" s="22">
        <v>16</v>
      </c>
      <c r="J836" s="108"/>
      <c r="K836" s="108"/>
      <c r="L836" s="108"/>
      <c r="M836" s="112"/>
      <c r="N836" s="112">
        <v>20</v>
      </c>
      <c r="O836" s="119">
        <v>0.312</v>
      </c>
      <c r="Q836" s="123"/>
      <c r="R836" s="123"/>
      <c r="S836" s="123"/>
      <c r="T836" s="123"/>
      <c r="U836" s="108"/>
      <c r="V836" s="108"/>
      <c r="W836" s="108"/>
      <c r="X836" s="119">
        <f t="shared" si="85"/>
        <v>15.375999999999999</v>
      </c>
      <c r="Y836" s="127">
        <f t="shared" si="81"/>
        <v>185.68491449829753</v>
      </c>
      <c r="Z836" s="131">
        <f t="shared" si="82"/>
        <v>1.2813333333333332</v>
      </c>
      <c r="AA836" s="135">
        <f t="shared" si="83"/>
        <v>1.2894785729048439</v>
      </c>
      <c r="AB836" s="139">
        <f t="shared" si="84"/>
        <v>1.1706555671175858E-4</v>
      </c>
      <c r="AC836" s="139">
        <v>1.4999999999999999E-4</v>
      </c>
      <c r="AD836" s="143"/>
      <c r="AE836" s="143"/>
      <c r="AF836" s="143"/>
      <c r="AG836" s="143"/>
      <c r="AH836" s="143"/>
      <c r="AI836" s="147">
        <v>52.32</v>
      </c>
      <c r="AJ836" s="143"/>
      <c r="AK836" s="143"/>
      <c r="AL836" s="143"/>
      <c r="AM836" s="143"/>
      <c r="AN836" s="143"/>
      <c r="AO836" s="143"/>
      <c r="AP836" s="143"/>
      <c r="AQ836" s="143"/>
      <c r="AR836" s="143"/>
      <c r="AY836" s="152" t="s">
        <v>162</v>
      </c>
      <c r="AZ836" s="155" t="s">
        <v>163</v>
      </c>
      <c r="BA836" s="157" t="s">
        <v>164</v>
      </c>
    </row>
    <row r="837" spans="1:69" hidden="1" x14ac:dyDescent="0.25">
      <c r="A837" s="12" t="s">
        <v>159</v>
      </c>
      <c r="B837" s="12" t="s">
        <v>160</v>
      </c>
      <c r="C837" s="12" t="s">
        <v>161</v>
      </c>
      <c r="D837" s="12" t="s">
        <v>11</v>
      </c>
      <c r="E837" s="12">
        <v>1</v>
      </c>
      <c r="F837" s="94" t="s">
        <v>267</v>
      </c>
      <c r="G837" s="22">
        <v>16</v>
      </c>
      <c r="H837" s="101">
        <v>400</v>
      </c>
      <c r="I837" s="22">
        <v>16</v>
      </c>
      <c r="J837" s="108"/>
      <c r="K837" s="108"/>
      <c r="L837" s="108"/>
      <c r="M837" s="112"/>
      <c r="N837" s="112"/>
      <c r="O837" s="119">
        <v>0.34399999999999997</v>
      </c>
      <c r="Q837" s="123"/>
      <c r="R837" s="123"/>
      <c r="S837" s="123"/>
      <c r="T837" s="123"/>
      <c r="U837" s="108"/>
      <c r="V837" s="108"/>
      <c r="W837" s="108"/>
      <c r="X837" s="119">
        <f t="shared" si="85"/>
        <v>15.311999999999999</v>
      </c>
      <c r="Y837" s="127">
        <f t="shared" ref="Y837:Y900" si="86">PI()*X837^2/4</f>
        <v>184.14236737264372</v>
      </c>
      <c r="Z837" s="131">
        <f t="shared" ref="Z837:Z900" si="87">X837/12</f>
        <v>1.276</v>
      </c>
      <c r="AA837" s="135">
        <f t="shared" ref="AA837:AA900" si="88">PI()*Z837^2/4</f>
        <v>1.2787664400878038</v>
      </c>
      <c r="AB837" s="139">
        <f t="shared" ref="AB837:AB900" si="89">AC837/Z837</f>
        <v>1.1755485893416927E-4</v>
      </c>
      <c r="AC837" s="139">
        <v>1.4999999999999999E-4</v>
      </c>
      <c r="AD837" s="143"/>
      <c r="AE837" s="143"/>
      <c r="AF837" s="143"/>
      <c r="AG837" s="143"/>
      <c r="AH837" s="143"/>
      <c r="AI837" s="147">
        <v>57.57</v>
      </c>
      <c r="AJ837" s="143"/>
      <c r="AK837" s="143"/>
      <c r="AL837" s="143"/>
      <c r="AM837" s="143"/>
      <c r="AN837" s="143"/>
      <c r="AO837" s="143"/>
      <c r="AP837" s="143"/>
      <c r="AQ837" s="143"/>
      <c r="AR837" s="143"/>
      <c r="AY837" s="152" t="s">
        <v>162</v>
      </c>
      <c r="AZ837" s="155" t="s">
        <v>163</v>
      </c>
      <c r="BA837" s="157" t="s">
        <v>164</v>
      </c>
    </row>
    <row r="838" spans="1:69" hidden="1" x14ac:dyDescent="0.25">
      <c r="A838" s="12" t="s">
        <v>159</v>
      </c>
      <c r="B838" s="12" t="s">
        <v>160</v>
      </c>
      <c r="C838" s="12" t="s">
        <v>161</v>
      </c>
      <c r="D838" s="12" t="s">
        <v>11</v>
      </c>
      <c r="E838" s="12">
        <v>1</v>
      </c>
      <c r="F838" s="94" t="s">
        <v>267</v>
      </c>
      <c r="G838" s="22">
        <v>16</v>
      </c>
      <c r="H838" s="101">
        <v>400</v>
      </c>
      <c r="I838" s="22">
        <v>16</v>
      </c>
      <c r="J838" s="108"/>
      <c r="K838" s="108"/>
      <c r="L838" s="108"/>
      <c r="M838" s="112"/>
      <c r="N838" s="112">
        <v>30</v>
      </c>
      <c r="O838" s="119">
        <v>0.375</v>
      </c>
      <c r="Q838" s="123"/>
      <c r="R838" s="123"/>
      <c r="S838" s="123"/>
      <c r="T838" s="123"/>
      <c r="U838" s="108"/>
      <c r="V838" s="108"/>
      <c r="W838" s="108"/>
      <c r="X838" s="119">
        <f t="shared" si="85"/>
        <v>15.25</v>
      </c>
      <c r="Y838" s="127">
        <f t="shared" si="86"/>
        <v>182.65416037511906</v>
      </c>
      <c r="Z838" s="131">
        <f t="shared" si="87"/>
        <v>1.2708333333333333</v>
      </c>
      <c r="AA838" s="135">
        <f t="shared" si="88"/>
        <v>1.26843166927166</v>
      </c>
      <c r="AB838" s="139">
        <f t="shared" si="89"/>
        <v>1.180327868852459E-4</v>
      </c>
      <c r="AC838" s="139">
        <v>1.4999999999999999E-4</v>
      </c>
      <c r="AD838" s="143"/>
      <c r="AE838" s="143"/>
      <c r="AF838" s="143"/>
      <c r="AG838" s="143"/>
      <c r="AH838" s="143"/>
      <c r="AI838" s="147">
        <v>62.64</v>
      </c>
      <c r="AJ838" s="143"/>
      <c r="AK838" s="143"/>
      <c r="AL838" s="143"/>
      <c r="AM838" s="143"/>
      <c r="AN838" s="143"/>
      <c r="AO838" s="143"/>
      <c r="AP838" s="143"/>
      <c r="AQ838" s="143"/>
      <c r="AR838" s="143"/>
      <c r="AY838" s="152" t="s">
        <v>162</v>
      </c>
      <c r="AZ838" s="155" t="s">
        <v>163</v>
      </c>
      <c r="BA838" s="157" t="s">
        <v>164</v>
      </c>
    </row>
    <row r="839" spans="1:69" hidden="1" x14ac:dyDescent="0.25">
      <c r="A839" s="92" t="s">
        <v>159</v>
      </c>
      <c r="B839" s="92" t="s">
        <v>160</v>
      </c>
      <c r="C839" s="92" t="s">
        <v>161</v>
      </c>
      <c r="D839" s="92" t="s">
        <v>11</v>
      </c>
      <c r="E839" s="92">
        <v>1</v>
      </c>
      <c r="F839" s="94" t="s">
        <v>267</v>
      </c>
      <c r="G839" s="96">
        <v>16</v>
      </c>
      <c r="H839" s="105">
        <v>400</v>
      </c>
      <c r="I839" s="86">
        <v>16</v>
      </c>
      <c r="J839" s="107"/>
      <c r="K839" s="107"/>
      <c r="L839" s="107"/>
      <c r="M839" s="111"/>
      <c r="N839" s="111"/>
      <c r="O839" s="118">
        <v>0.40600000000000003</v>
      </c>
      <c r="P839" s="86"/>
      <c r="Q839" s="122"/>
      <c r="R839" s="122"/>
      <c r="S839" s="122"/>
      <c r="T839" s="122"/>
      <c r="U839" s="107"/>
      <c r="V839" s="107"/>
      <c r="W839" s="107"/>
      <c r="X839" s="118">
        <f t="shared" si="85"/>
        <v>15.188000000000001</v>
      </c>
      <c r="Y839" s="126">
        <f t="shared" si="86"/>
        <v>181.17199151867462</v>
      </c>
      <c r="Z839" s="130">
        <f t="shared" si="87"/>
        <v>1.2656666666666667</v>
      </c>
      <c r="AA839" s="134">
        <f t="shared" si="88"/>
        <v>1.2581388299907958</v>
      </c>
      <c r="AB839" s="138">
        <f t="shared" si="89"/>
        <v>1.1851461680273899E-4</v>
      </c>
      <c r="AC839" s="138">
        <v>1.4999999999999999E-4</v>
      </c>
      <c r="AD839" s="142"/>
      <c r="AE839" s="142"/>
      <c r="AF839" s="142"/>
      <c r="AG839" s="92"/>
      <c r="AH839" s="142"/>
      <c r="AI839" s="146">
        <v>67.680000000000007</v>
      </c>
      <c r="AJ839" s="142"/>
      <c r="AK839" s="142"/>
      <c r="AL839" s="142"/>
      <c r="AM839" s="142"/>
      <c r="AN839" s="142"/>
      <c r="AO839" s="142"/>
      <c r="AP839" s="142"/>
      <c r="AQ839" s="142"/>
      <c r="AR839" s="142"/>
      <c r="AS839" s="92"/>
      <c r="AT839" s="92"/>
      <c r="AU839" s="92"/>
      <c r="AV839" s="92"/>
      <c r="AW839" s="92"/>
      <c r="AX839" s="92"/>
      <c r="AY839" s="152" t="s">
        <v>162</v>
      </c>
      <c r="AZ839" s="155" t="s">
        <v>163</v>
      </c>
      <c r="BA839" s="157" t="s">
        <v>164</v>
      </c>
      <c r="BB839" s="92"/>
      <c r="BC839" s="92"/>
      <c r="BD839" s="92"/>
      <c r="BE839" s="92"/>
      <c r="BF839" s="92"/>
      <c r="BG839" s="92"/>
      <c r="BH839" s="92"/>
      <c r="BI839" s="92"/>
      <c r="BJ839" s="92"/>
      <c r="BK839" s="92"/>
      <c r="BL839" s="92"/>
      <c r="BM839" s="92"/>
      <c r="BN839" s="92"/>
      <c r="BO839" s="92"/>
      <c r="BP839" s="92"/>
      <c r="BQ839" s="92"/>
    </row>
    <row r="840" spans="1:69" hidden="1" x14ac:dyDescent="0.25">
      <c r="A840" s="12" t="s">
        <v>159</v>
      </c>
      <c r="B840" s="12" t="s">
        <v>160</v>
      </c>
      <c r="C840" s="12" t="s">
        <v>161</v>
      </c>
      <c r="D840" s="12" t="s">
        <v>11</v>
      </c>
      <c r="E840" s="12">
        <v>1</v>
      </c>
      <c r="F840" s="94" t="s">
        <v>267</v>
      </c>
      <c r="G840" s="22">
        <v>16</v>
      </c>
      <c r="H840" s="101">
        <v>400</v>
      </c>
      <c r="I840" s="22">
        <v>16</v>
      </c>
      <c r="J840" s="108"/>
      <c r="K840" s="108"/>
      <c r="L840" s="108"/>
      <c r="M840" s="112"/>
      <c r="N840" s="112"/>
      <c r="O840" s="119">
        <v>0.438</v>
      </c>
      <c r="Q840" s="123"/>
      <c r="R840" s="123"/>
      <c r="S840" s="123"/>
      <c r="T840" s="123"/>
      <c r="U840" s="108"/>
      <c r="V840" s="108"/>
      <c r="W840" s="108"/>
      <c r="X840" s="119">
        <f t="shared" si="85"/>
        <v>15.124000000000001</v>
      </c>
      <c r="Y840" s="127">
        <f t="shared" si="86"/>
        <v>179.64834421442478</v>
      </c>
      <c r="Z840" s="131">
        <f t="shared" si="87"/>
        <v>1.2603333333333333</v>
      </c>
      <c r="AA840" s="135">
        <f t="shared" si="88"/>
        <v>1.2475579459335053</v>
      </c>
      <c r="AB840" s="139">
        <f t="shared" si="89"/>
        <v>1.1901613329806929E-4</v>
      </c>
      <c r="AC840" s="139">
        <v>1.4999999999999999E-4</v>
      </c>
      <c r="AD840" s="143"/>
      <c r="AE840" s="143"/>
      <c r="AF840" s="143"/>
      <c r="AG840" s="143"/>
      <c r="AH840" s="143"/>
      <c r="AI840" s="147">
        <v>72.86</v>
      </c>
      <c r="AJ840" s="143"/>
      <c r="AK840" s="143"/>
      <c r="AL840" s="143"/>
      <c r="AM840" s="143"/>
      <c r="AN840" s="143"/>
      <c r="AO840" s="143"/>
      <c r="AP840" s="143"/>
      <c r="AQ840" s="143"/>
      <c r="AR840" s="143"/>
      <c r="AY840" s="152" t="s">
        <v>162</v>
      </c>
      <c r="AZ840" s="155" t="s">
        <v>163</v>
      </c>
      <c r="BA840" s="157" t="s">
        <v>164</v>
      </c>
    </row>
    <row r="841" spans="1:69" hidden="1" x14ac:dyDescent="0.25">
      <c r="A841" s="12" t="s">
        <v>159</v>
      </c>
      <c r="B841" s="12" t="s">
        <v>160</v>
      </c>
      <c r="C841" s="12" t="s">
        <v>161</v>
      </c>
      <c r="D841" s="12" t="s">
        <v>11</v>
      </c>
      <c r="E841" s="12">
        <v>1</v>
      </c>
      <c r="F841" s="94" t="s">
        <v>267</v>
      </c>
      <c r="G841" s="22">
        <v>16</v>
      </c>
      <c r="H841" s="101">
        <v>400</v>
      </c>
      <c r="I841" s="22">
        <v>16</v>
      </c>
      <c r="J841" s="108"/>
      <c r="K841" s="108"/>
      <c r="L841" s="108"/>
      <c r="M841" s="112"/>
      <c r="N841" s="112"/>
      <c r="O841" s="119">
        <v>0.46899999999999997</v>
      </c>
      <c r="Q841" s="123"/>
      <c r="R841" s="123"/>
      <c r="S841" s="123"/>
      <c r="T841" s="123"/>
      <c r="U841" s="108"/>
      <c r="V841" s="108"/>
      <c r="W841" s="108"/>
      <c r="X841" s="119">
        <f t="shared" si="85"/>
        <v>15.061999999999999</v>
      </c>
      <c r="Y841" s="127">
        <f t="shared" si="86"/>
        <v>178.17844641888519</v>
      </c>
      <c r="Z841" s="131">
        <f t="shared" si="87"/>
        <v>1.2551666666666665</v>
      </c>
      <c r="AA841" s="135">
        <f t="shared" si="88"/>
        <v>1.2373503223533693</v>
      </c>
      <c r="AB841" s="139">
        <f t="shared" si="89"/>
        <v>1.1950604169433011E-4</v>
      </c>
      <c r="AC841" s="139">
        <v>1.4999999999999999E-4</v>
      </c>
      <c r="AD841" s="143"/>
      <c r="AE841" s="143"/>
      <c r="AF841" s="143"/>
      <c r="AG841" s="143"/>
      <c r="AH841" s="143"/>
      <c r="AI841" s="147">
        <v>77.87</v>
      </c>
      <c r="AJ841" s="143"/>
      <c r="AK841" s="143"/>
      <c r="AL841" s="143"/>
      <c r="AM841" s="143"/>
      <c r="AN841" s="143"/>
      <c r="AO841" s="143"/>
      <c r="AP841" s="143"/>
      <c r="AQ841" s="143"/>
      <c r="AR841" s="143"/>
      <c r="AY841" s="152" t="s">
        <v>162</v>
      </c>
      <c r="AZ841" s="155" t="s">
        <v>163</v>
      </c>
      <c r="BA841" s="157" t="s">
        <v>164</v>
      </c>
    </row>
    <row r="842" spans="1:69" hidden="1" x14ac:dyDescent="0.25">
      <c r="A842" s="12" t="s">
        <v>159</v>
      </c>
      <c r="B842" s="12" t="s">
        <v>160</v>
      </c>
      <c r="C842" s="12" t="s">
        <v>161</v>
      </c>
      <c r="D842" s="12" t="s">
        <v>11</v>
      </c>
      <c r="E842" s="12">
        <v>1</v>
      </c>
      <c r="F842" s="94" t="s">
        <v>267</v>
      </c>
      <c r="G842" s="22">
        <v>16</v>
      </c>
      <c r="H842" s="102">
        <v>400</v>
      </c>
      <c r="I842" s="22">
        <v>16</v>
      </c>
      <c r="J842" s="108"/>
      <c r="K842" s="108"/>
      <c r="L842" s="108"/>
      <c r="M842" s="112"/>
      <c r="N842" s="112">
        <v>40</v>
      </c>
      <c r="O842" s="119">
        <v>0.5</v>
      </c>
      <c r="Q842" s="123"/>
      <c r="R842" s="123"/>
      <c r="S842" s="123"/>
      <c r="T842" s="123"/>
      <c r="U842" s="108"/>
      <c r="V842" s="108"/>
      <c r="W842" s="108"/>
      <c r="X842" s="119">
        <f t="shared" ref="X842:X905" si="90">(I842-O842*2)</f>
        <v>15</v>
      </c>
      <c r="Y842" s="127">
        <f t="shared" si="86"/>
        <v>176.71458676442586</v>
      </c>
      <c r="Z842" s="131">
        <f t="shared" si="87"/>
        <v>1.25</v>
      </c>
      <c r="AA842" s="135">
        <f t="shared" si="88"/>
        <v>1.227184630308513</v>
      </c>
      <c r="AB842" s="139">
        <f t="shared" si="89"/>
        <v>1.1999999999999999E-4</v>
      </c>
      <c r="AC842" s="139">
        <v>1.4999999999999999E-4</v>
      </c>
      <c r="AD842" s="143"/>
      <c r="AE842" s="143"/>
      <c r="AF842" s="143"/>
      <c r="AG842" s="143"/>
      <c r="AH842" s="143"/>
      <c r="AI842" s="147">
        <v>82.85</v>
      </c>
      <c r="AJ842" s="143"/>
      <c r="AK842" s="143"/>
      <c r="AL842" s="143"/>
      <c r="AM842" s="143"/>
      <c r="AN842" s="143"/>
      <c r="AO842" s="143"/>
      <c r="AP842" s="143"/>
      <c r="AQ842" s="143"/>
      <c r="AR842" s="143"/>
      <c r="AY842" s="152" t="s">
        <v>162</v>
      </c>
      <c r="AZ842" s="155" t="s">
        <v>163</v>
      </c>
      <c r="BA842" s="157" t="s">
        <v>164</v>
      </c>
    </row>
    <row r="843" spans="1:69" hidden="1" x14ac:dyDescent="0.25">
      <c r="A843" s="92" t="s">
        <v>159</v>
      </c>
      <c r="B843" s="92" t="s">
        <v>160</v>
      </c>
      <c r="C843" s="92" t="s">
        <v>161</v>
      </c>
      <c r="D843" s="92" t="s">
        <v>11</v>
      </c>
      <c r="E843" s="92">
        <v>1</v>
      </c>
      <c r="F843" s="94" t="s">
        <v>267</v>
      </c>
      <c r="G843" s="96">
        <v>16</v>
      </c>
      <c r="H843" s="100">
        <v>400</v>
      </c>
      <c r="I843" s="86">
        <v>16</v>
      </c>
      <c r="J843" s="107"/>
      <c r="K843" s="107"/>
      <c r="L843" s="107"/>
      <c r="M843" s="111"/>
      <c r="N843" s="111"/>
      <c r="O843" s="118">
        <v>0.56200000000000006</v>
      </c>
      <c r="P843" s="86"/>
      <c r="Q843" s="122"/>
      <c r="R843" s="122"/>
      <c r="S843" s="122"/>
      <c r="T843" s="122"/>
      <c r="U843" s="107"/>
      <c r="V843" s="107"/>
      <c r="W843" s="107"/>
      <c r="X843" s="118">
        <f t="shared" si="90"/>
        <v>14.875999999999999</v>
      </c>
      <c r="Y843" s="126">
        <f t="shared" si="86"/>
        <v>173.80498187874772</v>
      </c>
      <c r="Z843" s="130">
        <f t="shared" si="87"/>
        <v>1.2396666666666667</v>
      </c>
      <c r="AA843" s="134">
        <f t="shared" si="88"/>
        <v>1.2069790408246373</v>
      </c>
      <c r="AB843" s="138">
        <f t="shared" si="89"/>
        <v>1.210002688894864E-4</v>
      </c>
      <c r="AC843" s="138">
        <v>1.4999999999999999E-4</v>
      </c>
      <c r="AD843" s="142"/>
      <c r="AE843" s="142"/>
      <c r="AF843" s="142"/>
      <c r="AG843" s="92"/>
      <c r="AH843" s="142"/>
      <c r="AI843" s="146">
        <v>92.75</v>
      </c>
      <c r="AJ843" s="142"/>
      <c r="AK843" s="142"/>
      <c r="AL843" s="142"/>
      <c r="AM843" s="142"/>
      <c r="AN843" s="142"/>
      <c r="AO843" s="142"/>
      <c r="AP843" s="142"/>
      <c r="AQ843" s="142"/>
      <c r="AR843" s="142"/>
      <c r="AS843" s="92"/>
      <c r="AT843" s="92"/>
      <c r="AU843" s="92"/>
      <c r="AV843" s="92"/>
      <c r="AW843" s="92"/>
      <c r="AX843" s="92"/>
      <c r="AY843" s="152" t="s">
        <v>162</v>
      </c>
      <c r="AZ843" s="155" t="s">
        <v>163</v>
      </c>
      <c r="BA843" s="157" t="s">
        <v>164</v>
      </c>
      <c r="BB843" s="92"/>
      <c r="BC843" s="92"/>
      <c r="BD843" s="92"/>
      <c r="BE843" s="92"/>
      <c r="BF843" s="92"/>
      <c r="BG843" s="92"/>
      <c r="BH843" s="92"/>
      <c r="BI843" s="92"/>
      <c r="BJ843" s="92"/>
      <c r="BK843" s="92"/>
      <c r="BL843" s="92"/>
      <c r="BM843" s="92"/>
      <c r="BN843" s="92"/>
      <c r="BO843" s="92"/>
      <c r="BP843" s="92"/>
      <c r="BQ843" s="92"/>
    </row>
    <row r="844" spans="1:69" hidden="1" x14ac:dyDescent="0.25">
      <c r="A844" s="92" t="s">
        <v>159</v>
      </c>
      <c r="B844" s="92" t="s">
        <v>160</v>
      </c>
      <c r="C844" s="92" t="s">
        <v>161</v>
      </c>
      <c r="D844" s="92" t="s">
        <v>11</v>
      </c>
      <c r="E844" s="92">
        <v>1</v>
      </c>
      <c r="F844" s="94" t="s">
        <v>267</v>
      </c>
      <c r="G844" s="96">
        <v>16</v>
      </c>
      <c r="H844" s="100">
        <v>400</v>
      </c>
      <c r="I844" s="86">
        <v>16</v>
      </c>
      <c r="J844" s="107"/>
      <c r="K844" s="107"/>
      <c r="L844" s="107"/>
      <c r="M844" s="111"/>
      <c r="N844" s="111"/>
      <c r="O844" s="118">
        <v>0.625</v>
      </c>
      <c r="P844" s="86"/>
      <c r="Q844" s="122"/>
      <c r="R844" s="122"/>
      <c r="S844" s="122"/>
      <c r="T844" s="122"/>
      <c r="U844" s="107"/>
      <c r="V844" s="107"/>
      <c r="W844" s="107"/>
      <c r="X844" s="118">
        <f t="shared" si="90"/>
        <v>14.75</v>
      </c>
      <c r="Y844" s="126">
        <f t="shared" si="86"/>
        <v>170.87318792415735</v>
      </c>
      <c r="Z844" s="130">
        <f t="shared" si="87"/>
        <v>1.2291666666666667</v>
      </c>
      <c r="AA844" s="134">
        <f t="shared" si="88"/>
        <v>1.1866193605844262</v>
      </c>
      <c r="AB844" s="138">
        <f t="shared" si="89"/>
        <v>1.2203389830508473E-4</v>
      </c>
      <c r="AC844" s="138">
        <v>1.4999999999999999E-4</v>
      </c>
      <c r="AD844" s="142"/>
      <c r="AE844" s="142"/>
      <c r="AF844" s="142"/>
      <c r="AG844" s="92"/>
      <c r="AH844" s="142"/>
      <c r="AI844" s="146">
        <v>102.72</v>
      </c>
      <c r="AJ844" s="142"/>
      <c r="AK844" s="142"/>
      <c r="AL844" s="142"/>
      <c r="AM844" s="142"/>
      <c r="AN844" s="142"/>
      <c r="AO844" s="142"/>
      <c r="AP844" s="142"/>
      <c r="AQ844" s="142"/>
      <c r="AR844" s="142"/>
      <c r="AS844" s="92"/>
      <c r="AT844" s="92"/>
      <c r="AU844" s="92"/>
      <c r="AV844" s="92"/>
      <c r="AW844" s="92"/>
      <c r="AX844" s="92"/>
      <c r="AY844" s="152" t="s">
        <v>162</v>
      </c>
      <c r="AZ844" s="155" t="s">
        <v>163</v>
      </c>
      <c r="BA844" s="157" t="s">
        <v>164</v>
      </c>
      <c r="BB844" s="92"/>
      <c r="BC844" s="92"/>
      <c r="BD844" s="92"/>
      <c r="BE844" s="92"/>
      <c r="BF844" s="92"/>
      <c r="BG844" s="92"/>
      <c r="BH844" s="92"/>
      <c r="BI844" s="92"/>
      <c r="BJ844" s="92"/>
      <c r="BK844" s="92"/>
      <c r="BL844" s="92"/>
      <c r="BM844" s="92"/>
      <c r="BN844" s="92"/>
      <c r="BO844" s="92"/>
      <c r="BP844" s="92"/>
      <c r="BQ844" s="92"/>
    </row>
    <row r="845" spans="1:69" hidden="1" x14ac:dyDescent="0.25">
      <c r="A845" s="12" t="s">
        <v>159</v>
      </c>
      <c r="B845" s="12" t="s">
        <v>160</v>
      </c>
      <c r="C845" s="12" t="s">
        <v>161</v>
      </c>
      <c r="D845" s="12" t="s">
        <v>11</v>
      </c>
      <c r="E845" s="12">
        <v>1</v>
      </c>
      <c r="F845" s="94" t="s">
        <v>267</v>
      </c>
      <c r="G845" s="22">
        <v>16</v>
      </c>
      <c r="H845" s="102">
        <v>400</v>
      </c>
      <c r="I845" s="22">
        <v>16</v>
      </c>
      <c r="J845" s="108"/>
      <c r="K845" s="108"/>
      <c r="L845" s="108"/>
      <c r="M845" s="112"/>
      <c r="N845" s="112">
        <v>60</v>
      </c>
      <c r="O845" s="119">
        <v>0.65600000000000003</v>
      </c>
      <c r="Q845" s="123"/>
      <c r="R845" s="123"/>
      <c r="S845" s="123"/>
      <c r="T845" s="123"/>
      <c r="U845" s="108"/>
      <c r="V845" s="108"/>
      <c r="W845" s="108"/>
      <c r="X845" s="119">
        <f t="shared" si="90"/>
        <v>14.688000000000001</v>
      </c>
      <c r="Y845" s="127">
        <f t="shared" si="86"/>
        <v>169.43971375384351</v>
      </c>
      <c r="Z845" s="131">
        <f t="shared" si="87"/>
        <v>1.224</v>
      </c>
      <c r="AA845" s="135">
        <f t="shared" si="88"/>
        <v>1.1766646788461355</v>
      </c>
      <c r="AB845" s="139">
        <f t="shared" si="89"/>
        <v>1.2254901960784314E-4</v>
      </c>
      <c r="AC845" s="139">
        <v>1.4999999999999999E-4</v>
      </c>
      <c r="AD845" s="143"/>
      <c r="AE845" s="143"/>
      <c r="AF845" s="143"/>
      <c r="AG845" s="143"/>
      <c r="AH845" s="143"/>
      <c r="AI845" s="147">
        <v>107.6</v>
      </c>
      <c r="AJ845" s="143"/>
      <c r="AK845" s="143"/>
      <c r="AL845" s="143"/>
      <c r="AM845" s="143"/>
      <c r="AN845" s="143"/>
      <c r="AO845" s="143"/>
      <c r="AP845" s="143"/>
      <c r="AQ845" s="143"/>
      <c r="AR845" s="143"/>
      <c r="AY845" s="152" t="s">
        <v>162</v>
      </c>
      <c r="AZ845" s="155" t="s">
        <v>163</v>
      </c>
      <c r="BA845" s="157" t="s">
        <v>164</v>
      </c>
    </row>
    <row r="846" spans="1:69" hidden="1" x14ac:dyDescent="0.25">
      <c r="A846" s="92" t="s">
        <v>159</v>
      </c>
      <c r="B846" s="92" t="s">
        <v>160</v>
      </c>
      <c r="C846" s="92" t="s">
        <v>161</v>
      </c>
      <c r="D846" s="92" t="s">
        <v>11</v>
      </c>
      <c r="E846" s="92">
        <v>1</v>
      </c>
      <c r="F846" s="94" t="s">
        <v>267</v>
      </c>
      <c r="G846" s="96">
        <v>16</v>
      </c>
      <c r="H846" s="100">
        <v>400</v>
      </c>
      <c r="I846" s="86">
        <v>16</v>
      </c>
      <c r="J846" s="107"/>
      <c r="K846" s="107"/>
      <c r="L846" s="107"/>
      <c r="M846" s="111"/>
      <c r="N846" s="111"/>
      <c r="O846" s="118">
        <v>0.68799999999999994</v>
      </c>
      <c r="P846" s="86"/>
      <c r="Q846" s="122"/>
      <c r="R846" s="122"/>
      <c r="S846" s="122"/>
      <c r="T846" s="122"/>
      <c r="U846" s="107"/>
      <c r="V846" s="107"/>
      <c r="W846" s="107"/>
      <c r="X846" s="118">
        <f t="shared" si="90"/>
        <v>14.624000000000001</v>
      </c>
      <c r="Y846" s="126">
        <f t="shared" si="86"/>
        <v>167.96633193205113</v>
      </c>
      <c r="Z846" s="130">
        <f t="shared" si="87"/>
        <v>1.2186666666666668</v>
      </c>
      <c r="AA846" s="134">
        <f t="shared" si="88"/>
        <v>1.1664328606392442</v>
      </c>
      <c r="AB846" s="138">
        <f t="shared" si="89"/>
        <v>1.2308533916849013E-4</v>
      </c>
      <c r="AC846" s="138">
        <v>1.4999999999999999E-4</v>
      </c>
      <c r="AD846" s="142"/>
      <c r="AE846" s="142"/>
      <c r="AF846" s="142"/>
      <c r="AG846" s="92"/>
      <c r="AH846" s="142"/>
      <c r="AI846" s="146">
        <v>112.62</v>
      </c>
      <c r="AJ846" s="142"/>
      <c r="AK846" s="142"/>
      <c r="AL846" s="142"/>
      <c r="AM846" s="142"/>
      <c r="AN846" s="142"/>
      <c r="AO846" s="142"/>
      <c r="AP846" s="142"/>
      <c r="AQ846" s="142"/>
      <c r="AR846" s="142"/>
      <c r="AS846" s="92"/>
      <c r="AT846" s="92"/>
      <c r="AU846" s="92"/>
      <c r="AV846" s="92"/>
      <c r="AW846" s="92"/>
      <c r="AX846" s="92"/>
      <c r="AY846" s="152" t="s">
        <v>162</v>
      </c>
      <c r="AZ846" s="155" t="s">
        <v>163</v>
      </c>
      <c r="BA846" s="157" t="s">
        <v>164</v>
      </c>
      <c r="BB846" s="92"/>
      <c r="BC846" s="92"/>
      <c r="BD846" s="92"/>
      <c r="BE846" s="92"/>
      <c r="BF846" s="92"/>
      <c r="BG846" s="92"/>
      <c r="BH846" s="92"/>
      <c r="BI846" s="92"/>
      <c r="BJ846" s="92"/>
      <c r="BK846" s="92"/>
      <c r="BL846" s="92"/>
      <c r="BM846" s="92"/>
      <c r="BN846" s="92"/>
      <c r="BO846" s="92"/>
      <c r="BP846" s="92"/>
      <c r="BQ846" s="92"/>
    </row>
    <row r="847" spans="1:69" hidden="1" x14ac:dyDescent="0.25">
      <c r="A847" s="92" t="s">
        <v>159</v>
      </c>
      <c r="B847" s="92" t="s">
        <v>160</v>
      </c>
      <c r="C847" s="92" t="s">
        <v>161</v>
      </c>
      <c r="D847" s="92" t="s">
        <v>11</v>
      </c>
      <c r="E847" s="92">
        <v>1</v>
      </c>
      <c r="F847" s="94" t="s">
        <v>267</v>
      </c>
      <c r="G847" s="96">
        <v>16</v>
      </c>
      <c r="H847" s="100">
        <v>400</v>
      </c>
      <c r="I847" s="86">
        <v>16</v>
      </c>
      <c r="J847" s="107"/>
      <c r="K847" s="107"/>
      <c r="L847" s="107"/>
      <c r="M847" s="111"/>
      <c r="N847" s="111"/>
      <c r="O847" s="118">
        <v>0.75</v>
      </c>
      <c r="P847" s="86"/>
      <c r="Q847" s="122"/>
      <c r="R847" s="122"/>
      <c r="S847" s="122"/>
      <c r="T847" s="122"/>
      <c r="U847" s="107"/>
      <c r="V847" s="107"/>
      <c r="W847" s="107"/>
      <c r="X847" s="118">
        <f t="shared" si="90"/>
        <v>14.5</v>
      </c>
      <c r="Y847" s="126">
        <f t="shared" si="86"/>
        <v>165.1299638543135</v>
      </c>
      <c r="Z847" s="130">
        <f t="shared" si="87"/>
        <v>1.2083333333333333</v>
      </c>
      <c r="AA847" s="134">
        <f t="shared" si="88"/>
        <v>1.1467358600993991</v>
      </c>
      <c r="AB847" s="138">
        <f t="shared" si="89"/>
        <v>1.2413793103448277E-4</v>
      </c>
      <c r="AC847" s="138">
        <v>1.4999999999999999E-4</v>
      </c>
      <c r="AD847" s="142"/>
      <c r="AE847" s="142"/>
      <c r="AF847" s="142"/>
      <c r="AG847" s="92"/>
      <c r="AH847" s="142"/>
      <c r="AI847" s="146">
        <v>122.27</v>
      </c>
      <c r="AJ847" s="142"/>
      <c r="AK847" s="142"/>
      <c r="AL847" s="142"/>
      <c r="AM847" s="142"/>
      <c r="AN847" s="142"/>
      <c r="AO847" s="142"/>
      <c r="AP847" s="142"/>
      <c r="AQ847" s="142"/>
      <c r="AR847" s="142"/>
      <c r="AS847" s="92"/>
      <c r="AT847" s="92"/>
      <c r="AU847" s="92"/>
      <c r="AV847" s="92"/>
      <c r="AW847" s="92"/>
      <c r="AX847" s="92"/>
      <c r="AY847" s="152" t="s">
        <v>162</v>
      </c>
      <c r="AZ847" s="155" t="s">
        <v>163</v>
      </c>
      <c r="BA847" s="157" t="s">
        <v>164</v>
      </c>
      <c r="BB847" s="92"/>
      <c r="BC847" s="92"/>
      <c r="BD847" s="92"/>
      <c r="BE847" s="92"/>
      <c r="BF847" s="92"/>
      <c r="BG847" s="92"/>
      <c r="BH847" s="92"/>
      <c r="BI847" s="92"/>
      <c r="BJ847" s="92"/>
      <c r="BK847" s="92"/>
      <c r="BL847" s="92"/>
      <c r="BM847" s="92"/>
      <c r="BN847" s="92"/>
      <c r="BO847" s="92"/>
      <c r="BP847" s="92"/>
      <c r="BQ847" s="92"/>
    </row>
    <row r="848" spans="1:69" hidden="1" x14ac:dyDescent="0.25">
      <c r="A848" s="92" t="s">
        <v>159</v>
      </c>
      <c r="B848" s="92" t="s">
        <v>160</v>
      </c>
      <c r="C848" s="92" t="s">
        <v>161</v>
      </c>
      <c r="D848" s="92" t="s">
        <v>11</v>
      </c>
      <c r="E848" s="92">
        <v>1</v>
      </c>
      <c r="F848" s="94" t="s">
        <v>267</v>
      </c>
      <c r="G848" s="96">
        <v>16</v>
      </c>
      <c r="H848" s="105">
        <v>400</v>
      </c>
      <c r="I848" s="86">
        <v>16</v>
      </c>
      <c r="J848" s="107"/>
      <c r="K848" s="107"/>
      <c r="L848" s="107"/>
      <c r="M848" s="111"/>
      <c r="N848" s="111"/>
      <c r="O848" s="118">
        <v>0.81200000000000006</v>
      </c>
      <c r="P848" s="86"/>
      <c r="Q848" s="122"/>
      <c r="R848" s="122"/>
      <c r="S848" s="122"/>
      <c r="T848" s="122"/>
      <c r="U848" s="107"/>
      <c r="V848" s="107"/>
      <c r="W848" s="107"/>
      <c r="X848" s="118">
        <f t="shared" si="90"/>
        <v>14.375999999999999</v>
      </c>
      <c r="Y848" s="126">
        <f t="shared" si="86"/>
        <v>162.31774834089666</v>
      </c>
      <c r="Z848" s="130">
        <f t="shared" si="87"/>
        <v>1.198</v>
      </c>
      <c r="AA848" s="134">
        <f t="shared" si="88"/>
        <v>1.1272065857006712</v>
      </c>
      <c r="AB848" s="138">
        <f t="shared" si="89"/>
        <v>1.2520868113522537E-4</v>
      </c>
      <c r="AC848" s="138">
        <v>1.4999999999999999E-4</v>
      </c>
      <c r="AD848" s="142"/>
      <c r="AE848" s="142"/>
      <c r="AF848" s="142"/>
      <c r="AG848" s="92"/>
      <c r="AH848" s="142"/>
      <c r="AI848" s="146">
        <v>131.84</v>
      </c>
      <c r="AJ848" s="142"/>
      <c r="AK848" s="142"/>
      <c r="AL848" s="142"/>
      <c r="AM848" s="142"/>
      <c r="AN848" s="142"/>
      <c r="AO848" s="142"/>
      <c r="AP848" s="142"/>
      <c r="AQ848" s="142"/>
      <c r="AR848" s="142"/>
      <c r="AS848" s="92"/>
      <c r="AT848" s="92"/>
      <c r="AU848" s="92"/>
      <c r="AV848" s="92"/>
      <c r="AW848" s="92"/>
      <c r="AX848" s="92"/>
      <c r="AY848" s="152" t="s">
        <v>162</v>
      </c>
      <c r="AZ848" s="155" t="s">
        <v>163</v>
      </c>
      <c r="BA848" s="157" t="s">
        <v>164</v>
      </c>
      <c r="BB848" s="92"/>
      <c r="BC848" s="92"/>
      <c r="BD848" s="92"/>
      <c r="BE848" s="92"/>
      <c r="BF848" s="92"/>
      <c r="BG848" s="92"/>
      <c r="BH848" s="92"/>
      <c r="BI848" s="92"/>
      <c r="BJ848" s="92"/>
      <c r="BK848" s="92"/>
      <c r="BL848" s="92"/>
      <c r="BM848" s="92"/>
      <c r="BN848" s="92"/>
      <c r="BO848" s="92"/>
      <c r="BP848" s="92"/>
      <c r="BQ848" s="92"/>
    </row>
    <row r="849" spans="1:69" hidden="1" x14ac:dyDescent="0.25">
      <c r="A849" s="12" t="s">
        <v>159</v>
      </c>
      <c r="B849" s="12" t="s">
        <v>160</v>
      </c>
      <c r="C849" s="12" t="s">
        <v>161</v>
      </c>
      <c r="D849" s="12" t="s">
        <v>11</v>
      </c>
      <c r="E849" s="12">
        <v>1</v>
      </c>
      <c r="F849" s="94" t="s">
        <v>267</v>
      </c>
      <c r="G849" s="22">
        <v>16</v>
      </c>
      <c r="H849" s="101">
        <v>400</v>
      </c>
      <c r="I849" s="22">
        <v>16</v>
      </c>
      <c r="J849" s="108"/>
      <c r="K849" s="108"/>
      <c r="L849" s="108"/>
      <c r="M849" s="112"/>
      <c r="N849" s="112">
        <v>80</v>
      </c>
      <c r="O849" s="119">
        <v>0.84399999999999997</v>
      </c>
      <c r="Q849" s="123"/>
      <c r="R849" s="123"/>
      <c r="S849" s="123"/>
      <c r="T849" s="123"/>
      <c r="U849" s="108"/>
      <c r="V849" s="108"/>
      <c r="W849" s="108"/>
      <c r="X849" s="119">
        <f t="shared" si="90"/>
        <v>14.311999999999999</v>
      </c>
      <c r="Y849" s="127">
        <f t="shared" si="86"/>
        <v>160.87573218015771</v>
      </c>
      <c r="Z849" s="131">
        <f t="shared" si="87"/>
        <v>1.1926666666666665</v>
      </c>
      <c r="AA849" s="135">
        <f t="shared" si="88"/>
        <v>1.1171925845844284</v>
      </c>
      <c r="AB849" s="139">
        <f t="shared" si="89"/>
        <v>1.257685858021241E-4</v>
      </c>
      <c r="AC849" s="139">
        <v>1.4999999999999999E-4</v>
      </c>
      <c r="AD849" s="143"/>
      <c r="AE849" s="143"/>
      <c r="AF849" s="143"/>
      <c r="AG849" s="143"/>
      <c r="AH849" s="143"/>
      <c r="AI849" s="147">
        <v>136.74</v>
      </c>
      <c r="AJ849" s="143"/>
      <c r="AK849" s="143"/>
      <c r="AL849" s="143"/>
      <c r="AM849" s="143"/>
      <c r="AN849" s="143"/>
      <c r="AO849" s="143"/>
      <c r="AP849" s="143"/>
      <c r="AQ849" s="143"/>
      <c r="AR849" s="143"/>
      <c r="AY849" s="152" t="s">
        <v>162</v>
      </c>
      <c r="AZ849" s="155" t="s">
        <v>163</v>
      </c>
      <c r="BA849" s="157" t="s">
        <v>164</v>
      </c>
    </row>
    <row r="850" spans="1:69" hidden="1" x14ac:dyDescent="0.25">
      <c r="A850" s="92" t="s">
        <v>159</v>
      </c>
      <c r="B850" s="92" t="s">
        <v>160</v>
      </c>
      <c r="C850" s="92" t="s">
        <v>161</v>
      </c>
      <c r="D850" s="92" t="s">
        <v>11</v>
      </c>
      <c r="E850" s="92">
        <v>1</v>
      </c>
      <c r="F850" s="94" t="s">
        <v>267</v>
      </c>
      <c r="G850" s="96">
        <v>16</v>
      </c>
      <c r="H850" s="100">
        <v>400</v>
      </c>
      <c r="I850" s="86">
        <v>16</v>
      </c>
      <c r="J850" s="107"/>
      <c r="K850" s="107"/>
      <c r="L850" s="107"/>
      <c r="M850" s="111"/>
      <c r="N850" s="111"/>
      <c r="O850" s="118">
        <v>0.875</v>
      </c>
      <c r="P850" s="86"/>
      <c r="Q850" s="122"/>
      <c r="R850" s="122"/>
      <c r="S850" s="122"/>
      <c r="T850" s="122"/>
      <c r="U850" s="107"/>
      <c r="V850" s="107"/>
      <c r="W850" s="107"/>
      <c r="X850" s="118">
        <f t="shared" si="90"/>
        <v>14.25</v>
      </c>
      <c r="Y850" s="126">
        <f t="shared" si="86"/>
        <v>159.48491455489435</v>
      </c>
      <c r="Z850" s="130">
        <f t="shared" si="87"/>
        <v>1.1875</v>
      </c>
      <c r="AA850" s="134">
        <f t="shared" si="88"/>
        <v>1.1075341288534328</v>
      </c>
      <c r="AB850" s="138">
        <f t="shared" si="89"/>
        <v>1.2631578947368421E-4</v>
      </c>
      <c r="AC850" s="138">
        <v>1.4999999999999999E-4</v>
      </c>
      <c r="AD850" s="142"/>
      <c r="AE850" s="142"/>
      <c r="AF850" s="142"/>
      <c r="AG850" s="92"/>
      <c r="AH850" s="142"/>
      <c r="AI850" s="146">
        <v>141.47999999999999</v>
      </c>
      <c r="AJ850" s="142"/>
      <c r="AK850" s="142"/>
      <c r="AL850" s="142"/>
      <c r="AM850" s="142"/>
      <c r="AN850" s="142"/>
      <c r="AO850" s="142"/>
      <c r="AP850" s="142"/>
      <c r="AQ850" s="142"/>
      <c r="AR850" s="142"/>
      <c r="AS850" s="92"/>
      <c r="AT850" s="92"/>
      <c r="AU850" s="92"/>
      <c r="AV850" s="92"/>
      <c r="AW850" s="92"/>
      <c r="AX850" s="92"/>
      <c r="AY850" s="152" t="s">
        <v>162</v>
      </c>
      <c r="AZ850" s="155" t="s">
        <v>163</v>
      </c>
      <c r="BA850" s="157" t="s">
        <v>164</v>
      </c>
      <c r="BB850" s="92"/>
      <c r="BC850" s="92"/>
      <c r="BD850" s="92"/>
      <c r="BE850" s="92"/>
      <c r="BF850" s="92"/>
      <c r="BG850" s="92"/>
      <c r="BH850" s="92"/>
      <c r="BI850" s="92"/>
      <c r="BJ850" s="92"/>
      <c r="BK850" s="92"/>
      <c r="BL850" s="92"/>
      <c r="BM850" s="92"/>
      <c r="BN850" s="92"/>
      <c r="BO850" s="92"/>
      <c r="BP850" s="92"/>
      <c r="BQ850" s="92"/>
    </row>
    <row r="851" spans="1:69" hidden="1" x14ac:dyDescent="0.25">
      <c r="A851" s="92" t="s">
        <v>159</v>
      </c>
      <c r="B851" s="92" t="s">
        <v>160</v>
      </c>
      <c r="C851" s="92" t="s">
        <v>161</v>
      </c>
      <c r="D851" s="92" t="s">
        <v>11</v>
      </c>
      <c r="E851" s="92">
        <v>1</v>
      </c>
      <c r="F851" s="94" t="s">
        <v>267</v>
      </c>
      <c r="G851" s="96">
        <v>16</v>
      </c>
      <c r="H851" s="105">
        <v>400</v>
      </c>
      <c r="I851" s="86">
        <v>16</v>
      </c>
      <c r="J851" s="107"/>
      <c r="K851" s="107"/>
      <c r="L851" s="107"/>
      <c r="M851" s="111"/>
      <c r="N851" s="111"/>
      <c r="O851" s="118">
        <v>0.93799999999999994</v>
      </c>
      <c r="P851" s="86"/>
      <c r="Q851" s="122"/>
      <c r="R851" s="122"/>
      <c r="S851" s="122"/>
      <c r="T851" s="122"/>
      <c r="U851" s="107"/>
      <c r="V851" s="107"/>
      <c r="W851" s="107"/>
      <c r="X851" s="118">
        <f t="shared" si="90"/>
        <v>14.124000000000001</v>
      </c>
      <c r="Y851" s="126">
        <f t="shared" si="86"/>
        <v>156.67701873137622</v>
      </c>
      <c r="Z851" s="130">
        <f t="shared" si="87"/>
        <v>1.177</v>
      </c>
      <c r="AA851" s="134">
        <f t="shared" si="88"/>
        <v>1.0880348523012235</v>
      </c>
      <c r="AB851" s="138">
        <f t="shared" si="89"/>
        <v>1.2744265080713677E-4</v>
      </c>
      <c r="AC851" s="138">
        <v>1.4999999999999999E-4</v>
      </c>
      <c r="AD851" s="142"/>
      <c r="AE851" s="142"/>
      <c r="AF851" s="142"/>
      <c r="AG851" s="92"/>
      <c r="AH851" s="142"/>
      <c r="AI851" s="146">
        <v>151.03</v>
      </c>
      <c r="AJ851" s="142"/>
      <c r="AK851" s="142"/>
      <c r="AL851" s="142"/>
      <c r="AM851" s="142"/>
      <c r="AN851" s="142"/>
      <c r="AO851" s="142"/>
      <c r="AP851" s="142"/>
      <c r="AQ851" s="142"/>
      <c r="AR851" s="142"/>
      <c r="AS851" s="92"/>
      <c r="AT851" s="92"/>
      <c r="AU851" s="92"/>
      <c r="AV851" s="92"/>
      <c r="AW851" s="92"/>
      <c r="AX851" s="92"/>
      <c r="AY851" s="152" t="s">
        <v>162</v>
      </c>
      <c r="AZ851" s="155" t="s">
        <v>163</v>
      </c>
      <c r="BA851" s="157" t="s">
        <v>164</v>
      </c>
      <c r="BB851" s="92"/>
      <c r="BC851" s="92"/>
      <c r="BD851" s="92"/>
      <c r="BE851" s="92"/>
      <c r="BF851" s="92"/>
      <c r="BG851" s="92"/>
      <c r="BH851" s="92"/>
      <c r="BI851" s="92"/>
      <c r="BJ851" s="92"/>
      <c r="BK851" s="92"/>
      <c r="BL851" s="92"/>
      <c r="BM851" s="92"/>
      <c r="BN851" s="92"/>
      <c r="BO851" s="92"/>
      <c r="BP851" s="92"/>
      <c r="BQ851" s="92"/>
    </row>
    <row r="852" spans="1:69" hidden="1" x14ac:dyDescent="0.25">
      <c r="A852" s="92" t="s">
        <v>159</v>
      </c>
      <c r="B852" s="92" t="s">
        <v>160</v>
      </c>
      <c r="C852" s="92" t="s">
        <v>161</v>
      </c>
      <c r="D852" s="92" t="s">
        <v>11</v>
      </c>
      <c r="E852" s="92">
        <v>1</v>
      </c>
      <c r="F852" s="94" t="s">
        <v>267</v>
      </c>
      <c r="G852" s="96">
        <v>16</v>
      </c>
      <c r="H852" s="100">
        <v>400</v>
      </c>
      <c r="I852" s="86">
        <v>16</v>
      </c>
      <c r="J852" s="107"/>
      <c r="K852" s="107"/>
      <c r="L852" s="107"/>
      <c r="M852" s="111"/>
      <c r="N852" s="111"/>
      <c r="O852" s="118">
        <v>1</v>
      </c>
      <c r="P852" s="86"/>
      <c r="Q852" s="122"/>
      <c r="R852" s="122"/>
      <c r="S852" s="122"/>
      <c r="T852" s="122"/>
      <c r="U852" s="107"/>
      <c r="V852" s="107"/>
      <c r="W852" s="107"/>
      <c r="X852" s="118">
        <f t="shared" si="90"/>
        <v>14</v>
      </c>
      <c r="Y852" s="126">
        <f t="shared" si="86"/>
        <v>153.93804002589985</v>
      </c>
      <c r="Z852" s="130">
        <f t="shared" si="87"/>
        <v>1.1666666666666667</v>
      </c>
      <c r="AA852" s="134">
        <f t="shared" si="88"/>
        <v>1.0690141668465269</v>
      </c>
      <c r="AB852" s="138">
        <f t="shared" si="89"/>
        <v>1.2857142857142855E-4</v>
      </c>
      <c r="AC852" s="138">
        <v>1.4999999999999999E-4</v>
      </c>
      <c r="AD852" s="142"/>
      <c r="AE852" s="142"/>
      <c r="AF852" s="142"/>
      <c r="AG852" s="92"/>
      <c r="AH852" s="142"/>
      <c r="AI852" s="146">
        <v>160.35</v>
      </c>
      <c r="AJ852" s="142"/>
      <c r="AK852" s="142"/>
      <c r="AL852" s="142"/>
      <c r="AM852" s="142"/>
      <c r="AN852" s="142"/>
      <c r="AO852" s="142"/>
      <c r="AP852" s="142"/>
      <c r="AQ852" s="142"/>
      <c r="AR852" s="142"/>
      <c r="AS852" s="92"/>
      <c r="AT852" s="92"/>
      <c r="AU852" s="92"/>
      <c r="AV852" s="92"/>
      <c r="AW852" s="92"/>
      <c r="AX852" s="92"/>
      <c r="AY852" s="152" t="s">
        <v>162</v>
      </c>
      <c r="AZ852" s="155" t="s">
        <v>163</v>
      </c>
      <c r="BA852" s="157" t="s">
        <v>164</v>
      </c>
      <c r="BB852" s="92"/>
      <c r="BC852" s="92"/>
      <c r="BD852" s="92"/>
      <c r="BE852" s="92"/>
      <c r="BF852" s="92"/>
      <c r="BG852" s="92"/>
      <c r="BH852" s="92"/>
      <c r="BI852" s="92"/>
      <c r="BJ852" s="92"/>
      <c r="BK852" s="92"/>
      <c r="BL852" s="92"/>
      <c r="BM852" s="92"/>
      <c r="BN852" s="92"/>
      <c r="BO852" s="92"/>
      <c r="BP852" s="92"/>
      <c r="BQ852" s="92"/>
    </row>
    <row r="853" spans="1:69" hidden="1" x14ac:dyDescent="0.25">
      <c r="A853" s="12" t="s">
        <v>159</v>
      </c>
      <c r="B853" s="12" t="s">
        <v>160</v>
      </c>
      <c r="C853" s="12" t="s">
        <v>161</v>
      </c>
      <c r="D853" s="12" t="s">
        <v>11</v>
      </c>
      <c r="E853" s="12">
        <v>1</v>
      </c>
      <c r="F853" s="94" t="s">
        <v>267</v>
      </c>
      <c r="G853" s="22">
        <v>16</v>
      </c>
      <c r="H853" s="101">
        <v>400</v>
      </c>
      <c r="I853" s="22">
        <v>16</v>
      </c>
      <c r="J853" s="108"/>
      <c r="K853" s="108"/>
      <c r="L853" s="108"/>
      <c r="M853" s="112"/>
      <c r="N853" s="112">
        <v>100</v>
      </c>
      <c r="O853" s="119">
        <v>1.0309999999999999</v>
      </c>
      <c r="Q853" s="123"/>
      <c r="R853" s="123"/>
      <c r="S853" s="123"/>
      <c r="T853" s="123"/>
      <c r="U853" s="108"/>
      <c r="V853" s="108"/>
      <c r="W853" s="108"/>
      <c r="X853" s="119">
        <f t="shared" si="90"/>
        <v>13.938000000000001</v>
      </c>
      <c r="Y853" s="127">
        <f t="shared" si="86"/>
        <v>152.57760788478203</v>
      </c>
      <c r="Z853" s="131">
        <f t="shared" si="87"/>
        <v>1.1615</v>
      </c>
      <c r="AA853" s="135">
        <f t="shared" si="88"/>
        <v>1.0595667214220972</v>
      </c>
      <c r="AB853" s="139">
        <f t="shared" si="89"/>
        <v>1.2914334911752045E-4</v>
      </c>
      <c r="AC853" s="139">
        <v>1.4999999999999999E-4</v>
      </c>
      <c r="AD853" s="143"/>
      <c r="AE853" s="143"/>
      <c r="AF853" s="143"/>
      <c r="AG853" s="143"/>
      <c r="AH853" s="143"/>
      <c r="AI853" s="147">
        <v>164.98</v>
      </c>
      <c r="AJ853" s="143"/>
      <c r="AK853" s="143"/>
      <c r="AL853" s="143"/>
      <c r="AM853" s="143"/>
      <c r="AN853" s="143"/>
      <c r="AO853" s="143"/>
      <c r="AP853" s="143"/>
      <c r="AQ853" s="143"/>
      <c r="AR853" s="143"/>
      <c r="AY853" s="152" t="s">
        <v>162</v>
      </c>
      <c r="AZ853" s="155" t="s">
        <v>163</v>
      </c>
      <c r="BA853" s="157" t="s">
        <v>164</v>
      </c>
    </row>
    <row r="854" spans="1:69" hidden="1" x14ac:dyDescent="0.25">
      <c r="A854" s="92" t="s">
        <v>159</v>
      </c>
      <c r="B854" s="92" t="s">
        <v>160</v>
      </c>
      <c r="C854" s="92" t="s">
        <v>161</v>
      </c>
      <c r="D854" s="92" t="s">
        <v>11</v>
      </c>
      <c r="E854" s="92">
        <v>1</v>
      </c>
      <c r="F854" s="94" t="s">
        <v>267</v>
      </c>
      <c r="G854" s="96">
        <v>16</v>
      </c>
      <c r="H854" s="105">
        <v>400</v>
      </c>
      <c r="I854" s="86">
        <v>16</v>
      </c>
      <c r="J854" s="107"/>
      <c r="K854" s="107"/>
      <c r="L854" s="107"/>
      <c r="M854" s="111"/>
      <c r="N854" s="111"/>
      <c r="O854" s="118">
        <v>1.0620000000000001</v>
      </c>
      <c r="P854" s="86"/>
      <c r="Q854" s="122"/>
      <c r="R854" s="122"/>
      <c r="S854" s="122"/>
      <c r="T854" s="122"/>
      <c r="U854" s="107"/>
      <c r="V854" s="107"/>
      <c r="W854" s="107"/>
      <c r="X854" s="118">
        <f t="shared" si="90"/>
        <v>13.875999999999999</v>
      </c>
      <c r="Y854" s="126">
        <f t="shared" si="86"/>
        <v>151.22321388474433</v>
      </c>
      <c r="Z854" s="130">
        <f t="shared" si="87"/>
        <v>1.1563333333333332</v>
      </c>
      <c r="AA854" s="134">
        <f t="shared" si="88"/>
        <v>1.0501612075329465</v>
      </c>
      <c r="AB854" s="138">
        <f t="shared" si="89"/>
        <v>1.2972038051311619E-4</v>
      </c>
      <c r="AC854" s="138">
        <v>1.4999999999999999E-4</v>
      </c>
      <c r="AD854" s="142"/>
      <c r="AE854" s="142"/>
      <c r="AF854" s="142"/>
      <c r="AG854" s="92"/>
      <c r="AH854" s="142"/>
      <c r="AI854" s="146">
        <v>169.59</v>
      </c>
      <c r="AJ854" s="142"/>
      <c r="AK854" s="142"/>
      <c r="AL854" s="142"/>
      <c r="AM854" s="142"/>
      <c r="AN854" s="142"/>
      <c r="AO854" s="142"/>
      <c r="AP854" s="142"/>
      <c r="AQ854" s="142"/>
      <c r="AR854" s="142"/>
      <c r="AS854" s="92"/>
      <c r="AT854" s="92"/>
      <c r="AU854" s="92"/>
      <c r="AV854" s="92"/>
      <c r="AW854" s="92"/>
      <c r="AX854" s="92"/>
      <c r="AY854" s="152" t="s">
        <v>162</v>
      </c>
      <c r="AZ854" s="155" t="s">
        <v>163</v>
      </c>
      <c r="BA854" s="157" t="s">
        <v>164</v>
      </c>
      <c r="BB854" s="92"/>
      <c r="BC854" s="92"/>
      <c r="BD854" s="92"/>
      <c r="BE854" s="92"/>
      <c r="BF854" s="92"/>
      <c r="BG854" s="92"/>
      <c r="BH854" s="92"/>
      <c r="BI854" s="92"/>
      <c r="BJ854" s="92"/>
      <c r="BK854" s="92"/>
      <c r="BL854" s="92"/>
      <c r="BM854" s="92"/>
      <c r="BN854" s="92"/>
      <c r="BO854" s="92"/>
      <c r="BP854" s="92"/>
      <c r="BQ854" s="92"/>
    </row>
    <row r="855" spans="1:69" hidden="1" x14ac:dyDescent="0.25">
      <c r="A855" s="92" t="s">
        <v>159</v>
      </c>
      <c r="B855" s="92" t="s">
        <v>160</v>
      </c>
      <c r="C855" s="92" t="s">
        <v>161</v>
      </c>
      <c r="D855" s="92" t="s">
        <v>11</v>
      </c>
      <c r="E855" s="92">
        <v>1</v>
      </c>
      <c r="F855" s="94" t="s">
        <v>267</v>
      </c>
      <c r="G855" s="96">
        <v>16</v>
      </c>
      <c r="H855" s="100">
        <v>400</v>
      </c>
      <c r="I855" s="86">
        <v>16</v>
      </c>
      <c r="J855" s="107"/>
      <c r="K855" s="107"/>
      <c r="L855" s="107"/>
      <c r="M855" s="111"/>
      <c r="N855" s="111"/>
      <c r="O855" s="118">
        <v>1.125</v>
      </c>
      <c r="P855" s="86"/>
      <c r="Q855" s="122"/>
      <c r="R855" s="122"/>
      <c r="S855" s="122"/>
      <c r="T855" s="122"/>
      <c r="U855" s="107"/>
      <c r="V855" s="107"/>
      <c r="W855" s="107"/>
      <c r="X855" s="118">
        <f t="shared" si="90"/>
        <v>13.75</v>
      </c>
      <c r="Y855" s="126">
        <f t="shared" si="86"/>
        <v>148.48934026733008</v>
      </c>
      <c r="Z855" s="130">
        <f t="shared" si="87"/>
        <v>1.1458333333333333</v>
      </c>
      <c r="AA855" s="134">
        <f t="shared" si="88"/>
        <v>1.031175974078681</v>
      </c>
      <c r="AB855" s="138">
        <f t="shared" si="89"/>
        <v>1.309090909090909E-4</v>
      </c>
      <c r="AC855" s="138">
        <v>1.4999999999999999E-4</v>
      </c>
      <c r="AD855" s="142"/>
      <c r="AE855" s="142"/>
      <c r="AF855" s="142"/>
      <c r="AG855" s="92"/>
      <c r="AH855" s="142"/>
      <c r="AI855" s="146">
        <v>178.89</v>
      </c>
      <c r="AJ855" s="142"/>
      <c r="AK855" s="142"/>
      <c r="AL855" s="142"/>
      <c r="AM855" s="142"/>
      <c r="AN855" s="142"/>
      <c r="AO855" s="142"/>
      <c r="AP855" s="142"/>
      <c r="AQ855" s="142"/>
      <c r="AR855" s="142"/>
      <c r="AS855" s="92"/>
      <c r="AT855" s="92"/>
      <c r="AU855" s="92"/>
      <c r="AV855" s="92"/>
      <c r="AW855" s="92"/>
      <c r="AX855" s="92"/>
      <c r="AY855" s="152" t="s">
        <v>162</v>
      </c>
      <c r="AZ855" s="155" t="s">
        <v>163</v>
      </c>
      <c r="BA855" s="157" t="s">
        <v>164</v>
      </c>
      <c r="BB855" s="92"/>
      <c r="BC855" s="92"/>
      <c r="BD855" s="92"/>
      <c r="BE855" s="92"/>
      <c r="BF855" s="92"/>
      <c r="BG855" s="92"/>
      <c r="BH855" s="92"/>
      <c r="BI855" s="92"/>
      <c r="BJ855" s="92"/>
      <c r="BK855" s="92"/>
      <c r="BL855" s="92"/>
      <c r="BM855" s="92"/>
      <c r="BN855" s="92"/>
      <c r="BO855" s="92"/>
      <c r="BP855" s="92"/>
      <c r="BQ855" s="92"/>
    </row>
    <row r="856" spans="1:69" hidden="1" x14ac:dyDescent="0.25">
      <c r="A856" s="92" t="s">
        <v>159</v>
      </c>
      <c r="B856" s="92" t="s">
        <v>160</v>
      </c>
      <c r="C856" s="92" t="s">
        <v>161</v>
      </c>
      <c r="D856" s="92" t="s">
        <v>11</v>
      </c>
      <c r="E856" s="92">
        <v>1</v>
      </c>
      <c r="F856" s="94" t="s">
        <v>267</v>
      </c>
      <c r="G856" s="96">
        <v>16</v>
      </c>
      <c r="H856" s="100">
        <v>400</v>
      </c>
      <c r="I856" s="86">
        <v>16</v>
      </c>
      <c r="J856" s="107"/>
      <c r="K856" s="107"/>
      <c r="L856" s="107"/>
      <c r="M856" s="111"/>
      <c r="N856" s="111"/>
      <c r="O856" s="118">
        <v>1.1879999999999999</v>
      </c>
      <c r="P856" s="86"/>
      <c r="Q856" s="122"/>
      <c r="R856" s="122"/>
      <c r="S856" s="122"/>
      <c r="T856" s="122"/>
      <c r="U856" s="107"/>
      <c r="V856" s="107"/>
      <c r="W856" s="107"/>
      <c r="X856" s="118">
        <f t="shared" si="90"/>
        <v>13.624000000000001</v>
      </c>
      <c r="Y856" s="126">
        <f t="shared" si="86"/>
        <v>145.78040461240002</v>
      </c>
      <c r="Z856" s="130">
        <f t="shared" si="87"/>
        <v>1.1353333333333333</v>
      </c>
      <c r="AA856" s="134">
        <f t="shared" si="88"/>
        <v>1.0123639209194444</v>
      </c>
      <c r="AB856" s="138">
        <f t="shared" si="89"/>
        <v>1.3211978860833823E-4</v>
      </c>
      <c r="AC856" s="138">
        <v>1.4999999999999999E-4</v>
      </c>
      <c r="AD856" s="142"/>
      <c r="AE856" s="142"/>
      <c r="AF856" s="142"/>
      <c r="AG856" s="92"/>
      <c r="AH856" s="142"/>
      <c r="AI856" s="146">
        <v>188.11</v>
      </c>
      <c r="AJ856" s="142"/>
      <c r="AK856" s="142"/>
      <c r="AL856" s="142"/>
      <c r="AM856" s="142"/>
      <c r="AN856" s="142"/>
      <c r="AO856" s="142"/>
      <c r="AP856" s="142"/>
      <c r="AQ856" s="142"/>
      <c r="AR856" s="142"/>
      <c r="AS856" s="92"/>
      <c r="AT856" s="92"/>
      <c r="AU856" s="92"/>
      <c r="AV856" s="92"/>
      <c r="AW856" s="92"/>
      <c r="AX856" s="92"/>
      <c r="AY856" s="152" t="s">
        <v>162</v>
      </c>
      <c r="AZ856" s="155" t="s">
        <v>163</v>
      </c>
      <c r="BA856" s="157" t="s">
        <v>164</v>
      </c>
      <c r="BB856" s="92"/>
      <c r="BC856" s="92"/>
      <c r="BD856" s="92"/>
      <c r="BE856" s="92"/>
      <c r="BF856" s="92"/>
      <c r="BG856" s="92"/>
      <c r="BH856" s="92"/>
      <c r="BI856" s="92"/>
      <c r="BJ856" s="92"/>
      <c r="BK856" s="92"/>
      <c r="BL856" s="92"/>
      <c r="BM856" s="92"/>
      <c r="BN856" s="92"/>
      <c r="BO856" s="92"/>
      <c r="BP856" s="92"/>
      <c r="BQ856" s="92"/>
    </row>
    <row r="857" spans="1:69" hidden="1" x14ac:dyDescent="0.25">
      <c r="A857" s="12" t="s">
        <v>159</v>
      </c>
      <c r="B857" s="12" t="s">
        <v>160</v>
      </c>
      <c r="C857" s="12" t="s">
        <v>161</v>
      </c>
      <c r="D857" s="12" t="s">
        <v>11</v>
      </c>
      <c r="E857" s="12">
        <v>1</v>
      </c>
      <c r="F857" s="94" t="s">
        <v>267</v>
      </c>
      <c r="G857" s="22">
        <v>16</v>
      </c>
      <c r="H857" s="102">
        <v>400</v>
      </c>
      <c r="I857" s="22">
        <v>16</v>
      </c>
      <c r="J857" s="108"/>
      <c r="K857" s="108"/>
      <c r="L857" s="108"/>
      <c r="M857" s="112"/>
      <c r="N857" s="112">
        <v>120</v>
      </c>
      <c r="O857" s="119">
        <v>1.2190000000000001</v>
      </c>
      <c r="Q857" s="123"/>
      <c r="R857" s="123"/>
      <c r="S857" s="123"/>
      <c r="T857" s="123"/>
      <c r="U857" s="108"/>
      <c r="V857" s="108"/>
      <c r="W857" s="108"/>
      <c r="X857" s="119">
        <f t="shared" si="90"/>
        <v>13.561999999999999</v>
      </c>
      <c r="Y857" s="127">
        <f t="shared" si="86"/>
        <v>144.45659087525237</v>
      </c>
      <c r="Z857" s="131">
        <f t="shared" si="87"/>
        <v>1.1301666666666665</v>
      </c>
      <c r="AA857" s="135">
        <f t="shared" si="88"/>
        <v>1.0031707699670303</v>
      </c>
      <c r="AB857" s="139">
        <f t="shared" si="89"/>
        <v>1.3272378705205722E-4</v>
      </c>
      <c r="AC857" s="139">
        <v>1.4999999999999999E-4</v>
      </c>
      <c r="AD857" s="143"/>
      <c r="AE857" s="143"/>
      <c r="AF857" s="143"/>
      <c r="AG857" s="143"/>
      <c r="AH857" s="143"/>
      <c r="AI857" s="147">
        <v>192.61</v>
      </c>
      <c r="AJ857" s="143"/>
      <c r="AK857" s="143"/>
      <c r="AL857" s="143"/>
      <c r="AM857" s="143"/>
      <c r="AN857" s="143"/>
      <c r="AO857" s="143"/>
      <c r="AP857" s="143"/>
      <c r="AQ857" s="143"/>
      <c r="AR857" s="143"/>
      <c r="AY857" s="152" t="s">
        <v>162</v>
      </c>
      <c r="AZ857" s="155" t="s">
        <v>163</v>
      </c>
      <c r="BA857" s="157" t="s">
        <v>164</v>
      </c>
    </row>
    <row r="858" spans="1:69" hidden="1" x14ac:dyDescent="0.25">
      <c r="A858" s="92" t="s">
        <v>159</v>
      </c>
      <c r="B858" s="92" t="s">
        <v>160</v>
      </c>
      <c r="C858" s="92" t="s">
        <v>161</v>
      </c>
      <c r="D858" s="92" t="s">
        <v>11</v>
      </c>
      <c r="E858" s="92">
        <v>1</v>
      </c>
      <c r="F858" s="94" t="s">
        <v>267</v>
      </c>
      <c r="G858" s="96">
        <v>16</v>
      </c>
      <c r="H858" s="100">
        <v>400</v>
      </c>
      <c r="I858" s="86">
        <v>16</v>
      </c>
      <c r="J858" s="107"/>
      <c r="K858" s="107"/>
      <c r="L858" s="107"/>
      <c r="M858" s="111"/>
      <c r="N858" s="111"/>
      <c r="O858" s="118">
        <v>1.25</v>
      </c>
      <c r="P858" s="86"/>
      <c r="Q858" s="122"/>
      <c r="R858" s="122"/>
      <c r="S858" s="122"/>
      <c r="T858" s="122"/>
      <c r="U858" s="107"/>
      <c r="V858" s="107"/>
      <c r="W858" s="107"/>
      <c r="X858" s="118">
        <f t="shared" si="90"/>
        <v>13.5</v>
      </c>
      <c r="Y858" s="126">
        <f t="shared" si="86"/>
        <v>143.13881527918494</v>
      </c>
      <c r="Z858" s="130">
        <f t="shared" si="87"/>
        <v>1.125</v>
      </c>
      <c r="AA858" s="134">
        <f t="shared" si="88"/>
        <v>0.99401955054989544</v>
      </c>
      <c r="AB858" s="138">
        <f t="shared" si="89"/>
        <v>1.3333333333333331E-4</v>
      </c>
      <c r="AC858" s="138">
        <v>1.4999999999999999E-4</v>
      </c>
      <c r="AD858" s="142"/>
      <c r="AE858" s="142"/>
      <c r="AF858" s="142"/>
      <c r="AG858" s="92"/>
      <c r="AH858" s="142"/>
      <c r="AI858" s="146">
        <v>197.1</v>
      </c>
      <c r="AJ858" s="142"/>
      <c r="AK858" s="142"/>
      <c r="AL858" s="142"/>
      <c r="AM858" s="142"/>
      <c r="AN858" s="142"/>
      <c r="AO858" s="142"/>
      <c r="AP858" s="142"/>
      <c r="AQ858" s="142"/>
      <c r="AR858" s="142"/>
      <c r="AS858" s="92"/>
      <c r="AT858" s="92"/>
      <c r="AU858" s="92"/>
      <c r="AV858" s="92"/>
      <c r="AW858" s="92"/>
      <c r="AX858" s="92"/>
      <c r="AY858" s="152" t="s">
        <v>162</v>
      </c>
      <c r="AZ858" s="155" t="s">
        <v>163</v>
      </c>
      <c r="BA858" s="157" t="s">
        <v>164</v>
      </c>
      <c r="BB858" s="92"/>
      <c r="BC858" s="92"/>
      <c r="BD858" s="92"/>
      <c r="BE858" s="92"/>
      <c r="BF858" s="92"/>
      <c r="BG858" s="92"/>
      <c r="BH858" s="92"/>
      <c r="BI858" s="92"/>
      <c r="BJ858" s="92"/>
      <c r="BK858" s="92"/>
      <c r="BL858" s="92"/>
      <c r="BM858" s="92"/>
      <c r="BN858" s="92"/>
      <c r="BO858" s="92"/>
      <c r="BP858" s="92"/>
      <c r="BQ858" s="92"/>
    </row>
    <row r="859" spans="1:69" hidden="1" x14ac:dyDescent="0.25">
      <c r="A859" s="12" t="s">
        <v>159</v>
      </c>
      <c r="B859" s="12" t="s">
        <v>160</v>
      </c>
      <c r="C859" s="12" t="s">
        <v>161</v>
      </c>
      <c r="D859" s="12" t="s">
        <v>11</v>
      </c>
      <c r="E859" s="12">
        <v>1</v>
      </c>
      <c r="F859" s="94" t="s">
        <v>267</v>
      </c>
      <c r="G859" s="22">
        <v>16</v>
      </c>
      <c r="H859" s="101">
        <v>400</v>
      </c>
      <c r="I859" s="22">
        <v>16</v>
      </c>
      <c r="J859" s="108"/>
      <c r="K859" s="108"/>
      <c r="L859" s="108"/>
      <c r="M859" s="112"/>
      <c r="N859" s="112">
        <v>140</v>
      </c>
      <c r="O859" s="119">
        <v>1.4379999999999999</v>
      </c>
      <c r="Q859" s="123"/>
      <c r="R859" s="123"/>
      <c r="S859" s="123"/>
      <c r="T859" s="123"/>
      <c r="U859" s="108"/>
      <c r="V859" s="108"/>
      <c r="W859" s="108"/>
      <c r="X859" s="119">
        <f t="shared" si="90"/>
        <v>13.124000000000001</v>
      </c>
      <c r="Y859" s="127">
        <f t="shared" si="86"/>
        <v>135.27648957512255</v>
      </c>
      <c r="Z859" s="131">
        <f t="shared" si="87"/>
        <v>1.0936666666666668</v>
      </c>
      <c r="AA859" s="135">
        <f t="shared" si="88"/>
        <v>0.93942006649390675</v>
      </c>
      <c r="AB859" s="139">
        <f t="shared" si="89"/>
        <v>1.3715330691862235E-4</v>
      </c>
      <c r="AC859" s="139">
        <v>1.4999999999999999E-4</v>
      </c>
      <c r="AD859" s="143"/>
      <c r="AE859" s="143"/>
      <c r="AF859" s="143"/>
      <c r="AG859" s="143"/>
      <c r="AH859" s="143"/>
      <c r="AI859" s="147">
        <v>223.85</v>
      </c>
      <c r="AJ859" s="143"/>
      <c r="AK859" s="143"/>
      <c r="AL859" s="143"/>
      <c r="AM859" s="143"/>
      <c r="AN859" s="143"/>
      <c r="AO859" s="143"/>
      <c r="AP859" s="143"/>
      <c r="AQ859" s="143"/>
      <c r="AR859" s="143"/>
      <c r="AY859" s="152" t="s">
        <v>162</v>
      </c>
      <c r="AZ859" s="155" t="s">
        <v>163</v>
      </c>
      <c r="BA859" s="157" t="s">
        <v>164</v>
      </c>
    </row>
    <row r="860" spans="1:69" hidden="1" x14ac:dyDescent="0.25">
      <c r="A860" s="12" t="s">
        <v>159</v>
      </c>
      <c r="B860" s="12" t="s">
        <v>160</v>
      </c>
      <c r="C860" s="12" t="s">
        <v>161</v>
      </c>
      <c r="D860" s="12" t="s">
        <v>11</v>
      </c>
      <c r="E860" s="12">
        <v>1</v>
      </c>
      <c r="F860" s="94" t="s">
        <v>267</v>
      </c>
      <c r="G860" s="22">
        <v>16</v>
      </c>
      <c r="H860" s="102">
        <v>400</v>
      </c>
      <c r="I860" s="22">
        <v>16</v>
      </c>
      <c r="J860" s="108"/>
      <c r="K860" s="108"/>
      <c r="L860" s="108"/>
      <c r="M860" s="112"/>
      <c r="N860" s="112">
        <v>160</v>
      </c>
      <c r="O860" s="119">
        <v>1.5940000000000001</v>
      </c>
      <c r="Q860" s="123"/>
      <c r="R860" s="123"/>
      <c r="S860" s="123"/>
      <c r="T860" s="123"/>
      <c r="U860" s="108"/>
      <c r="V860" s="108"/>
      <c r="W860" s="108"/>
      <c r="X860" s="119">
        <f t="shared" si="90"/>
        <v>12.811999999999999</v>
      </c>
      <c r="Y860" s="127">
        <f t="shared" si="86"/>
        <v>128.92102250416914</v>
      </c>
      <c r="Z860" s="131">
        <f t="shared" si="87"/>
        <v>1.0676666666666665</v>
      </c>
      <c r="AA860" s="135">
        <f t="shared" si="88"/>
        <v>0.89528487850117444</v>
      </c>
      <c r="AB860" s="139">
        <f t="shared" si="89"/>
        <v>1.4049328754292851E-4</v>
      </c>
      <c r="AC860" s="139">
        <v>1.4999999999999999E-4</v>
      </c>
      <c r="AD860" s="143"/>
      <c r="AE860" s="143"/>
      <c r="AF860" s="143"/>
      <c r="AG860" s="143"/>
      <c r="AH860" s="143"/>
      <c r="AI860" s="147">
        <v>245.48</v>
      </c>
      <c r="AJ860" s="143"/>
      <c r="AK860" s="143"/>
      <c r="AL860" s="143"/>
      <c r="AM860" s="143"/>
      <c r="AN860" s="143"/>
      <c r="AO860" s="143"/>
      <c r="AP860" s="143"/>
      <c r="AQ860" s="143"/>
      <c r="AR860" s="143"/>
      <c r="AY860" s="152" t="s">
        <v>162</v>
      </c>
      <c r="AZ860" s="155" t="s">
        <v>163</v>
      </c>
      <c r="BA860" s="157" t="s">
        <v>164</v>
      </c>
    </row>
    <row r="861" spans="1:69" hidden="1" x14ac:dyDescent="0.25">
      <c r="A861" s="91" t="s">
        <v>159</v>
      </c>
      <c r="B861" s="91" t="s">
        <v>160</v>
      </c>
      <c r="C861" s="91" t="s">
        <v>161</v>
      </c>
      <c r="D861" s="91" t="s">
        <v>11</v>
      </c>
      <c r="E861" s="91">
        <v>1</v>
      </c>
      <c r="F861" s="94" t="s">
        <v>267</v>
      </c>
      <c r="G861" s="95">
        <v>18</v>
      </c>
      <c r="H861" s="99">
        <v>450</v>
      </c>
      <c r="I861" s="97">
        <v>18</v>
      </c>
      <c r="J861" s="106"/>
      <c r="K861" s="106"/>
      <c r="L861" s="106"/>
      <c r="M861" s="110"/>
      <c r="N861" s="110">
        <v>5</v>
      </c>
      <c r="O861" s="117">
        <v>0.16500000000000001</v>
      </c>
      <c r="P861" s="97"/>
      <c r="Q861" s="121"/>
      <c r="R861" s="121"/>
      <c r="S861" s="121"/>
      <c r="T861" s="121"/>
      <c r="U861" s="106"/>
      <c r="V861" s="106"/>
      <c r="W861" s="106"/>
      <c r="X861" s="117">
        <f t="shared" si="90"/>
        <v>17.670000000000002</v>
      </c>
      <c r="Y861" s="125">
        <f t="shared" si="86"/>
        <v>245.22400461960558</v>
      </c>
      <c r="Z861" s="129">
        <f t="shared" si="87"/>
        <v>1.4725000000000001</v>
      </c>
      <c r="AA861" s="133">
        <f t="shared" si="88"/>
        <v>1.7029444765250386</v>
      </c>
      <c r="AB861" s="137">
        <f t="shared" si="89"/>
        <v>1.0186757215619692E-4</v>
      </c>
      <c r="AC861" s="137">
        <v>1.4999999999999999E-4</v>
      </c>
      <c r="AD861" s="141"/>
      <c r="AE861" s="141"/>
      <c r="AF861" s="141"/>
      <c r="AG861" s="91"/>
      <c r="AH861" s="141"/>
      <c r="AI861" s="145">
        <v>31.46</v>
      </c>
      <c r="AJ861" s="141"/>
      <c r="AK861" s="141"/>
      <c r="AL861" s="141"/>
      <c r="AM861" s="141"/>
      <c r="AN861" s="141"/>
      <c r="AO861" s="141"/>
      <c r="AP861" s="141"/>
      <c r="AQ861" s="141"/>
      <c r="AR861" s="141"/>
      <c r="AS861" s="91"/>
      <c r="AT861" s="91"/>
      <c r="AU861" s="91"/>
      <c r="AV861" s="91"/>
      <c r="AW861" s="91"/>
      <c r="AX861" s="91"/>
      <c r="AY861" s="150" t="s">
        <v>162</v>
      </c>
      <c r="AZ861" s="154" t="s">
        <v>163</v>
      </c>
      <c r="BA861" s="91" t="s">
        <v>164</v>
      </c>
      <c r="BB861" s="91"/>
      <c r="BC861" s="91"/>
      <c r="BD861" s="91"/>
      <c r="BE861" s="91"/>
      <c r="BF861" s="91"/>
      <c r="BG861" s="91"/>
      <c r="BH861" s="91"/>
      <c r="BI861" s="91"/>
      <c r="BJ861" s="91"/>
      <c r="BK861" s="91"/>
      <c r="BL861" s="91"/>
      <c r="BM861" s="91"/>
      <c r="BN861" s="91"/>
      <c r="BO861" s="91"/>
      <c r="BP861" s="91"/>
      <c r="BQ861" s="91"/>
    </row>
    <row r="862" spans="1:69" hidden="1" x14ac:dyDescent="0.25">
      <c r="A862" s="91" t="s">
        <v>159</v>
      </c>
      <c r="B862" s="91" t="s">
        <v>160</v>
      </c>
      <c r="C862" s="91" t="s">
        <v>161</v>
      </c>
      <c r="D862" s="91" t="s">
        <v>11</v>
      </c>
      <c r="E862" s="91">
        <v>1</v>
      </c>
      <c r="F862" s="94" t="s">
        <v>267</v>
      </c>
      <c r="G862" s="95">
        <v>18</v>
      </c>
      <c r="H862" s="99">
        <v>450</v>
      </c>
      <c r="I862" s="97">
        <v>18</v>
      </c>
      <c r="J862" s="106"/>
      <c r="K862" s="106"/>
      <c r="L862" s="106"/>
      <c r="M862" s="110"/>
      <c r="N862" s="110"/>
      <c r="O862" s="117">
        <v>0.188</v>
      </c>
      <c r="P862" s="97"/>
      <c r="Q862" s="121"/>
      <c r="R862" s="121"/>
      <c r="S862" s="121"/>
      <c r="T862" s="121"/>
      <c r="U862" s="106"/>
      <c r="V862" s="106"/>
      <c r="W862" s="106"/>
      <c r="X862" s="117">
        <f t="shared" si="90"/>
        <v>17.623999999999999</v>
      </c>
      <c r="Y862" s="125">
        <f t="shared" si="86"/>
        <v>243.94889185177385</v>
      </c>
      <c r="Z862" s="129">
        <f t="shared" si="87"/>
        <v>1.4686666666666666</v>
      </c>
      <c r="AA862" s="133">
        <f t="shared" si="88"/>
        <v>1.6940895267484293</v>
      </c>
      <c r="AB862" s="137">
        <f t="shared" si="89"/>
        <v>1.0213345438039038E-4</v>
      </c>
      <c r="AC862" s="137">
        <v>1.4999999999999999E-4</v>
      </c>
      <c r="AD862" s="141"/>
      <c r="AE862" s="141"/>
      <c r="AF862" s="141"/>
      <c r="AG862" s="91"/>
      <c r="AH862" s="141"/>
      <c r="AI862" s="145">
        <v>35.799999999999997</v>
      </c>
      <c r="AJ862" s="141"/>
      <c r="AK862" s="141"/>
      <c r="AL862" s="141"/>
      <c r="AM862" s="141"/>
      <c r="AN862" s="141"/>
      <c r="AO862" s="141"/>
      <c r="AP862" s="141"/>
      <c r="AQ862" s="141"/>
      <c r="AR862" s="141"/>
      <c r="AS862" s="91"/>
      <c r="AT862" s="91"/>
      <c r="AU862" s="91"/>
      <c r="AV862" s="91"/>
      <c r="AW862" s="91"/>
      <c r="AX862" s="91"/>
      <c r="AY862" s="150" t="s">
        <v>162</v>
      </c>
      <c r="AZ862" s="154" t="s">
        <v>163</v>
      </c>
      <c r="BA862" s="91" t="s">
        <v>164</v>
      </c>
      <c r="BB862" s="91"/>
      <c r="BC862" s="91"/>
      <c r="BD862" s="91"/>
      <c r="BE862" s="91"/>
      <c r="BF862" s="91"/>
      <c r="BG862" s="91"/>
      <c r="BH862" s="91"/>
      <c r="BI862" s="91"/>
      <c r="BJ862" s="91"/>
      <c r="BK862" s="91"/>
      <c r="BL862" s="91"/>
      <c r="BM862" s="91"/>
      <c r="BN862" s="91"/>
      <c r="BO862" s="91"/>
      <c r="BP862" s="91"/>
      <c r="BQ862" s="91"/>
    </row>
    <row r="863" spans="1:69" hidden="1" x14ac:dyDescent="0.25">
      <c r="A863" s="91" t="s">
        <v>159</v>
      </c>
      <c r="B863" s="91" t="s">
        <v>160</v>
      </c>
      <c r="C863" s="91" t="s">
        <v>161</v>
      </c>
      <c r="D863" s="91" t="s">
        <v>11</v>
      </c>
      <c r="E863" s="91">
        <v>1</v>
      </c>
      <c r="F863" s="94" t="s">
        <v>267</v>
      </c>
      <c r="G863" s="95">
        <v>18</v>
      </c>
      <c r="H863" s="99">
        <v>450</v>
      </c>
      <c r="I863" s="97">
        <v>18</v>
      </c>
      <c r="J863" s="106"/>
      <c r="K863" s="106"/>
      <c r="L863" s="106"/>
      <c r="M863" s="110"/>
      <c r="N863" s="110"/>
      <c r="O863" s="117">
        <v>0.219</v>
      </c>
      <c r="P863" s="97"/>
      <c r="Q863" s="121"/>
      <c r="R863" s="121"/>
      <c r="S863" s="121"/>
      <c r="T863" s="121"/>
      <c r="U863" s="106"/>
      <c r="V863" s="106"/>
      <c r="W863" s="106"/>
      <c r="X863" s="117">
        <f t="shared" si="90"/>
        <v>17.562000000000001</v>
      </c>
      <c r="Y863" s="125">
        <f t="shared" si="86"/>
        <v>242.23552062558113</v>
      </c>
      <c r="Z863" s="129">
        <f t="shared" si="87"/>
        <v>1.4635</v>
      </c>
      <c r="AA863" s="133">
        <f t="shared" si="88"/>
        <v>1.6821911154554245</v>
      </c>
      <c r="AB863" s="137">
        <f t="shared" si="89"/>
        <v>1.024940211820977E-4</v>
      </c>
      <c r="AC863" s="137">
        <v>1.4999999999999999E-4</v>
      </c>
      <c r="AD863" s="141"/>
      <c r="AE863" s="141"/>
      <c r="AF863" s="141"/>
      <c r="AG863" s="91"/>
      <c r="AH863" s="141"/>
      <c r="AI863" s="145">
        <v>41.63</v>
      </c>
      <c r="AJ863" s="141"/>
      <c r="AK863" s="141"/>
      <c r="AL863" s="141"/>
      <c r="AM863" s="141"/>
      <c r="AN863" s="141"/>
      <c r="AO863" s="141"/>
      <c r="AP863" s="141"/>
      <c r="AQ863" s="141"/>
      <c r="AR863" s="141"/>
      <c r="AS863" s="91"/>
      <c r="AT863" s="91"/>
      <c r="AU863" s="91"/>
      <c r="AV863" s="91"/>
      <c r="AW863" s="91"/>
      <c r="AX863" s="91"/>
      <c r="AY863" s="150" t="s">
        <v>162</v>
      </c>
      <c r="AZ863" s="154" t="s">
        <v>163</v>
      </c>
      <c r="BA863" s="91" t="s">
        <v>164</v>
      </c>
      <c r="BB863" s="91"/>
      <c r="BC863" s="91"/>
      <c r="BD863" s="91"/>
      <c r="BE863" s="91"/>
      <c r="BF863" s="91"/>
      <c r="BG863" s="91"/>
      <c r="BH863" s="91"/>
      <c r="BI863" s="91"/>
      <c r="BJ863" s="91"/>
      <c r="BK863" s="91"/>
      <c r="BL863" s="91"/>
      <c r="BM863" s="91"/>
      <c r="BN863" s="91"/>
      <c r="BO863" s="91"/>
      <c r="BP863" s="91"/>
      <c r="BQ863" s="91"/>
    </row>
    <row r="864" spans="1:69" hidden="1" x14ac:dyDescent="0.25">
      <c r="A864" s="91" t="s">
        <v>159</v>
      </c>
      <c r="B864" s="91" t="s">
        <v>160</v>
      </c>
      <c r="C864" s="91" t="s">
        <v>161</v>
      </c>
      <c r="D864" s="91" t="s">
        <v>11</v>
      </c>
      <c r="E864" s="91">
        <v>1</v>
      </c>
      <c r="F864" s="94" t="s">
        <v>267</v>
      </c>
      <c r="G864" s="97">
        <v>18</v>
      </c>
      <c r="H864" s="103">
        <v>450</v>
      </c>
      <c r="I864" s="97">
        <v>18</v>
      </c>
      <c r="J864" s="106"/>
      <c r="K864" s="106"/>
      <c r="L864" s="106"/>
      <c r="M864" s="110"/>
      <c r="N864" s="110">
        <v>10</v>
      </c>
      <c r="O864" s="117">
        <v>0.25</v>
      </c>
      <c r="P864" s="97"/>
      <c r="Q864" s="121"/>
      <c r="R864" s="121"/>
      <c r="S864" s="121"/>
      <c r="T864" s="121"/>
      <c r="U864" s="106"/>
      <c r="V864" s="106"/>
      <c r="W864" s="106"/>
      <c r="X864" s="117">
        <f t="shared" si="90"/>
        <v>17.5</v>
      </c>
      <c r="Y864" s="125">
        <f t="shared" si="86"/>
        <v>240.52818754046854</v>
      </c>
      <c r="Z864" s="129">
        <f t="shared" si="87"/>
        <v>1.4583333333333333</v>
      </c>
      <c r="AA864" s="133">
        <f t="shared" si="88"/>
        <v>1.6703346356976978</v>
      </c>
      <c r="AB864" s="137">
        <f t="shared" si="89"/>
        <v>1.0285714285714286E-4</v>
      </c>
      <c r="AC864" s="137">
        <v>1.4999999999999999E-4</v>
      </c>
      <c r="AD864" s="141"/>
      <c r="AE864" s="141"/>
      <c r="AF864" s="141"/>
      <c r="AG864" s="141"/>
      <c r="AH864" s="141"/>
      <c r="AI864" s="145">
        <v>47.44</v>
      </c>
      <c r="AJ864" s="141"/>
      <c r="AK864" s="141"/>
      <c r="AL864" s="141"/>
      <c r="AM864" s="141"/>
      <c r="AN864" s="141"/>
      <c r="AO864" s="141"/>
      <c r="AP864" s="141"/>
      <c r="AQ864" s="141"/>
      <c r="AR864" s="141"/>
      <c r="AS864" s="91"/>
      <c r="AT864" s="91"/>
      <c r="AU864" s="91"/>
      <c r="AV864" s="91"/>
      <c r="AW864" s="91"/>
      <c r="AX864" s="91"/>
      <c r="AY864" s="150" t="s">
        <v>162</v>
      </c>
      <c r="AZ864" s="154" t="s">
        <v>163</v>
      </c>
      <c r="BA864" s="91" t="s">
        <v>164</v>
      </c>
      <c r="BB864" s="91"/>
      <c r="BC864" s="91"/>
      <c r="BD864" s="91"/>
      <c r="BE864" s="91"/>
      <c r="BF864" s="91"/>
      <c r="BG864" s="91"/>
      <c r="BH864" s="91"/>
      <c r="BI864" s="91"/>
      <c r="BJ864" s="91"/>
      <c r="BK864" s="91"/>
      <c r="BL864" s="91"/>
      <c r="BM864" s="91"/>
      <c r="BN864" s="91"/>
      <c r="BO864" s="91"/>
      <c r="BP864" s="91"/>
      <c r="BQ864" s="91"/>
    </row>
    <row r="865" spans="1:69" hidden="1" x14ac:dyDescent="0.25">
      <c r="A865" s="91" t="s">
        <v>159</v>
      </c>
      <c r="B865" s="91" t="s">
        <v>160</v>
      </c>
      <c r="C865" s="91" t="s">
        <v>161</v>
      </c>
      <c r="D865" s="91" t="s">
        <v>11</v>
      </c>
      <c r="E865" s="91">
        <v>1</v>
      </c>
      <c r="F865" s="94" t="s">
        <v>267</v>
      </c>
      <c r="G865" s="97">
        <v>18</v>
      </c>
      <c r="H865" s="103">
        <v>450</v>
      </c>
      <c r="I865" s="97">
        <v>18</v>
      </c>
      <c r="J865" s="106"/>
      <c r="K865" s="106"/>
      <c r="L865" s="106"/>
      <c r="M865" s="110"/>
      <c r="N865" s="110"/>
      <c r="O865" s="117">
        <v>0.28100000000000003</v>
      </c>
      <c r="P865" s="97"/>
      <c r="Q865" s="121"/>
      <c r="R865" s="121"/>
      <c r="S865" s="121"/>
      <c r="T865" s="121"/>
      <c r="U865" s="106"/>
      <c r="V865" s="106"/>
      <c r="W865" s="106"/>
      <c r="X865" s="117">
        <f t="shared" si="90"/>
        <v>17.437999999999999</v>
      </c>
      <c r="Y865" s="125">
        <f t="shared" si="86"/>
        <v>238.82689259643612</v>
      </c>
      <c r="Z865" s="129">
        <f t="shared" si="87"/>
        <v>1.4531666666666665</v>
      </c>
      <c r="AA865" s="133">
        <f t="shared" si="88"/>
        <v>1.6585200874752508</v>
      </c>
      <c r="AB865" s="137">
        <f t="shared" si="89"/>
        <v>1.032228466567267E-4</v>
      </c>
      <c r="AC865" s="137">
        <v>1.4999999999999999E-4</v>
      </c>
      <c r="AD865" s="141"/>
      <c r="AE865" s="141"/>
      <c r="AF865" s="141"/>
      <c r="AG865" s="141"/>
      <c r="AH865" s="141"/>
      <c r="AI865" s="145">
        <v>53.23</v>
      </c>
      <c r="AJ865" s="141"/>
      <c r="AK865" s="141"/>
      <c r="AL865" s="141"/>
      <c r="AM865" s="141"/>
      <c r="AN865" s="141"/>
      <c r="AO865" s="141"/>
      <c r="AP865" s="141"/>
      <c r="AQ865" s="141"/>
      <c r="AR865" s="141"/>
      <c r="AS865" s="91"/>
      <c r="AT865" s="91"/>
      <c r="AU865" s="91"/>
      <c r="AV865" s="91"/>
      <c r="AW865" s="91"/>
      <c r="AX865" s="91"/>
      <c r="AY865" s="150" t="s">
        <v>162</v>
      </c>
      <c r="AZ865" s="154" t="s">
        <v>163</v>
      </c>
      <c r="BA865" s="91" t="s">
        <v>164</v>
      </c>
      <c r="BB865" s="91"/>
      <c r="BC865" s="91"/>
      <c r="BD865" s="91"/>
      <c r="BE865" s="91"/>
      <c r="BF865" s="91"/>
      <c r="BG865" s="91"/>
      <c r="BH865" s="91"/>
      <c r="BI865" s="91"/>
      <c r="BJ865" s="91"/>
      <c r="BK865" s="91"/>
      <c r="BL865" s="91"/>
      <c r="BM865" s="91"/>
      <c r="BN865" s="91"/>
      <c r="BO865" s="91"/>
      <c r="BP865" s="91"/>
      <c r="BQ865" s="91"/>
    </row>
    <row r="866" spans="1:69" hidden="1" x14ac:dyDescent="0.25">
      <c r="A866" s="91" t="s">
        <v>159</v>
      </c>
      <c r="B866" s="91" t="s">
        <v>160</v>
      </c>
      <c r="C866" s="91" t="s">
        <v>161</v>
      </c>
      <c r="D866" s="91" t="s">
        <v>11</v>
      </c>
      <c r="E866" s="91">
        <v>1</v>
      </c>
      <c r="F866" s="94" t="s">
        <v>267</v>
      </c>
      <c r="G866" s="97">
        <v>18</v>
      </c>
      <c r="H866" s="104">
        <v>450</v>
      </c>
      <c r="I866" s="97">
        <v>18</v>
      </c>
      <c r="J866" s="106"/>
      <c r="K866" s="106"/>
      <c r="L866" s="106"/>
      <c r="M866" s="110"/>
      <c r="N866" s="110">
        <v>20</v>
      </c>
      <c r="O866" s="117">
        <v>0.312</v>
      </c>
      <c r="P866" s="97"/>
      <c r="Q866" s="121"/>
      <c r="R866" s="121"/>
      <c r="S866" s="121"/>
      <c r="T866" s="121"/>
      <c r="U866" s="106"/>
      <c r="V866" s="106"/>
      <c r="W866" s="106"/>
      <c r="X866" s="117">
        <f t="shared" si="90"/>
        <v>17.376000000000001</v>
      </c>
      <c r="Y866" s="125">
        <f t="shared" si="86"/>
        <v>237.13163579348404</v>
      </c>
      <c r="Z866" s="129">
        <f t="shared" si="87"/>
        <v>1.4480000000000002</v>
      </c>
      <c r="AA866" s="133">
        <f t="shared" si="88"/>
        <v>1.6467474707880836</v>
      </c>
      <c r="AB866" s="137">
        <f t="shared" si="89"/>
        <v>1.0359116022099445E-4</v>
      </c>
      <c r="AC866" s="137">
        <v>1.4999999999999999E-4</v>
      </c>
      <c r="AD866" s="141"/>
      <c r="AE866" s="141"/>
      <c r="AF866" s="141"/>
      <c r="AG866" s="141"/>
      <c r="AH866" s="141"/>
      <c r="AI866" s="145">
        <v>58.99</v>
      </c>
      <c r="AJ866" s="141"/>
      <c r="AK866" s="141"/>
      <c r="AL866" s="141"/>
      <c r="AM866" s="141"/>
      <c r="AN866" s="141"/>
      <c r="AO866" s="141"/>
      <c r="AP866" s="141"/>
      <c r="AQ866" s="141"/>
      <c r="AR866" s="141"/>
      <c r="AS866" s="91"/>
      <c r="AT866" s="91"/>
      <c r="AU866" s="91"/>
      <c r="AV866" s="91"/>
      <c r="AW866" s="91"/>
      <c r="AX866" s="91"/>
      <c r="AY866" s="150" t="s">
        <v>162</v>
      </c>
      <c r="AZ866" s="154" t="s">
        <v>163</v>
      </c>
      <c r="BA866" s="91" t="s">
        <v>164</v>
      </c>
      <c r="BB866" s="91"/>
      <c r="BC866" s="91"/>
      <c r="BD866" s="91"/>
      <c r="BE866" s="91"/>
      <c r="BF866" s="91"/>
      <c r="BG866" s="91"/>
      <c r="BH866" s="91"/>
      <c r="BI866" s="91"/>
      <c r="BJ866" s="91"/>
      <c r="BK866" s="91"/>
      <c r="BL866" s="91"/>
      <c r="BM866" s="91"/>
      <c r="BN866" s="91"/>
      <c r="BO866" s="91"/>
      <c r="BP866" s="91"/>
      <c r="BQ866" s="91"/>
    </row>
    <row r="867" spans="1:69" hidden="1" x14ac:dyDescent="0.25">
      <c r="A867" s="91" t="s">
        <v>159</v>
      </c>
      <c r="B867" s="91" t="s">
        <v>160</v>
      </c>
      <c r="C867" s="91" t="s">
        <v>161</v>
      </c>
      <c r="D867" s="91" t="s">
        <v>11</v>
      </c>
      <c r="E867" s="91">
        <v>1</v>
      </c>
      <c r="F867" s="94" t="s">
        <v>267</v>
      </c>
      <c r="G867" s="97">
        <v>18</v>
      </c>
      <c r="H867" s="104">
        <v>450</v>
      </c>
      <c r="I867" s="97">
        <v>18</v>
      </c>
      <c r="J867" s="106"/>
      <c r="K867" s="106"/>
      <c r="L867" s="106"/>
      <c r="M867" s="110"/>
      <c r="N867" s="110"/>
      <c r="O867" s="117">
        <v>0.34399999999999997</v>
      </c>
      <c r="P867" s="97"/>
      <c r="Q867" s="121"/>
      <c r="R867" s="121"/>
      <c r="S867" s="121"/>
      <c r="T867" s="121"/>
      <c r="U867" s="106"/>
      <c r="V867" s="106"/>
      <c r="W867" s="106"/>
      <c r="X867" s="117">
        <f t="shared" si="90"/>
        <v>17.312000000000001</v>
      </c>
      <c r="Y867" s="125">
        <f t="shared" si="86"/>
        <v>235.38802673800046</v>
      </c>
      <c r="Z867" s="129">
        <f t="shared" si="87"/>
        <v>1.4426666666666668</v>
      </c>
      <c r="AA867" s="133">
        <f t="shared" si="88"/>
        <v>1.6346390745694479</v>
      </c>
      <c r="AB867" s="137">
        <f t="shared" si="89"/>
        <v>1.0397412199630313E-4</v>
      </c>
      <c r="AC867" s="137">
        <v>1.4999999999999999E-4</v>
      </c>
      <c r="AD867" s="141"/>
      <c r="AE867" s="141"/>
      <c r="AF867" s="141"/>
      <c r="AG867" s="141"/>
      <c r="AH867" s="141"/>
      <c r="AI867" s="145">
        <v>64.930000000000007</v>
      </c>
      <c r="AJ867" s="141"/>
      <c r="AK867" s="141"/>
      <c r="AL867" s="141"/>
      <c r="AM867" s="141"/>
      <c r="AN867" s="141"/>
      <c r="AO867" s="141"/>
      <c r="AP867" s="141"/>
      <c r="AQ867" s="141"/>
      <c r="AR867" s="141"/>
      <c r="AS867" s="91"/>
      <c r="AT867" s="91"/>
      <c r="AU867" s="91"/>
      <c r="AV867" s="91"/>
      <c r="AW867" s="91"/>
      <c r="AX867" s="91"/>
      <c r="AY867" s="150" t="s">
        <v>162</v>
      </c>
      <c r="AZ867" s="154" t="s">
        <v>163</v>
      </c>
      <c r="BA867" s="91" t="s">
        <v>164</v>
      </c>
      <c r="BB867" s="91"/>
      <c r="BC867" s="91"/>
      <c r="BD867" s="91"/>
      <c r="BE867" s="91"/>
      <c r="BF867" s="91"/>
      <c r="BG867" s="91"/>
      <c r="BH867" s="91"/>
      <c r="BI867" s="91"/>
      <c r="BJ867" s="91"/>
      <c r="BK867" s="91"/>
      <c r="BL867" s="91"/>
      <c r="BM867" s="91"/>
      <c r="BN867" s="91"/>
      <c r="BO867" s="91"/>
      <c r="BP867" s="91"/>
      <c r="BQ867" s="91"/>
    </row>
    <row r="868" spans="1:69" hidden="1" x14ac:dyDescent="0.25">
      <c r="A868" s="91" t="s">
        <v>159</v>
      </c>
      <c r="B868" s="91" t="s">
        <v>160</v>
      </c>
      <c r="C868" s="91" t="s">
        <v>161</v>
      </c>
      <c r="D868" s="91" t="s">
        <v>11</v>
      </c>
      <c r="E868" s="91">
        <v>1</v>
      </c>
      <c r="F868" s="94" t="s">
        <v>267</v>
      </c>
      <c r="G868" s="97">
        <v>18</v>
      </c>
      <c r="H868" s="103">
        <v>450</v>
      </c>
      <c r="I868" s="97">
        <v>18</v>
      </c>
      <c r="J868" s="106"/>
      <c r="K868" s="106"/>
      <c r="L868" s="106"/>
      <c r="M868" s="110" t="s">
        <v>165</v>
      </c>
      <c r="N868" s="110"/>
      <c r="O868" s="117">
        <v>0.375</v>
      </c>
      <c r="P868" s="97"/>
      <c r="Q868" s="121"/>
      <c r="R868" s="121"/>
      <c r="S868" s="121"/>
      <c r="T868" s="121"/>
      <c r="U868" s="106"/>
      <c r="V868" s="106"/>
      <c r="W868" s="106"/>
      <c r="X868" s="117">
        <f t="shared" si="90"/>
        <v>17.25</v>
      </c>
      <c r="Y868" s="125">
        <f t="shared" si="86"/>
        <v>233.7050409959532</v>
      </c>
      <c r="Z868" s="129">
        <f t="shared" si="87"/>
        <v>1.4375</v>
      </c>
      <c r="AA868" s="133">
        <f t="shared" si="88"/>
        <v>1.6229516735830083</v>
      </c>
      <c r="AB868" s="137">
        <f t="shared" si="89"/>
        <v>1.0434782608695651E-4</v>
      </c>
      <c r="AC868" s="137">
        <v>1.4999999999999999E-4</v>
      </c>
      <c r="AD868" s="141"/>
      <c r="AE868" s="141"/>
      <c r="AF868" s="141"/>
      <c r="AG868" s="141"/>
      <c r="AH868" s="141"/>
      <c r="AI868" s="145">
        <v>70.650000000000006</v>
      </c>
      <c r="AJ868" s="141"/>
      <c r="AK868" s="141"/>
      <c r="AL868" s="141"/>
      <c r="AM868" s="141"/>
      <c r="AN868" s="141"/>
      <c r="AO868" s="141"/>
      <c r="AP868" s="141"/>
      <c r="AQ868" s="141"/>
      <c r="AR868" s="141"/>
      <c r="AS868" s="91"/>
      <c r="AT868" s="91"/>
      <c r="AU868" s="91"/>
      <c r="AV868" s="91"/>
      <c r="AW868" s="91"/>
      <c r="AX868" s="91"/>
      <c r="AY868" s="150" t="s">
        <v>162</v>
      </c>
      <c r="AZ868" s="154" t="s">
        <v>163</v>
      </c>
      <c r="BA868" s="91" t="s">
        <v>164</v>
      </c>
      <c r="BB868" s="91"/>
      <c r="BC868" s="91"/>
      <c r="BD868" s="91"/>
      <c r="BE868" s="91"/>
      <c r="BF868" s="91"/>
      <c r="BG868" s="91"/>
      <c r="BH868" s="91"/>
      <c r="BI868" s="91"/>
      <c r="BJ868" s="91"/>
      <c r="BK868" s="91"/>
      <c r="BL868" s="91"/>
      <c r="BM868" s="91"/>
      <c r="BN868" s="91"/>
      <c r="BO868" s="91"/>
      <c r="BP868" s="91"/>
      <c r="BQ868" s="91"/>
    </row>
    <row r="869" spans="1:69" hidden="1" x14ac:dyDescent="0.25">
      <c r="A869" s="91" t="s">
        <v>159</v>
      </c>
      <c r="B869" s="91" t="s">
        <v>160</v>
      </c>
      <c r="C869" s="91" t="s">
        <v>161</v>
      </c>
      <c r="D869" s="91" t="s">
        <v>11</v>
      </c>
      <c r="E869" s="91">
        <v>1</v>
      </c>
      <c r="F869" s="94" t="s">
        <v>267</v>
      </c>
      <c r="G869" s="97">
        <v>18</v>
      </c>
      <c r="H869" s="103">
        <v>450</v>
      </c>
      <c r="I869" s="97">
        <v>18</v>
      </c>
      <c r="J869" s="106"/>
      <c r="K869" s="106"/>
      <c r="L869" s="106"/>
      <c r="M869" s="110"/>
      <c r="N869" s="110"/>
      <c r="O869" s="117">
        <v>0.40600000000000003</v>
      </c>
      <c r="P869" s="97"/>
      <c r="Q869" s="121"/>
      <c r="R869" s="121"/>
      <c r="S869" s="121"/>
      <c r="T869" s="121"/>
      <c r="U869" s="106"/>
      <c r="V869" s="106"/>
      <c r="W869" s="106"/>
      <c r="X869" s="117">
        <f t="shared" si="90"/>
        <v>17.187999999999999</v>
      </c>
      <c r="Y869" s="125">
        <f t="shared" si="86"/>
        <v>232.02809339498612</v>
      </c>
      <c r="Z869" s="129">
        <f t="shared" si="87"/>
        <v>1.4323333333333332</v>
      </c>
      <c r="AA869" s="133">
        <f t="shared" si="88"/>
        <v>1.611306204131848</v>
      </c>
      <c r="AB869" s="137">
        <f t="shared" si="89"/>
        <v>1.0472422620432859E-4</v>
      </c>
      <c r="AC869" s="137">
        <v>1.4999999999999999E-4</v>
      </c>
      <c r="AD869" s="141"/>
      <c r="AE869" s="141"/>
      <c r="AF869" s="141"/>
      <c r="AG869" s="141"/>
      <c r="AH869" s="141"/>
      <c r="AI869" s="145">
        <v>76.36</v>
      </c>
      <c r="AJ869" s="141"/>
      <c r="AK869" s="141"/>
      <c r="AL869" s="141"/>
      <c r="AM869" s="141"/>
      <c r="AN869" s="141"/>
      <c r="AO869" s="141"/>
      <c r="AP869" s="141"/>
      <c r="AQ869" s="141"/>
      <c r="AR869" s="141"/>
      <c r="AS869" s="91"/>
      <c r="AT869" s="91"/>
      <c r="AU869" s="91"/>
      <c r="AV869" s="91"/>
      <c r="AW869" s="91"/>
      <c r="AX869" s="91"/>
      <c r="AY869" s="150" t="s">
        <v>162</v>
      </c>
      <c r="AZ869" s="154" t="s">
        <v>163</v>
      </c>
      <c r="BA869" s="91" t="s">
        <v>164</v>
      </c>
      <c r="BB869" s="91"/>
      <c r="BC869" s="91"/>
      <c r="BD869" s="91"/>
      <c r="BE869" s="91"/>
      <c r="BF869" s="91"/>
      <c r="BG869" s="91"/>
      <c r="BH869" s="91"/>
      <c r="BI869" s="91"/>
      <c r="BJ869" s="91"/>
      <c r="BK869" s="91"/>
      <c r="BL869" s="91"/>
      <c r="BM869" s="91"/>
      <c r="BN869" s="91"/>
      <c r="BO869" s="91"/>
      <c r="BP869" s="91"/>
      <c r="BQ869" s="91"/>
    </row>
    <row r="870" spans="1:69" hidden="1" x14ac:dyDescent="0.25">
      <c r="A870" s="91" t="s">
        <v>159</v>
      </c>
      <c r="B870" s="91" t="s">
        <v>160</v>
      </c>
      <c r="C870" s="91" t="s">
        <v>161</v>
      </c>
      <c r="D870" s="91" t="s">
        <v>11</v>
      </c>
      <c r="E870" s="91">
        <v>1</v>
      </c>
      <c r="F870" s="94" t="s">
        <v>267</v>
      </c>
      <c r="G870" s="97">
        <v>18</v>
      </c>
      <c r="H870" s="104">
        <v>450</v>
      </c>
      <c r="I870" s="97">
        <v>18</v>
      </c>
      <c r="J870" s="106"/>
      <c r="K870" s="106"/>
      <c r="L870" s="106"/>
      <c r="M870" s="110"/>
      <c r="N870" s="110">
        <v>30</v>
      </c>
      <c r="O870" s="117">
        <v>0.438</v>
      </c>
      <c r="P870" s="97"/>
      <c r="Q870" s="121"/>
      <c r="R870" s="121"/>
      <c r="S870" s="121"/>
      <c r="T870" s="121"/>
      <c r="U870" s="106"/>
      <c r="V870" s="106"/>
      <c r="W870" s="106"/>
      <c r="X870" s="117">
        <f t="shared" si="90"/>
        <v>17.123999999999999</v>
      </c>
      <c r="Y870" s="125">
        <f t="shared" si="86"/>
        <v>230.30338416090655</v>
      </c>
      <c r="Z870" s="129">
        <f t="shared" si="87"/>
        <v>1.4269999999999998</v>
      </c>
      <c r="AA870" s="133">
        <f t="shared" si="88"/>
        <v>1.5993290566729619</v>
      </c>
      <c r="AB870" s="137">
        <f t="shared" si="89"/>
        <v>1.0511562718990891E-4</v>
      </c>
      <c r="AC870" s="137">
        <v>1.4999999999999999E-4</v>
      </c>
      <c r="AD870" s="141"/>
      <c r="AE870" s="141"/>
      <c r="AF870" s="141"/>
      <c r="AG870" s="141"/>
      <c r="AH870" s="141"/>
      <c r="AI870" s="145">
        <v>82.23</v>
      </c>
      <c r="AJ870" s="141"/>
      <c r="AK870" s="141"/>
      <c r="AL870" s="141"/>
      <c r="AM870" s="141"/>
      <c r="AN870" s="141"/>
      <c r="AO870" s="141"/>
      <c r="AP870" s="141"/>
      <c r="AQ870" s="141"/>
      <c r="AR870" s="141"/>
      <c r="AS870" s="91"/>
      <c r="AT870" s="91"/>
      <c r="AU870" s="91"/>
      <c r="AV870" s="91"/>
      <c r="AW870" s="91"/>
      <c r="AX870" s="91"/>
      <c r="AY870" s="150" t="s">
        <v>162</v>
      </c>
      <c r="AZ870" s="154" t="s">
        <v>163</v>
      </c>
      <c r="BA870" s="91" t="s">
        <v>164</v>
      </c>
      <c r="BB870" s="91"/>
      <c r="BC870" s="91"/>
      <c r="BD870" s="91"/>
      <c r="BE870" s="91"/>
      <c r="BF870" s="91"/>
      <c r="BG870" s="91"/>
      <c r="BH870" s="91"/>
      <c r="BI870" s="91"/>
      <c r="BJ870" s="91"/>
      <c r="BK870" s="91"/>
      <c r="BL870" s="91"/>
      <c r="BM870" s="91"/>
      <c r="BN870" s="91"/>
      <c r="BO870" s="91"/>
      <c r="BP870" s="91"/>
      <c r="BQ870" s="91"/>
    </row>
    <row r="871" spans="1:69" hidden="1" x14ac:dyDescent="0.25">
      <c r="A871" s="91" t="s">
        <v>159</v>
      </c>
      <c r="B871" s="91" t="s">
        <v>160</v>
      </c>
      <c r="C871" s="91" t="s">
        <v>161</v>
      </c>
      <c r="D871" s="91" t="s">
        <v>11</v>
      </c>
      <c r="E871" s="91">
        <v>1</v>
      </c>
      <c r="F871" s="94" t="s">
        <v>267</v>
      </c>
      <c r="G871" s="97">
        <v>18</v>
      </c>
      <c r="H871" s="104">
        <v>450</v>
      </c>
      <c r="I871" s="97">
        <v>18</v>
      </c>
      <c r="J871" s="106"/>
      <c r="K871" s="106"/>
      <c r="L871" s="106"/>
      <c r="M871" s="110"/>
      <c r="N871" s="110"/>
      <c r="O871" s="117">
        <v>0.46899999999999997</v>
      </c>
      <c r="P871" s="97"/>
      <c r="Q871" s="121"/>
      <c r="R871" s="121"/>
      <c r="S871" s="121"/>
      <c r="T871" s="121"/>
      <c r="U871" s="106"/>
      <c r="V871" s="106"/>
      <c r="W871" s="106"/>
      <c r="X871" s="117">
        <f t="shared" si="90"/>
        <v>17.062000000000001</v>
      </c>
      <c r="Y871" s="125">
        <f t="shared" si="86"/>
        <v>228.63870762084449</v>
      </c>
      <c r="Z871" s="129">
        <f t="shared" si="87"/>
        <v>1.4218333333333335</v>
      </c>
      <c r="AA871" s="133">
        <f t="shared" si="88"/>
        <v>1.5877688029225314</v>
      </c>
      <c r="AB871" s="137">
        <f t="shared" si="89"/>
        <v>1.0549759699917944E-4</v>
      </c>
      <c r="AC871" s="137">
        <v>1.4999999999999999E-4</v>
      </c>
      <c r="AD871" s="141"/>
      <c r="AE871" s="141"/>
      <c r="AF871" s="141"/>
      <c r="AG871" s="141"/>
      <c r="AH871" s="141"/>
      <c r="AI871" s="145">
        <v>87.89</v>
      </c>
      <c r="AJ871" s="141"/>
      <c r="AK871" s="141"/>
      <c r="AL871" s="141"/>
      <c r="AM871" s="141"/>
      <c r="AN871" s="141"/>
      <c r="AO871" s="141"/>
      <c r="AP871" s="141"/>
      <c r="AQ871" s="141"/>
      <c r="AR871" s="141"/>
      <c r="AS871" s="91"/>
      <c r="AT871" s="91"/>
      <c r="AU871" s="91"/>
      <c r="AV871" s="91"/>
      <c r="AW871" s="91"/>
      <c r="AX871" s="91"/>
      <c r="AY871" s="150" t="s">
        <v>162</v>
      </c>
      <c r="AZ871" s="154" t="s">
        <v>163</v>
      </c>
      <c r="BA871" s="91" t="s">
        <v>164</v>
      </c>
      <c r="BB871" s="91"/>
      <c r="BC871" s="91"/>
      <c r="BD871" s="91"/>
      <c r="BE871" s="91"/>
      <c r="BF871" s="91"/>
      <c r="BG871" s="91"/>
      <c r="BH871" s="91"/>
      <c r="BI871" s="91"/>
      <c r="BJ871" s="91"/>
      <c r="BK871" s="91"/>
      <c r="BL871" s="91"/>
      <c r="BM871" s="91"/>
      <c r="BN871" s="91"/>
      <c r="BO871" s="91"/>
      <c r="BP871" s="91"/>
      <c r="BQ871" s="91"/>
    </row>
    <row r="872" spans="1:69" hidden="1" x14ac:dyDescent="0.25">
      <c r="A872" s="91" t="s">
        <v>159</v>
      </c>
      <c r="B872" s="91" t="s">
        <v>160</v>
      </c>
      <c r="C872" s="91" t="s">
        <v>161</v>
      </c>
      <c r="D872" s="91" t="s">
        <v>11</v>
      </c>
      <c r="E872" s="91">
        <v>1</v>
      </c>
      <c r="F872" s="94" t="s">
        <v>267</v>
      </c>
      <c r="G872" s="97">
        <v>18</v>
      </c>
      <c r="H872" s="103">
        <v>450</v>
      </c>
      <c r="I872" s="97">
        <v>18</v>
      </c>
      <c r="J872" s="106"/>
      <c r="K872" s="106"/>
      <c r="L872" s="106"/>
      <c r="M872" s="110" t="s">
        <v>166</v>
      </c>
      <c r="N872" s="110"/>
      <c r="O872" s="117">
        <v>0.5</v>
      </c>
      <c r="P872" s="97"/>
      <c r="Q872" s="121"/>
      <c r="R872" s="121"/>
      <c r="S872" s="121"/>
      <c r="T872" s="121"/>
      <c r="U872" s="106"/>
      <c r="V872" s="106"/>
      <c r="W872" s="106"/>
      <c r="X872" s="117">
        <f t="shared" si="90"/>
        <v>17</v>
      </c>
      <c r="Y872" s="125">
        <f t="shared" si="86"/>
        <v>226.98006922186255</v>
      </c>
      <c r="Z872" s="129">
        <f t="shared" si="87"/>
        <v>1.4166666666666667</v>
      </c>
      <c r="AA872" s="133">
        <f t="shared" si="88"/>
        <v>1.5762504807073789</v>
      </c>
      <c r="AB872" s="137">
        <f t="shared" si="89"/>
        <v>1.0588235294117646E-4</v>
      </c>
      <c r="AC872" s="137">
        <v>1.4999999999999999E-4</v>
      </c>
      <c r="AD872" s="141"/>
      <c r="AE872" s="141"/>
      <c r="AF872" s="141"/>
      <c r="AG872" s="141"/>
      <c r="AH872" s="141"/>
      <c r="AI872" s="145">
        <v>93.54</v>
      </c>
      <c r="AJ872" s="141"/>
      <c r="AK872" s="141"/>
      <c r="AL872" s="141"/>
      <c r="AM872" s="141"/>
      <c r="AN872" s="141"/>
      <c r="AO872" s="141"/>
      <c r="AP872" s="141"/>
      <c r="AQ872" s="141"/>
      <c r="AR872" s="141"/>
      <c r="AS872" s="91"/>
      <c r="AT872" s="91"/>
      <c r="AU872" s="91"/>
      <c r="AV872" s="91"/>
      <c r="AW872" s="91"/>
      <c r="AX872" s="91"/>
      <c r="AY872" s="150" t="s">
        <v>162</v>
      </c>
      <c r="AZ872" s="154" t="s">
        <v>163</v>
      </c>
      <c r="BA872" s="91" t="s">
        <v>164</v>
      </c>
      <c r="BB872" s="91"/>
      <c r="BC872" s="91"/>
      <c r="BD872" s="91"/>
      <c r="BE872" s="91"/>
      <c r="BF872" s="91"/>
      <c r="BG872" s="91"/>
      <c r="BH872" s="91"/>
      <c r="BI872" s="91"/>
      <c r="BJ872" s="91"/>
      <c r="BK872" s="91"/>
      <c r="BL872" s="91"/>
      <c r="BM872" s="91"/>
      <c r="BN872" s="91"/>
      <c r="BO872" s="91"/>
      <c r="BP872" s="91"/>
      <c r="BQ872" s="91"/>
    </row>
    <row r="873" spans="1:69" hidden="1" x14ac:dyDescent="0.25">
      <c r="A873" s="91" t="s">
        <v>159</v>
      </c>
      <c r="B873" s="91" t="s">
        <v>160</v>
      </c>
      <c r="C873" s="91" t="s">
        <v>161</v>
      </c>
      <c r="D873" s="91" t="s">
        <v>11</v>
      </c>
      <c r="E873" s="91">
        <v>1</v>
      </c>
      <c r="F873" s="94" t="s">
        <v>267</v>
      </c>
      <c r="G873" s="97">
        <v>18</v>
      </c>
      <c r="H873" s="103">
        <v>450</v>
      </c>
      <c r="I873" s="97">
        <v>18</v>
      </c>
      <c r="J873" s="106"/>
      <c r="K873" s="106"/>
      <c r="L873" s="106"/>
      <c r="M873" s="110"/>
      <c r="N873" s="110">
        <v>40</v>
      </c>
      <c r="O873" s="117">
        <v>0.56200000000000006</v>
      </c>
      <c r="P873" s="97"/>
      <c r="Q873" s="121"/>
      <c r="R873" s="121"/>
      <c r="S873" s="121"/>
      <c r="T873" s="121"/>
      <c r="U873" s="106"/>
      <c r="V873" s="106"/>
      <c r="W873" s="106"/>
      <c r="X873" s="117">
        <f t="shared" si="90"/>
        <v>16.876000000000001</v>
      </c>
      <c r="Y873" s="125">
        <f t="shared" si="86"/>
        <v>223.68090684713934</v>
      </c>
      <c r="Z873" s="129">
        <f t="shared" si="87"/>
        <v>1.4063333333333334</v>
      </c>
      <c r="AA873" s="133">
        <f t="shared" si="88"/>
        <v>1.5533396308829122</v>
      </c>
      <c r="AB873" s="137">
        <f t="shared" si="89"/>
        <v>1.0666034605356718E-4</v>
      </c>
      <c r="AC873" s="137">
        <v>1.4999999999999999E-4</v>
      </c>
      <c r="AD873" s="141"/>
      <c r="AE873" s="141"/>
      <c r="AF873" s="141"/>
      <c r="AG873" s="141"/>
      <c r="AH873" s="141"/>
      <c r="AI873" s="145">
        <v>104.76</v>
      </c>
      <c r="AJ873" s="141"/>
      <c r="AK873" s="141"/>
      <c r="AL873" s="141"/>
      <c r="AM873" s="141"/>
      <c r="AN873" s="141"/>
      <c r="AO873" s="141"/>
      <c r="AP873" s="141"/>
      <c r="AQ873" s="141"/>
      <c r="AR873" s="141"/>
      <c r="AS873" s="91"/>
      <c r="AT873" s="91"/>
      <c r="AU873" s="91"/>
      <c r="AV873" s="91"/>
      <c r="AW873" s="91"/>
      <c r="AX873" s="91"/>
      <c r="AY873" s="150" t="s">
        <v>162</v>
      </c>
      <c r="AZ873" s="154" t="s">
        <v>163</v>
      </c>
      <c r="BA873" s="91" t="s">
        <v>164</v>
      </c>
      <c r="BB873" s="91"/>
      <c r="BC873" s="91"/>
      <c r="BD873" s="91"/>
      <c r="BE873" s="91"/>
      <c r="BF873" s="91"/>
      <c r="BG873" s="91"/>
      <c r="BH873" s="91"/>
      <c r="BI873" s="91"/>
      <c r="BJ873" s="91"/>
      <c r="BK873" s="91"/>
      <c r="BL873" s="91"/>
      <c r="BM873" s="91"/>
      <c r="BN873" s="91"/>
      <c r="BO873" s="91"/>
      <c r="BP873" s="91"/>
      <c r="BQ873" s="91"/>
    </row>
    <row r="874" spans="1:69" hidden="1" x14ac:dyDescent="0.25">
      <c r="A874" s="91" t="s">
        <v>159</v>
      </c>
      <c r="B874" s="91" t="s">
        <v>160</v>
      </c>
      <c r="C874" s="91" t="s">
        <v>161</v>
      </c>
      <c r="D874" s="91" t="s">
        <v>11</v>
      </c>
      <c r="E874" s="91">
        <v>1</v>
      </c>
      <c r="F874" s="94" t="s">
        <v>267</v>
      </c>
      <c r="G874" s="95">
        <v>18</v>
      </c>
      <c r="H874" s="99">
        <v>450</v>
      </c>
      <c r="I874" s="97">
        <v>18</v>
      </c>
      <c r="J874" s="106"/>
      <c r="K874" s="106"/>
      <c r="L874" s="106"/>
      <c r="M874" s="110"/>
      <c r="N874" s="110"/>
      <c r="O874" s="117">
        <v>0.625</v>
      </c>
      <c r="P874" s="97"/>
      <c r="Q874" s="121"/>
      <c r="R874" s="121"/>
      <c r="S874" s="121"/>
      <c r="T874" s="121"/>
      <c r="U874" s="106"/>
      <c r="V874" s="106"/>
      <c r="W874" s="106"/>
      <c r="X874" s="117">
        <f t="shared" si="90"/>
        <v>16.75</v>
      </c>
      <c r="Y874" s="125">
        <f t="shared" si="86"/>
        <v>220.35327221819659</v>
      </c>
      <c r="Z874" s="129">
        <f t="shared" si="87"/>
        <v>1.3958333333333333</v>
      </c>
      <c r="AA874" s="133">
        <f t="shared" si="88"/>
        <v>1.5302310570708093</v>
      </c>
      <c r="AB874" s="137">
        <f t="shared" si="89"/>
        <v>1.0746268656716417E-4</v>
      </c>
      <c r="AC874" s="137">
        <v>1.4999999999999999E-4</v>
      </c>
      <c r="AD874" s="141"/>
      <c r="AE874" s="141"/>
      <c r="AF874" s="141"/>
      <c r="AG874" s="91"/>
      <c r="AH874" s="141"/>
      <c r="AI874" s="145">
        <v>116.09</v>
      </c>
      <c r="AJ874" s="141"/>
      <c r="AK874" s="141"/>
      <c r="AL874" s="141"/>
      <c r="AM874" s="141"/>
      <c r="AN874" s="141"/>
      <c r="AO874" s="141"/>
      <c r="AP874" s="141"/>
      <c r="AQ874" s="141"/>
      <c r="AR874" s="141"/>
      <c r="AS874" s="91"/>
      <c r="AT874" s="91"/>
      <c r="AU874" s="91"/>
      <c r="AV874" s="91"/>
      <c r="AW874" s="91"/>
      <c r="AX874" s="91"/>
      <c r="AY874" s="150" t="s">
        <v>162</v>
      </c>
      <c r="AZ874" s="154" t="s">
        <v>163</v>
      </c>
      <c r="BA874" s="91" t="s">
        <v>164</v>
      </c>
      <c r="BB874" s="91"/>
      <c r="BC874" s="91"/>
      <c r="BD874" s="91"/>
      <c r="BE874" s="91"/>
      <c r="BF874" s="91"/>
      <c r="BG874" s="91"/>
      <c r="BH874" s="91"/>
      <c r="BI874" s="91"/>
      <c r="BJ874" s="91"/>
      <c r="BK874" s="91"/>
      <c r="BL874" s="91"/>
      <c r="BM874" s="91"/>
      <c r="BN874" s="91"/>
      <c r="BO874" s="91"/>
      <c r="BP874" s="91"/>
      <c r="BQ874" s="91"/>
    </row>
    <row r="875" spans="1:69" hidden="1" x14ac:dyDescent="0.25">
      <c r="A875" s="91" t="s">
        <v>159</v>
      </c>
      <c r="B875" s="91" t="s">
        <v>160</v>
      </c>
      <c r="C875" s="91" t="s">
        <v>161</v>
      </c>
      <c r="D875" s="91" t="s">
        <v>11</v>
      </c>
      <c r="E875" s="91">
        <v>1</v>
      </c>
      <c r="F875" s="94" t="s">
        <v>267</v>
      </c>
      <c r="G875" s="95">
        <v>18</v>
      </c>
      <c r="H875" s="99">
        <v>450</v>
      </c>
      <c r="I875" s="97">
        <v>18</v>
      </c>
      <c r="J875" s="106"/>
      <c r="K875" s="106"/>
      <c r="L875" s="106"/>
      <c r="M875" s="110"/>
      <c r="N875" s="110"/>
      <c r="O875" s="117">
        <v>0.68799999999999994</v>
      </c>
      <c r="P875" s="97"/>
      <c r="Q875" s="121"/>
      <c r="R875" s="121"/>
      <c r="S875" s="121"/>
      <c r="T875" s="121"/>
      <c r="U875" s="106"/>
      <c r="V875" s="106"/>
      <c r="W875" s="106"/>
      <c r="X875" s="117">
        <f t="shared" si="90"/>
        <v>16.623999999999999</v>
      </c>
      <c r="Y875" s="125">
        <f t="shared" si="86"/>
        <v>217.05057555173801</v>
      </c>
      <c r="Z875" s="129">
        <f t="shared" si="87"/>
        <v>1.3853333333333333</v>
      </c>
      <c r="AA875" s="133">
        <f t="shared" si="88"/>
        <v>1.5072956635537365</v>
      </c>
      <c r="AB875" s="137">
        <f t="shared" si="89"/>
        <v>1.0827718960538979E-4</v>
      </c>
      <c r="AC875" s="137">
        <v>1.4999999999999999E-4</v>
      </c>
      <c r="AD875" s="141"/>
      <c r="AE875" s="141"/>
      <c r="AF875" s="141"/>
      <c r="AG875" s="91"/>
      <c r="AH875" s="141"/>
      <c r="AI875" s="145">
        <v>127.32</v>
      </c>
      <c r="AJ875" s="141"/>
      <c r="AK875" s="141"/>
      <c r="AL875" s="141"/>
      <c r="AM875" s="141"/>
      <c r="AN875" s="141"/>
      <c r="AO875" s="141"/>
      <c r="AP875" s="141"/>
      <c r="AQ875" s="141"/>
      <c r="AR875" s="141"/>
      <c r="AS875" s="91"/>
      <c r="AT875" s="91"/>
      <c r="AU875" s="91"/>
      <c r="AV875" s="91"/>
      <c r="AW875" s="91"/>
      <c r="AX875" s="91"/>
      <c r="AY875" s="150" t="s">
        <v>162</v>
      </c>
      <c r="AZ875" s="154" t="s">
        <v>163</v>
      </c>
      <c r="BA875" s="91" t="s">
        <v>164</v>
      </c>
      <c r="BB875" s="91"/>
      <c r="BC875" s="91"/>
      <c r="BD875" s="91"/>
      <c r="BE875" s="91"/>
      <c r="BF875" s="91"/>
      <c r="BG875" s="91"/>
      <c r="BH875" s="91"/>
      <c r="BI875" s="91"/>
      <c r="BJ875" s="91"/>
      <c r="BK875" s="91"/>
      <c r="BL875" s="91"/>
      <c r="BM875" s="91"/>
      <c r="BN875" s="91"/>
      <c r="BO875" s="91"/>
      <c r="BP875" s="91"/>
      <c r="BQ875" s="91"/>
    </row>
    <row r="876" spans="1:69" hidden="1" x14ac:dyDescent="0.25">
      <c r="A876" s="91" t="s">
        <v>159</v>
      </c>
      <c r="B876" s="91" t="s">
        <v>160</v>
      </c>
      <c r="C876" s="91" t="s">
        <v>161</v>
      </c>
      <c r="D876" s="91" t="s">
        <v>11</v>
      </c>
      <c r="E876" s="91">
        <v>1</v>
      </c>
      <c r="F876" s="94" t="s">
        <v>267</v>
      </c>
      <c r="G876" s="97">
        <v>18</v>
      </c>
      <c r="H876" s="103">
        <v>450</v>
      </c>
      <c r="I876" s="97">
        <v>18</v>
      </c>
      <c r="J876" s="106"/>
      <c r="K876" s="106"/>
      <c r="L876" s="106"/>
      <c r="M876" s="110"/>
      <c r="N876" s="110">
        <v>60</v>
      </c>
      <c r="O876" s="117">
        <v>0.75</v>
      </c>
      <c r="P876" s="97"/>
      <c r="Q876" s="121"/>
      <c r="R876" s="121"/>
      <c r="S876" s="121"/>
      <c r="T876" s="121"/>
      <c r="U876" s="106"/>
      <c r="V876" s="106"/>
      <c r="W876" s="106"/>
      <c r="X876" s="117">
        <f t="shared" si="90"/>
        <v>16.5</v>
      </c>
      <c r="Y876" s="125">
        <f t="shared" si="86"/>
        <v>213.8246499849553</v>
      </c>
      <c r="Z876" s="129">
        <f t="shared" si="87"/>
        <v>1.375</v>
      </c>
      <c r="AA876" s="133">
        <f t="shared" si="88"/>
        <v>1.4848934026733007</v>
      </c>
      <c r="AB876" s="137">
        <f t="shared" si="89"/>
        <v>1.0909090909090908E-4</v>
      </c>
      <c r="AC876" s="137">
        <v>1.4999999999999999E-4</v>
      </c>
      <c r="AD876" s="141"/>
      <c r="AE876" s="141"/>
      <c r="AF876" s="141"/>
      <c r="AG876" s="141"/>
      <c r="AH876" s="141"/>
      <c r="AI876" s="145">
        <v>138.30000000000001</v>
      </c>
      <c r="AJ876" s="141"/>
      <c r="AK876" s="141"/>
      <c r="AL876" s="141"/>
      <c r="AM876" s="141"/>
      <c r="AN876" s="141"/>
      <c r="AO876" s="141"/>
      <c r="AP876" s="141"/>
      <c r="AQ876" s="141"/>
      <c r="AR876" s="141"/>
      <c r="AS876" s="91"/>
      <c r="AT876" s="91"/>
      <c r="AU876" s="91"/>
      <c r="AV876" s="91"/>
      <c r="AW876" s="91"/>
      <c r="AX876" s="91"/>
      <c r="AY876" s="150" t="s">
        <v>162</v>
      </c>
      <c r="AZ876" s="154" t="s">
        <v>163</v>
      </c>
      <c r="BA876" s="91" t="s">
        <v>164</v>
      </c>
      <c r="BB876" s="91"/>
      <c r="BC876" s="91"/>
      <c r="BD876" s="91"/>
      <c r="BE876" s="91"/>
      <c r="BF876" s="91"/>
      <c r="BG876" s="91"/>
      <c r="BH876" s="91"/>
      <c r="BI876" s="91"/>
      <c r="BJ876" s="91"/>
      <c r="BK876" s="91"/>
      <c r="BL876" s="91"/>
      <c r="BM876" s="91"/>
      <c r="BN876" s="91"/>
      <c r="BO876" s="91"/>
      <c r="BP876" s="91"/>
      <c r="BQ876" s="91"/>
    </row>
    <row r="877" spans="1:69" hidden="1" x14ac:dyDescent="0.25">
      <c r="A877" s="91" t="s">
        <v>159</v>
      </c>
      <c r="B877" s="91" t="s">
        <v>160</v>
      </c>
      <c r="C877" s="91" t="s">
        <v>161</v>
      </c>
      <c r="D877" s="91" t="s">
        <v>11</v>
      </c>
      <c r="E877" s="91">
        <v>1</v>
      </c>
      <c r="F877" s="94" t="s">
        <v>267</v>
      </c>
      <c r="G877" s="95">
        <v>18</v>
      </c>
      <c r="H877" s="99">
        <v>450</v>
      </c>
      <c r="I877" s="97">
        <v>18</v>
      </c>
      <c r="J877" s="106"/>
      <c r="K877" s="106"/>
      <c r="L877" s="106"/>
      <c r="M877" s="110"/>
      <c r="N877" s="110"/>
      <c r="O877" s="117">
        <v>0.81200000000000006</v>
      </c>
      <c r="P877" s="97"/>
      <c r="Q877" s="121"/>
      <c r="R877" s="121"/>
      <c r="S877" s="121"/>
      <c r="T877" s="121"/>
      <c r="U877" s="106"/>
      <c r="V877" s="106"/>
      <c r="W877" s="106"/>
      <c r="X877" s="117">
        <f t="shared" si="90"/>
        <v>16.376000000000001</v>
      </c>
      <c r="Y877" s="125">
        <f t="shared" si="86"/>
        <v>210.62287698249335</v>
      </c>
      <c r="Z877" s="129">
        <f t="shared" si="87"/>
        <v>1.3646666666666667</v>
      </c>
      <c r="AA877" s="133">
        <f t="shared" si="88"/>
        <v>1.4626588679339816</v>
      </c>
      <c r="AB877" s="137">
        <f t="shared" si="89"/>
        <v>1.0991695163654127E-4</v>
      </c>
      <c r="AC877" s="137">
        <v>1.4999999999999999E-4</v>
      </c>
      <c r="AD877" s="141"/>
      <c r="AE877" s="141"/>
      <c r="AF877" s="141"/>
      <c r="AG877" s="91"/>
      <c r="AH877" s="141"/>
      <c r="AI877" s="145">
        <v>149.19999999999999</v>
      </c>
      <c r="AJ877" s="141"/>
      <c r="AK877" s="141"/>
      <c r="AL877" s="141"/>
      <c r="AM877" s="141"/>
      <c r="AN877" s="141"/>
      <c r="AO877" s="141"/>
      <c r="AP877" s="141"/>
      <c r="AQ877" s="141"/>
      <c r="AR877" s="141"/>
      <c r="AS877" s="91"/>
      <c r="AT877" s="91"/>
      <c r="AU877" s="91"/>
      <c r="AV877" s="91"/>
      <c r="AW877" s="91"/>
      <c r="AX877" s="91"/>
      <c r="AY877" s="150" t="s">
        <v>162</v>
      </c>
      <c r="AZ877" s="154" t="s">
        <v>163</v>
      </c>
      <c r="BA877" s="91" t="s">
        <v>164</v>
      </c>
      <c r="BB877" s="91"/>
      <c r="BC877" s="91"/>
      <c r="BD877" s="91"/>
      <c r="BE877" s="91"/>
      <c r="BF877" s="91"/>
      <c r="BG877" s="91"/>
      <c r="BH877" s="91"/>
      <c r="BI877" s="91"/>
      <c r="BJ877" s="91"/>
      <c r="BK877" s="91"/>
      <c r="BL877" s="91"/>
      <c r="BM877" s="91"/>
      <c r="BN877" s="91"/>
      <c r="BO877" s="91"/>
      <c r="BP877" s="91"/>
      <c r="BQ877" s="91"/>
    </row>
    <row r="878" spans="1:69" hidden="1" x14ac:dyDescent="0.25">
      <c r="A878" s="91" t="s">
        <v>159</v>
      </c>
      <c r="B878" s="91" t="s">
        <v>160</v>
      </c>
      <c r="C878" s="91" t="s">
        <v>161</v>
      </c>
      <c r="D878" s="91" t="s">
        <v>11</v>
      </c>
      <c r="E878" s="91">
        <v>1</v>
      </c>
      <c r="F878" s="94" t="s">
        <v>267</v>
      </c>
      <c r="G878" s="95">
        <v>18</v>
      </c>
      <c r="H878" s="99">
        <v>450</v>
      </c>
      <c r="I878" s="97">
        <v>18</v>
      </c>
      <c r="J878" s="106"/>
      <c r="K878" s="106"/>
      <c r="L878" s="106"/>
      <c r="M878" s="110"/>
      <c r="N878" s="110"/>
      <c r="O878" s="117">
        <v>0.875</v>
      </c>
      <c r="P878" s="97"/>
      <c r="Q878" s="121"/>
      <c r="R878" s="121"/>
      <c r="S878" s="121"/>
      <c r="T878" s="121"/>
      <c r="U878" s="106"/>
      <c r="V878" s="106"/>
      <c r="W878" s="106"/>
      <c r="X878" s="117">
        <f t="shared" si="90"/>
        <v>16.25</v>
      </c>
      <c r="Y878" s="125">
        <f t="shared" si="86"/>
        <v>207.3942025221387</v>
      </c>
      <c r="Z878" s="129">
        <f t="shared" si="87"/>
        <v>1.3541666666666667</v>
      </c>
      <c r="AA878" s="133">
        <f t="shared" si="88"/>
        <v>1.4402375175148523</v>
      </c>
      <c r="AB878" s="137">
        <f t="shared" si="89"/>
        <v>1.1076923076923075E-4</v>
      </c>
      <c r="AC878" s="137">
        <v>1.4999999999999999E-4</v>
      </c>
      <c r="AD878" s="141"/>
      <c r="AE878" s="141"/>
      <c r="AF878" s="141"/>
      <c r="AG878" s="91"/>
      <c r="AH878" s="141"/>
      <c r="AI878" s="145">
        <v>160.18</v>
      </c>
      <c r="AJ878" s="141"/>
      <c r="AK878" s="141"/>
      <c r="AL878" s="141"/>
      <c r="AM878" s="141"/>
      <c r="AN878" s="141"/>
      <c r="AO878" s="141"/>
      <c r="AP878" s="141"/>
      <c r="AQ878" s="141"/>
      <c r="AR878" s="141"/>
      <c r="AS878" s="91"/>
      <c r="AT878" s="91"/>
      <c r="AU878" s="91"/>
      <c r="AV878" s="91"/>
      <c r="AW878" s="91"/>
      <c r="AX878" s="91"/>
      <c r="AY878" s="150" t="s">
        <v>162</v>
      </c>
      <c r="AZ878" s="154" t="s">
        <v>163</v>
      </c>
      <c r="BA878" s="91" t="s">
        <v>164</v>
      </c>
      <c r="BB878" s="91"/>
      <c r="BC878" s="91"/>
      <c r="BD878" s="91"/>
      <c r="BE878" s="91"/>
      <c r="BF878" s="91"/>
      <c r="BG878" s="91"/>
      <c r="BH878" s="91"/>
      <c r="BI878" s="91"/>
      <c r="BJ878" s="91"/>
      <c r="BK878" s="91"/>
      <c r="BL878" s="91"/>
      <c r="BM878" s="91"/>
      <c r="BN878" s="91"/>
      <c r="BO878" s="91"/>
      <c r="BP878" s="91"/>
      <c r="BQ878" s="91"/>
    </row>
    <row r="879" spans="1:69" hidden="1" x14ac:dyDescent="0.25">
      <c r="A879" s="91" t="s">
        <v>159</v>
      </c>
      <c r="B879" s="91" t="s">
        <v>160</v>
      </c>
      <c r="C879" s="91" t="s">
        <v>161</v>
      </c>
      <c r="D879" s="91" t="s">
        <v>11</v>
      </c>
      <c r="E879" s="91">
        <v>1</v>
      </c>
      <c r="F879" s="94" t="s">
        <v>267</v>
      </c>
      <c r="G879" s="97">
        <v>18</v>
      </c>
      <c r="H879" s="103">
        <v>450</v>
      </c>
      <c r="I879" s="97">
        <v>18</v>
      </c>
      <c r="J879" s="106"/>
      <c r="K879" s="106"/>
      <c r="L879" s="106"/>
      <c r="M879" s="110"/>
      <c r="N879" s="110">
        <v>80</v>
      </c>
      <c r="O879" s="117">
        <v>0.93799999999999994</v>
      </c>
      <c r="P879" s="97"/>
      <c r="Q879" s="121"/>
      <c r="R879" s="121"/>
      <c r="S879" s="121"/>
      <c r="T879" s="121"/>
      <c r="U879" s="106"/>
      <c r="V879" s="106"/>
      <c r="W879" s="106"/>
      <c r="X879" s="117">
        <f t="shared" si="90"/>
        <v>16.123999999999999</v>
      </c>
      <c r="Y879" s="125">
        <f t="shared" si="86"/>
        <v>204.1904660242682</v>
      </c>
      <c r="Z879" s="129">
        <f t="shared" si="87"/>
        <v>1.3436666666666666</v>
      </c>
      <c r="AA879" s="133">
        <f t="shared" si="88"/>
        <v>1.4179893473907514</v>
      </c>
      <c r="AB879" s="137">
        <f t="shared" si="89"/>
        <v>1.116348300669809E-4</v>
      </c>
      <c r="AC879" s="137">
        <v>1.4999999999999999E-4</v>
      </c>
      <c r="AD879" s="141"/>
      <c r="AE879" s="141"/>
      <c r="AF879" s="141"/>
      <c r="AG879" s="141"/>
      <c r="AH879" s="141"/>
      <c r="AI879" s="145">
        <v>171.08</v>
      </c>
      <c r="AJ879" s="141"/>
      <c r="AK879" s="141"/>
      <c r="AL879" s="141"/>
      <c r="AM879" s="141"/>
      <c r="AN879" s="141"/>
      <c r="AO879" s="141"/>
      <c r="AP879" s="141"/>
      <c r="AQ879" s="141"/>
      <c r="AR879" s="141"/>
      <c r="AS879" s="91"/>
      <c r="AT879" s="91"/>
      <c r="AU879" s="91"/>
      <c r="AV879" s="91"/>
      <c r="AW879" s="91"/>
      <c r="AX879" s="91"/>
      <c r="AY879" s="150" t="s">
        <v>162</v>
      </c>
      <c r="AZ879" s="154" t="s">
        <v>163</v>
      </c>
      <c r="BA879" s="91" t="s">
        <v>164</v>
      </c>
      <c r="BB879" s="91"/>
      <c r="BC879" s="91"/>
      <c r="BD879" s="91"/>
      <c r="BE879" s="91"/>
      <c r="BF879" s="91"/>
      <c r="BG879" s="91"/>
      <c r="BH879" s="91"/>
      <c r="BI879" s="91"/>
      <c r="BJ879" s="91"/>
      <c r="BK879" s="91"/>
      <c r="BL879" s="91"/>
      <c r="BM879" s="91"/>
      <c r="BN879" s="91"/>
      <c r="BO879" s="91"/>
      <c r="BP879" s="91"/>
      <c r="BQ879" s="91"/>
    </row>
    <row r="880" spans="1:69" hidden="1" x14ac:dyDescent="0.25">
      <c r="A880" s="91" t="s">
        <v>159</v>
      </c>
      <c r="B880" s="91" t="s">
        <v>160</v>
      </c>
      <c r="C880" s="91" t="s">
        <v>161</v>
      </c>
      <c r="D880" s="91" t="s">
        <v>11</v>
      </c>
      <c r="E880" s="91">
        <v>1</v>
      </c>
      <c r="F880" s="94" t="s">
        <v>267</v>
      </c>
      <c r="G880" s="95">
        <v>18</v>
      </c>
      <c r="H880" s="99">
        <v>450</v>
      </c>
      <c r="I880" s="97">
        <v>18</v>
      </c>
      <c r="J880" s="106"/>
      <c r="K880" s="106"/>
      <c r="L880" s="106"/>
      <c r="M880" s="110"/>
      <c r="N880" s="110"/>
      <c r="O880" s="117">
        <v>1</v>
      </c>
      <c r="P880" s="97"/>
      <c r="Q880" s="121"/>
      <c r="R880" s="121"/>
      <c r="S880" s="121"/>
      <c r="T880" s="121"/>
      <c r="U880" s="106"/>
      <c r="V880" s="106"/>
      <c r="W880" s="106"/>
      <c r="X880" s="117">
        <f t="shared" si="90"/>
        <v>16</v>
      </c>
      <c r="Y880" s="125">
        <f t="shared" si="86"/>
        <v>201.06192982974676</v>
      </c>
      <c r="Z880" s="129">
        <f t="shared" si="87"/>
        <v>1.3333333333333333</v>
      </c>
      <c r="AA880" s="133">
        <f t="shared" si="88"/>
        <v>1.3962634015954636</v>
      </c>
      <c r="AB880" s="137">
        <f t="shared" si="89"/>
        <v>1.125E-4</v>
      </c>
      <c r="AC880" s="137">
        <v>1.4999999999999999E-4</v>
      </c>
      <c r="AD880" s="141"/>
      <c r="AE880" s="141"/>
      <c r="AF880" s="141"/>
      <c r="AG880" s="91"/>
      <c r="AH880" s="141"/>
      <c r="AI880" s="145">
        <v>171.73</v>
      </c>
      <c r="AJ880" s="141"/>
      <c r="AK880" s="141"/>
      <c r="AL880" s="141"/>
      <c r="AM880" s="141"/>
      <c r="AN880" s="141"/>
      <c r="AO880" s="141"/>
      <c r="AP880" s="141"/>
      <c r="AQ880" s="141"/>
      <c r="AR880" s="141"/>
      <c r="AS880" s="91"/>
      <c r="AT880" s="91"/>
      <c r="AU880" s="91"/>
      <c r="AV880" s="91"/>
      <c r="AW880" s="91"/>
      <c r="AX880" s="91"/>
      <c r="AY880" s="150" t="s">
        <v>162</v>
      </c>
      <c r="AZ880" s="154" t="s">
        <v>163</v>
      </c>
      <c r="BA880" s="91" t="s">
        <v>164</v>
      </c>
      <c r="BB880" s="91"/>
      <c r="BC880" s="91"/>
      <c r="BD880" s="91"/>
      <c r="BE880" s="91"/>
      <c r="BF880" s="91"/>
      <c r="BG880" s="91"/>
      <c r="BH880" s="91"/>
      <c r="BI880" s="91"/>
      <c r="BJ880" s="91"/>
      <c r="BK880" s="91"/>
      <c r="BL880" s="91"/>
      <c r="BM880" s="91"/>
      <c r="BN880" s="91"/>
      <c r="BO880" s="91"/>
      <c r="BP880" s="91"/>
      <c r="BQ880" s="91"/>
    </row>
    <row r="881" spans="1:69" hidden="1" x14ac:dyDescent="0.25">
      <c r="A881" s="91" t="s">
        <v>159</v>
      </c>
      <c r="B881" s="91" t="s">
        <v>160</v>
      </c>
      <c r="C881" s="91" t="s">
        <v>161</v>
      </c>
      <c r="D881" s="91" t="s">
        <v>11</v>
      </c>
      <c r="E881" s="91">
        <v>1</v>
      </c>
      <c r="F881" s="94" t="s">
        <v>267</v>
      </c>
      <c r="G881" s="95">
        <v>18</v>
      </c>
      <c r="H881" s="99">
        <v>450</v>
      </c>
      <c r="I881" s="97">
        <v>18</v>
      </c>
      <c r="J881" s="106"/>
      <c r="K881" s="106"/>
      <c r="L881" s="106"/>
      <c r="M881" s="110"/>
      <c r="N881" s="110"/>
      <c r="O881" s="117">
        <v>1.0620000000000001</v>
      </c>
      <c r="P881" s="97"/>
      <c r="Q881" s="121"/>
      <c r="R881" s="121"/>
      <c r="S881" s="121"/>
      <c r="T881" s="121"/>
      <c r="U881" s="106"/>
      <c r="V881" s="106"/>
      <c r="W881" s="106"/>
      <c r="X881" s="117">
        <f t="shared" si="90"/>
        <v>15.875999999999999</v>
      </c>
      <c r="Y881" s="125">
        <f t="shared" si="86"/>
        <v>197.95754619954607</v>
      </c>
      <c r="Z881" s="129">
        <f t="shared" si="87"/>
        <v>1.323</v>
      </c>
      <c r="AA881" s="133">
        <f t="shared" si="88"/>
        <v>1.3747051819412921</v>
      </c>
      <c r="AB881" s="137">
        <f t="shared" si="89"/>
        <v>1.1337868480725623E-4</v>
      </c>
      <c r="AC881" s="137">
        <v>1.4999999999999999E-4</v>
      </c>
      <c r="AD881" s="141"/>
      <c r="AE881" s="141"/>
      <c r="AF881" s="141"/>
      <c r="AG881" s="91"/>
      <c r="AH881" s="141"/>
      <c r="AI881" s="145">
        <v>192.29</v>
      </c>
      <c r="AJ881" s="141"/>
      <c r="AK881" s="141"/>
      <c r="AL881" s="141"/>
      <c r="AM881" s="141"/>
      <c r="AN881" s="141"/>
      <c r="AO881" s="141"/>
      <c r="AP881" s="141"/>
      <c r="AQ881" s="141"/>
      <c r="AR881" s="141"/>
      <c r="AS881" s="91"/>
      <c r="AT881" s="91"/>
      <c r="AU881" s="91"/>
      <c r="AV881" s="91"/>
      <c r="AW881" s="91"/>
      <c r="AX881" s="91"/>
      <c r="AY881" s="150" t="s">
        <v>162</v>
      </c>
      <c r="AZ881" s="154" t="s">
        <v>163</v>
      </c>
      <c r="BA881" s="91" t="s">
        <v>164</v>
      </c>
      <c r="BB881" s="91"/>
      <c r="BC881" s="91"/>
      <c r="BD881" s="91"/>
      <c r="BE881" s="91"/>
      <c r="BF881" s="91"/>
      <c r="BG881" s="91"/>
      <c r="BH881" s="91"/>
      <c r="BI881" s="91"/>
      <c r="BJ881" s="91"/>
      <c r="BK881" s="91"/>
      <c r="BL881" s="91"/>
      <c r="BM881" s="91"/>
      <c r="BN881" s="91"/>
      <c r="BO881" s="91"/>
      <c r="BP881" s="91"/>
      <c r="BQ881" s="91"/>
    </row>
    <row r="882" spans="1:69" hidden="1" x14ac:dyDescent="0.25">
      <c r="A882" s="91" t="s">
        <v>159</v>
      </c>
      <c r="B882" s="91" t="s">
        <v>160</v>
      </c>
      <c r="C882" s="91" t="s">
        <v>161</v>
      </c>
      <c r="D882" s="91" t="s">
        <v>11</v>
      </c>
      <c r="E882" s="91">
        <v>1</v>
      </c>
      <c r="F882" s="94" t="s">
        <v>267</v>
      </c>
      <c r="G882" s="95">
        <v>18</v>
      </c>
      <c r="H882" s="99">
        <v>450</v>
      </c>
      <c r="I882" s="97">
        <v>18</v>
      </c>
      <c r="J882" s="106"/>
      <c r="K882" s="106"/>
      <c r="L882" s="106"/>
      <c r="M882" s="110"/>
      <c r="N882" s="110"/>
      <c r="O882" s="117">
        <v>1.125</v>
      </c>
      <c r="P882" s="97"/>
      <c r="Q882" s="121"/>
      <c r="R882" s="121"/>
      <c r="S882" s="121"/>
      <c r="T882" s="121"/>
      <c r="U882" s="106"/>
      <c r="V882" s="106"/>
      <c r="W882" s="106"/>
      <c r="X882" s="117">
        <f t="shared" si="90"/>
        <v>15.75</v>
      </c>
      <c r="Y882" s="125">
        <f t="shared" si="86"/>
        <v>194.82783190777951</v>
      </c>
      <c r="Z882" s="129">
        <f t="shared" si="87"/>
        <v>1.3125</v>
      </c>
      <c r="AA882" s="133">
        <f t="shared" si="88"/>
        <v>1.3529710549151355</v>
      </c>
      <c r="AB882" s="137">
        <f t="shared" si="89"/>
        <v>1.1428571428571427E-4</v>
      </c>
      <c r="AC882" s="137">
        <v>1.4999999999999999E-4</v>
      </c>
      <c r="AD882" s="141"/>
      <c r="AE882" s="141"/>
      <c r="AF882" s="141"/>
      <c r="AG882" s="91"/>
      <c r="AH882" s="141"/>
      <c r="AI882" s="145">
        <v>202.94</v>
      </c>
      <c r="AJ882" s="141"/>
      <c r="AK882" s="141"/>
      <c r="AL882" s="141"/>
      <c r="AM882" s="141"/>
      <c r="AN882" s="141"/>
      <c r="AO882" s="141"/>
      <c r="AP882" s="141"/>
      <c r="AQ882" s="141"/>
      <c r="AR882" s="141"/>
      <c r="AS882" s="91"/>
      <c r="AT882" s="91"/>
      <c r="AU882" s="91"/>
      <c r="AV882" s="91"/>
      <c r="AW882" s="91"/>
      <c r="AX882" s="91"/>
      <c r="AY882" s="150" t="s">
        <v>162</v>
      </c>
      <c r="AZ882" s="154" t="s">
        <v>163</v>
      </c>
      <c r="BA882" s="91" t="s">
        <v>164</v>
      </c>
      <c r="BB882" s="91"/>
      <c r="BC882" s="91"/>
      <c r="BD882" s="91"/>
      <c r="BE882" s="91"/>
      <c r="BF882" s="91"/>
      <c r="BG882" s="91"/>
      <c r="BH882" s="91"/>
      <c r="BI882" s="91"/>
      <c r="BJ882" s="91"/>
      <c r="BK882" s="91"/>
      <c r="BL882" s="91"/>
      <c r="BM882" s="91"/>
      <c r="BN882" s="91"/>
      <c r="BO882" s="91"/>
      <c r="BP882" s="91"/>
      <c r="BQ882" s="91"/>
    </row>
    <row r="883" spans="1:69" s="25" customFormat="1" hidden="1" x14ac:dyDescent="0.25">
      <c r="A883" s="25" t="s">
        <v>159</v>
      </c>
      <c r="B883" s="25" t="s">
        <v>160</v>
      </c>
      <c r="C883" s="25" t="s">
        <v>161</v>
      </c>
      <c r="D883" s="25" t="s">
        <v>11</v>
      </c>
      <c r="E883" s="25">
        <v>1</v>
      </c>
      <c r="F883" s="47" t="s">
        <v>267</v>
      </c>
      <c r="G883" s="69">
        <v>18</v>
      </c>
      <c r="H883" s="81">
        <v>450</v>
      </c>
      <c r="I883" s="69">
        <v>18</v>
      </c>
      <c r="J883" s="23"/>
      <c r="K883" s="23"/>
      <c r="L883" s="23"/>
      <c r="M883" s="71"/>
      <c r="N883" s="71">
        <v>100</v>
      </c>
      <c r="O883" s="73">
        <v>1.1559999999999999</v>
      </c>
      <c r="P883" s="69"/>
      <c r="Q883" s="24"/>
      <c r="R883" s="24"/>
      <c r="S883" s="24"/>
      <c r="T883" s="24"/>
      <c r="U883" s="23"/>
      <c r="V883" s="23"/>
      <c r="W883" s="23"/>
      <c r="X883" s="73">
        <f t="shared" si="90"/>
        <v>15.688000000000001</v>
      </c>
      <c r="Y883" s="26">
        <f t="shared" si="86"/>
        <v>193.29696836520441</v>
      </c>
      <c r="Z883" s="63">
        <f t="shared" si="87"/>
        <v>1.3073333333333335</v>
      </c>
      <c r="AA883" s="87">
        <f t="shared" si="88"/>
        <v>1.3423400580916975</v>
      </c>
      <c r="AB883" s="64">
        <f t="shared" si="89"/>
        <v>1.1473737888832227E-4</v>
      </c>
      <c r="AC883" s="137">
        <v>1.4999999999999999E-4</v>
      </c>
      <c r="AD883" s="27"/>
      <c r="AE883" s="27"/>
      <c r="AF883" s="27"/>
      <c r="AG883" s="27"/>
      <c r="AH883" s="27"/>
      <c r="AI883" s="44">
        <v>208.15</v>
      </c>
      <c r="AJ883" s="27"/>
      <c r="AK883" s="27"/>
      <c r="AL883" s="27"/>
      <c r="AM883" s="27"/>
      <c r="AN883" s="27"/>
      <c r="AO883" s="27"/>
      <c r="AP883" s="27"/>
      <c r="AQ883" s="27"/>
      <c r="AR883" s="27"/>
      <c r="AY883" s="28" t="s">
        <v>162</v>
      </c>
      <c r="AZ883" s="29" t="s">
        <v>163</v>
      </c>
      <c r="BA883" s="25" t="s">
        <v>164</v>
      </c>
    </row>
    <row r="884" spans="1:69" s="25" customFormat="1" hidden="1" x14ac:dyDescent="0.25">
      <c r="A884" s="25" t="s">
        <v>159</v>
      </c>
      <c r="B884" s="25" t="s">
        <v>160</v>
      </c>
      <c r="C884" s="25" t="s">
        <v>161</v>
      </c>
      <c r="D884" s="25" t="s">
        <v>11</v>
      </c>
      <c r="E884" s="25">
        <v>1</v>
      </c>
      <c r="F884" s="47" t="s">
        <v>267</v>
      </c>
      <c r="G884" s="83">
        <v>18</v>
      </c>
      <c r="H884" s="83">
        <v>450</v>
      </c>
      <c r="I884" s="69">
        <v>18</v>
      </c>
      <c r="J884" s="23"/>
      <c r="K884" s="23"/>
      <c r="L884" s="23"/>
      <c r="M884" s="71"/>
      <c r="N884" s="71"/>
      <c r="O884" s="73">
        <v>1.1879999999999999</v>
      </c>
      <c r="P884" s="69"/>
      <c r="Q884" s="24"/>
      <c r="R884" s="24"/>
      <c r="S884" s="24"/>
      <c r="T884" s="24"/>
      <c r="U884" s="23"/>
      <c r="V884" s="23"/>
      <c r="W884" s="23"/>
      <c r="X884" s="73">
        <f t="shared" si="90"/>
        <v>15.624000000000001</v>
      </c>
      <c r="Y884" s="26">
        <f t="shared" si="86"/>
        <v>191.72305557849717</v>
      </c>
      <c r="Z884" s="63">
        <f t="shared" si="87"/>
        <v>1.302</v>
      </c>
      <c r="AA884" s="87">
        <f t="shared" si="88"/>
        <v>1.331410108184008</v>
      </c>
      <c r="AB884" s="64">
        <f t="shared" si="89"/>
        <v>1.1520737327188939E-4</v>
      </c>
      <c r="AC884" s="137">
        <v>1.4999999999999999E-4</v>
      </c>
      <c r="AD884" s="27"/>
      <c r="AE884" s="27"/>
      <c r="AF884" s="27"/>
      <c r="AH884" s="27"/>
      <c r="AI884" s="44">
        <v>213.51</v>
      </c>
      <c r="AJ884" s="27"/>
      <c r="AK884" s="27"/>
      <c r="AL884" s="27"/>
      <c r="AM884" s="27"/>
      <c r="AN884" s="27"/>
      <c r="AO884" s="27"/>
      <c r="AP884" s="27"/>
      <c r="AQ884" s="27"/>
      <c r="AR884" s="27"/>
      <c r="AY884" s="28" t="s">
        <v>162</v>
      </c>
      <c r="AZ884" s="29" t="s">
        <v>163</v>
      </c>
      <c r="BA884" s="25" t="s">
        <v>164</v>
      </c>
    </row>
    <row r="885" spans="1:69" s="25" customFormat="1" hidden="1" x14ac:dyDescent="0.25">
      <c r="A885" s="25" t="s">
        <v>159</v>
      </c>
      <c r="B885" s="25" t="s">
        <v>160</v>
      </c>
      <c r="C885" s="25" t="s">
        <v>161</v>
      </c>
      <c r="D885" s="25" t="s">
        <v>11</v>
      </c>
      <c r="E885" s="25">
        <v>1</v>
      </c>
      <c r="F885" s="47" t="s">
        <v>267</v>
      </c>
      <c r="G885" s="83">
        <v>18</v>
      </c>
      <c r="H885" s="83">
        <v>450</v>
      </c>
      <c r="I885" s="69">
        <v>18</v>
      </c>
      <c r="J885" s="23"/>
      <c r="K885" s="23"/>
      <c r="L885" s="23"/>
      <c r="M885" s="71"/>
      <c r="N885" s="71"/>
      <c r="O885" s="73">
        <v>1.25</v>
      </c>
      <c r="P885" s="69"/>
      <c r="Q885" s="24"/>
      <c r="R885" s="24"/>
      <c r="S885" s="24"/>
      <c r="T885" s="24"/>
      <c r="U885" s="23"/>
      <c r="V885" s="23"/>
      <c r="W885" s="23"/>
      <c r="X885" s="73">
        <f t="shared" si="90"/>
        <v>15.5</v>
      </c>
      <c r="Y885" s="26">
        <f t="shared" si="86"/>
        <v>188.69190875623696</v>
      </c>
      <c r="Z885" s="63">
        <f t="shared" si="87"/>
        <v>1.2916666666666667</v>
      </c>
      <c r="AA885" s="87">
        <f t="shared" si="88"/>
        <v>1.3103604774738677</v>
      </c>
      <c r="AB885" s="64">
        <f t="shared" si="89"/>
        <v>1.161290322580645E-4</v>
      </c>
      <c r="AC885" s="137">
        <v>1.4999999999999999E-4</v>
      </c>
      <c r="AD885" s="27"/>
      <c r="AE885" s="27"/>
      <c r="AF885" s="27"/>
      <c r="AH885" s="27"/>
      <c r="AI885" s="44">
        <v>223.82</v>
      </c>
      <c r="AJ885" s="27"/>
      <c r="AK885" s="27"/>
      <c r="AL885" s="27"/>
      <c r="AM885" s="27"/>
      <c r="AN885" s="27"/>
      <c r="AO885" s="27"/>
      <c r="AP885" s="27"/>
      <c r="AQ885" s="27"/>
      <c r="AR885" s="27"/>
      <c r="AY885" s="28" t="s">
        <v>162</v>
      </c>
      <c r="AZ885" s="29" t="s">
        <v>163</v>
      </c>
      <c r="BA885" s="25" t="s">
        <v>164</v>
      </c>
    </row>
    <row r="886" spans="1:69" s="25" customFormat="1" hidden="1" x14ac:dyDescent="0.25">
      <c r="A886" s="25" t="s">
        <v>159</v>
      </c>
      <c r="B886" s="25" t="s">
        <v>160</v>
      </c>
      <c r="C886" s="25" t="s">
        <v>161</v>
      </c>
      <c r="D886" s="25" t="s">
        <v>11</v>
      </c>
      <c r="E886" s="25">
        <v>1</v>
      </c>
      <c r="F886" s="47" t="s">
        <v>267</v>
      </c>
      <c r="G886" s="69">
        <v>18</v>
      </c>
      <c r="H886" s="81">
        <v>450</v>
      </c>
      <c r="I886" s="69">
        <v>18</v>
      </c>
      <c r="J886" s="23"/>
      <c r="K886" s="23"/>
      <c r="L886" s="23"/>
      <c r="M886" s="71"/>
      <c r="N886" s="71">
        <v>120</v>
      </c>
      <c r="O886" s="73">
        <v>1.375</v>
      </c>
      <c r="P886" s="69"/>
      <c r="Q886" s="24"/>
      <c r="R886" s="24"/>
      <c r="S886" s="24"/>
      <c r="T886" s="24"/>
      <c r="U886" s="23"/>
      <c r="V886" s="23"/>
      <c r="W886" s="23"/>
      <c r="X886" s="73">
        <f t="shared" si="90"/>
        <v>15.25</v>
      </c>
      <c r="Y886" s="26">
        <f t="shared" si="86"/>
        <v>182.65416037511906</v>
      </c>
      <c r="Z886" s="63">
        <f t="shared" si="87"/>
        <v>1.2708333333333333</v>
      </c>
      <c r="AA886" s="87">
        <f t="shared" si="88"/>
        <v>1.26843166927166</v>
      </c>
      <c r="AB886" s="64">
        <f t="shared" si="89"/>
        <v>1.180327868852459E-4</v>
      </c>
      <c r="AC886" s="137">
        <v>1.4999999999999999E-4</v>
      </c>
      <c r="AD886" s="27"/>
      <c r="AE886" s="27"/>
      <c r="AF886" s="27"/>
      <c r="AG886" s="27"/>
      <c r="AH886" s="27"/>
      <c r="AI886" s="44">
        <v>244.37</v>
      </c>
      <c r="AJ886" s="27"/>
      <c r="AK886" s="27"/>
      <c r="AL886" s="27"/>
      <c r="AM886" s="27"/>
      <c r="AN886" s="27"/>
      <c r="AO886" s="27"/>
      <c r="AP886" s="27"/>
      <c r="AQ886" s="27"/>
      <c r="AR886" s="27"/>
      <c r="AY886" s="28" t="s">
        <v>162</v>
      </c>
      <c r="AZ886" s="29" t="s">
        <v>163</v>
      </c>
      <c r="BA886" s="25" t="s">
        <v>164</v>
      </c>
    </row>
    <row r="887" spans="1:69" s="25" customFormat="1" hidden="1" x14ac:dyDescent="0.25">
      <c r="A887" s="25" t="s">
        <v>159</v>
      </c>
      <c r="B887" s="25" t="s">
        <v>160</v>
      </c>
      <c r="C887" s="25" t="s">
        <v>161</v>
      </c>
      <c r="D887" s="25" t="s">
        <v>11</v>
      </c>
      <c r="E887" s="25">
        <v>1</v>
      </c>
      <c r="F887" s="47" t="s">
        <v>267</v>
      </c>
      <c r="G887" s="69">
        <v>18</v>
      </c>
      <c r="H887" s="69">
        <v>450</v>
      </c>
      <c r="I887" s="69">
        <v>18</v>
      </c>
      <c r="J887" s="23"/>
      <c r="K887" s="23"/>
      <c r="L887" s="23"/>
      <c r="M887" s="71"/>
      <c r="N887" s="71">
        <v>140</v>
      </c>
      <c r="O887" s="73">
        <v>1.5620000000000001</v>
      </c>
      <c r="P887" s="69"/>
      <c r="Q887" s="24"/>
      <c r="R887" s="24"/>
      <c r="S887" s="24"/>
      <c r="T887" s="24"/>
      <c r="U887" s="23"/>
      <c r="V887" s="23"/>
      <c r="W887" s="23"/>
      <c r="X887" s="73">
        <f t="shared" si="90"/>
        <v>14.875999999999999</v>
      </c>
      <c r="Y887" s="26">
        <f t="shared" si="86"/>
        <v>173.80498187874772</v>
      </c>
      <c r="Z887" s="63">
        <f t="shared" si="87"/>
        <v>1.2396666666666667</v>
      </c>
      <c r="AA887" s="87">
        <f t="shared" si="88"/>
        <v>1.2069790408246373</v>
      </c>
      <c r="AB887" s="64">
        <f t="shared" si="89"/>
        <v>1.210002688894864E-4</v>
      </c>
      <c r="AC887" s="137">
        <v>1.4999999999999999E-4</v>
      </c>
      <c r="AD887" s="27"/>
      <c r="AE887" s="27"/>
      <c r="AF887" s="27"/>
      <c r="AG887" s="27"/>
      <c r="AH887" s="27"/>
      <c r="AI887" s="44">
        <v>274.48</v>
      </c>
      <c r="AJ887" s="27"/>
      <c r="AK887" s="27"/>
      <c r="AL887" s="27"/>
      <c r="AM887" s="27"/>
      <c r="AN887" s="27"/>
      <c r="AO887" s="27"/>
      <c r="AP887" s="27"/>
      <c r="AQ887" s="27"/>
      <c r="AR887" s="27"/>
      <c r="AY887" s="28" t="s">
        <v>162</v>
      </c>
      <c r="AZ887" s="29" t="s">
        <v>163</v>
      </c>
      <c r="BA887" s="25" t="s">
        <v>164</v>
      </c>
    </row>
    <row r="888" spans="1:69" s="25" customFormat="1" hidden="1" x14ac:dyDescent="0.25">
      <c r="A888" s="25" t="s">
        <v>159</v>
      </c>
      <c r="B888" s="25" t="s">
        <v>160</v>
      </c>
      <c r="C888" s="25" t="s">
        <v>161</v>
      </c>
      <c r="D888" s="25" t="s">
        <v>11</v>
      </c>
      <c r="E888" s="25">
        <v>1</v>
      </c>
      <c r="F888" s="47" t="s">
        <v>267</v>
      </c>
      <c r="G888" s="69">
        <v>18</v>
      </c>
      <c r="H888" s="69">
        <v>450</v>
      </c>
      <c r="I888" s="69">
        <v>18</v>
      </c>
      <c r="J888" s="23"/>
      <c r="K888" s="23"/>
      <c r="L888" s="23"/>
      <c r="M888" s="71"/>
      <c r="N888" s="71">
        <v>160</v>
      </c>
      <c r="O888" s="73">
        <v>1.7809999999999999</v>
      </c>
      <c r="P888" s="69"/>
      <c r="Q888" s="24"/>
      <c r="R888" s="24"/>
      <c r="S888" s="24"/>
      <c r="T888" s="24"/>
      <c r="U888" s="23"/>
      <c r="V888" s="23"/>
      <c r="W888" s="23"/>
      <c r="X888" s="73">
        <f t="shared" si="90"/>
        <v>14.438000000000001</v>
      </c>
      <c r="Y888" s="26">
        <f t="shared" si="86"/>
        <v>163.72083702706499</v>
      </c>
      <c r="Z888" s="63">
        <f t="shared" si="87"/>
        <v>1.2031666666666667</v>
      </c>
      <c r="AA888" s="87">
        <f t="shared" si="88"/>
        <v>1.1369502571323959</v>
      </c>
      <c r="AB888" s="64">
        <f t="shared" si="89"/>
        <v>1.2467100706469038E-4</v>
      </c>
      <c r="AC888" s="137">
        <v>1.4999999999999999E-4</v>
      </c>
      <c r="AD888" s="27"/>
      <c r="AE888" s="27"/>
      <c r="AF888" s="27"/>
      <c r="AG888" s="27"/>
      <c r="AH888" s="27"/>
      <c r="AI888" s="44">
        <v>308.79000000000002</v>
      </c>
      <c r="AJ888" s="27"/>
      <c r="AK888" s="27"/>
      <c r="AL888" s="27"/>
      <c r="AM888" s="27"/>
      <c r="AN888" s="27"/>
      <c r="AO888" s="27"/>
      <c r="AP888" s="27"/>
      <c r="AQ888" s="27"/>
      <c r="AR888" s="27"/>
      <c r="AY888" s="28" t="s">
        <v>162</v>
      </c>
      <c r="AZ888" s="29" t="s">
        <v>163</v>
      </c>
      <c r="BA888" s="25" t="s">
        <v>164</v>
      </c>
    </row>
    <row r="889" spans="1:69" s="25" customFormat="1" hidden="1" x14ac:dyDescent="0.25">
      <c r="A889" s="47" t="s">
        <v>159</v>
      </c>
      <c r="B889" s="47" t="s">
        <v>160</v>
      </c>
      <c r="C889" s="47" t="s">
        <v>161</v>
      </c>
      <c r="D889" s="47" t="s">
        <v>11</v>
      </c>
      <c r="E889" s="47">
        <v>1</v>
      </c>
      <c r="F889" s="47" t="s">
        <v>267</v>
      </c>
      <c r="G889" s="83">
        <v>20</v>
      </c>
      <c r="H889" s="83">
        <v>500</v>
      </c>
      <c r="I889" s="69">
        <v>20</v>
      </c>
      <c r="J889" s="48"/>
      <c r="K889" s="48"/>
      <c r="L889" s="48"/>
      <c r="M889" s="71"/>
      <c r="N889" s="71">
        <v>5</v>
      </c>
      <c r="O889" s="73">
        <v>0.188</v>
      </c>
      <c r="P889" s="69"/>
      <c r="Q889" s="49"/>
      <c r="R889" s="49"/>
      <c r="S889" s="49"/>
      <c r="T889" s="49"/>
      <c r="U889" s="48"/>
      <c r="V889" s="48"/>
      <c r="W889" s="48"/>
      <c r="X889" s="73">
        <f t="shared" si="90"/>
        <v>19.623999999999999</v>
      </c>
      <c r="Y889" s="50">
        <f t="shared" si="86"/>
        <v>302.45791343223016</v>
      </c>
      <c r="Z889" s="63">
        <f t="shared" si="87"/>
        <v>1.6353333333333333</v>
      </c>
      <c r="AA889" s="87">
        <f t="shared" si="88"/>
        <v>2.1004021766127092</v>
      </c>
      <c r="AB889" s="64">
        <f t="shared" si="89"/>
        <v>9.1724419078679167E-5</v>
      </c>
      <c r="AC889" s="137">
        <v>1.4999999999999999E-4</v>
      </c>
      <c r="AD889" s="51"/>
      <c r="AE889" s="51"/>
      <c r="AF889" s="51"/>
      <c r="AG889" s="47"/>
      <c r="AH889" s="51"/>
      <c r="AI889" s="52">
        <v>39.82</v>
      </c>
      <c r="AJ889" s="51"/>
      <c r="AK889" s="51"/>
      <c r="AL889" s="51"/>
      <c r="AM889" s="51"/>
      <c r="AN889" s="51"/>
      <c r="AO889" s="51"/>
      <c r="AP889" s="51"/>
      <c r="AQ889" s="51"/>
      <c r="AR889" s="51"/>
      <c r="AS889" s="47"/>
      <c r="AT889" s="47"/>
      <c r="AU889" s="47"/>
      <c r="AV889" s="47"/>
      <c r="AW889" s="47"/>
      <c r="AX889" s="47"/>
      <c r="AY889" s="53" t="s">
        <v>162</v>
      </c>
      <c r="AZ889" s="54" t="s">
        <v>163</v>
      </c>
      <c r="BA889" s="47" t="s">
        <v>164</v>
      </c>
      <c r="BB889" s="47"/>
      <c r="BC889" s="47"/>
      <c r="BD889" s="47"/>
      <c r="BE889" s="47"/>
      <c r="BF889" s="47"/>
      <c r="BG889" s="47"/>
      <c r="BH889" s="47"/>
      <c r="BI889" s="47"/>
      <c r="BJ889" s="47"/>
      <c r="BK889" s="47"/>
      <c r="BL889" s="47"/>
      <c r="BM889" s="47"/>
      <c r="BN889" s="47"/>
      <c r="BO889" s="47"/>
      <c r="BP889" s="47"/>
      <c r="BQ889" s="47"/>
    </row>
    <row r="890" spans="1:69" s="25" customFormat="1" hidden="1" x14ac:dyDescent="0.25">
      <c r="A890" s="47" t="s">
        <v>159</v>
      </c>
      <c r="B890" s="47" t="s">
        <v>160</v>
      </c>
      <c r="C890" s="47" t="s">
        <v>161</v>
      </c>
      <c r="D890" s="47" t="s">
        <v>11</v>
      </c>
      <c r="E890" s="47">
        <v>1</v>
      </c>
      <c r="F890" s="47" t="s">
        <v>267</v>
      </c>
      <c r="G890" s="83">
        <v>20</v>
      </c>
      <c r="H890" s="83">
        <v>500</v>
      </c>
      <c r="I890" s="69">
        <v>20</v>
      </c>
      <c r="J890" s="48"/>
      <c r="K890" s="48"/>
      <c r="L890" s="48"/>
      <c r="M890" s="71"/>
      <c r="N890" s="71"/>
      <c r="O890" s="73">
        <v>0.219</v>
      </c>
      <c r="P890" s="69"/>
      <c r="Q890" s="49"/>
      <c r="R890" s="49"/>
      <c r="S890" s="49"/>
      <c r="T890" s="49"/>
      <c r="U890" s="48"/>
      <c r="V890" s="48"/>
      <c r="W890" s="48"/>
      <c r="X890" s="73">
        <f t="shared" si="90"/>
        <v>19.562000000000001</v>
      </c>
      <c r="Y890" s="50">
        <f t="shared" si="86"/>
        <v>300.54976346151483</v>
      </c>
      <c r="Z890" s="63">
        <f t="shared" si="87"/>
        <v>1.6301666666666668</v>
      </c>
      <c r="AA890" s="87">
        <f t="shared" si="88"/>
        <v>2.087151135149409</v>
      </c>
      <c r="AB890" s="64">
        <f t="shared" si="89"/>
        <v>9.2015131377159781E-5</v>
      </c>
      <c r="AC890" s="137">
        <v>1.4999999999999999E-4</v>
      </c>
      <c r="AD890" s="51"/>
      <c r="AE890" s="51"/>
      <c r="AF890" s="51"/>
      <c r="AG890" s="47"/>
      <c r="AH890" s="51"/>
      <c r="AI890" s="52">
        <v>46.31</v>
      </c>
      <c r="AJ890" s="51"/>
      <c r="AK890" s="51"/>
      <c r="AL890" s="51"/>
      <c r="AM890" s="51"/>
      <c r="AN890" s="51"/>
      <c r="AO890" s="51"/>
      <c r="AP890" s="51"/>
      <c r="AQ890" s="51"/>
      <c r="AR890" s="51"/>
      <c r="AS890" s="47"/>
      <c r="AT890" s="47"/>
      <c r="AU890" s="47"/>
      <c r="AV890" s="47"/>
      <c r="AW890" s="47"/>
      <c r="AX890" s="47"/>
      <c r="AY890" s="53" t="s">
        <v>162</v>
      </c>
      <c r="AZ890" s="54" t="s">
        <v>163</v>
      </c>
      <c r="BA890" s="47" t="s">
        <v>164</v>
      </c>
      <c r="BB890" s="47"/>
      <c r="BC890" s="47"/>
      <c r="BD890" s="47"/>
      <c r="BE890" s="47"/>
      <c r="BF890" s="47"/>
      <c r="BG890" s="47"/>
      <c r="BH890" s="47"/>
      <c r="BI890" s="47"/>
      <c r="BJ890" s="47"/>
      <c r="BK890" s="47"/>
      <c r="BL890" s="47"/>
      <c r="BM890" s="47"/>
      <c r="BN890" s="47"/>
      <c r="BO890" s="47"/>
      <c r="BP890" s="47"/>
      <c r="BQ890" s="47"/>
    </row>
    <row r="891" spans="1:69" s="25" customFormat="1" hidden="1" x14ac:dyDescent="0.25">
      <c r="A891" s="36" t="s">
        <v>159</v>
      </c>
      <c r="B891" s="36" t="s">
        <v>160</v>
      </c>
      <c r="C891" s="36" t="s">
        <v>161</v>
      </c>
      <c r="D891" s="36" t="s">
        <v>11</v>
      </c>
      <c r="E891" s="36">
        <v>1</v>
      </c>
      <c r="F891" s="47" t="s">
        <v>267</v>
      </c>
      <c r="G891" s="70">
        <v>20</v>
      </c>
      <c r="H891" s="82">
        <v>500</v>
      </c>
      <c r="I891" s="70">
        <v>20</v>
      </c>
      <c r="J891" s="34"/>
      <c r="K891" s="34"/>
      <c r="L891" s="34"/>
      <c r="M891" s="78"/>
      <c r="N891" s="78">
        <v>10</v>
      </c>
      <c r="O891" s="80">
        <v>0.25</v>
      </c>
      <c r="P891" s="70"/>
      <c r="Q891" s="35"/>
      <c r="R891" s="35"/>
      <c r="S891" s="35"/>
      <c r="T891" s="35"/>
      <c r="U891" s="34"/>
      <c r="V891" s="34"/>
      <c r="W891" s="34"/>
      <c r="X891" s="80">
        <f t="shared" si="90"/>
        <v>19.5</v>
      </c>
      <c r="Y891" s="42">
        <f t="shared" si="86"/>
        <v>298.64765163187968</v>
      </c>
      <c r="Z891" s="67">
        <f t="shared" si="87"/>
        <v>1.625</v>
      </c>
      <c r="AA891" s="89">
        <f t="shared" si="88"/>
        <v>2.0739420252213869</v>
      </c>
      <c r="AB891" s="68">
        <f t="shared" si="89"/>
        <v>9.2307692307692303E-5</v>
      </c>
      <c r="AC891" s="139">
        <v>1.4999999999999999E-4</v>
      </c>
      <c r="AD891" s="43"/>
      <c r="AE891" s="43"/>
      <c r="AF891" s="43"/>
      <c r="AG891" s="43"/>
      <c r="AH891" s="43"/>
      <c r="AI891" s="46">
        <v>52.78</v>
      </c>
      <c r="AJ891" s="43"/>
      <c r="AK891" s="43"/>
      <c r="AL891" s="43"/>
      <c r="AM891" s="43"/>
      <c r="AN891" s="43"/>
      <c r="AO891" s="43"/>
      <c r="AP891" s="43"/>
      <c r="AQ891" s="43"/>
      <c r="AR891" s="43"/>
      <c r="AS891" s="36"/>
      <c r="AT891" s="36"/>
      <c r="AU891" s="36"/>
      <c r="AV891" s="36"/>
      <c r="AW891" s="36"/>
      <c r="AX891" s="36"/>
      <c r="AY891" s="39" t="s">
        <v>162</v>
      </c>
      <c r="AZ891" s="40" t="s">
        <v>163</v>
      </c>
      <c r="BA891" s="41" t="s">
        <v>164</v>
      </c>
      <c r="BB891" s="36"/>
      <c r="BC891" s="36"/>
      <c r="BD891" s="36"/>
      <c r="BE891" s="36"/>
      <c r="BF891" s="36"/>
      <c r="BG891" s="36"/>
      <c r="BH891" s="36"/>
      <c r="BI891" s="36"/>
      <c r="BJ891" s="36"/>
      <c r="BK891" s="36"/>
      <c r="BL891" s="36"/>
      <c r="BM891" s="36"/>
      <c r="BN891" s="36"/>
      <c r="BO891" s="36"/>
      <c r="BP891" s="36"/>
      <c r="BQ891" s="36"/>
    </row>
    <row r="892" spans="1:69" s="25" customFormat="1" hidden="1" x14ac:dyDescent="0.25">
      <c r="A892" s="36" t="s">
        <v>159</v>
      </c>
      <c r="B892" s="36" t="s">
        <v>160</v>
      </c>
      <c r="C892" s="36" t="s">
        <v>161</v>
      </c>
      <c r="D892" s="36" t="s">
        <v>11</v>
      </c>
      <c r="E892" s="36">
        <v>1</v>
      </c>
      <c r="F892" s="47" t="s">
        <v>267</v>
      </c>
      <c r="G892" s="70">
        <v>20</v>
      </c>
      <c r="H892" s="82">
        <v>500</v>
      </c>
      <c r="I892" s="70">
        <v>20</v>
      </c>
      <c r="J892" s="34"/>
      <c r="K892" s="34"/>
      <c r="L892" s="34"/>
      <c r="M892" s="78"/>
      <c r="N892" s="78"/>
      <c r="O892" s="80">
        <v>0.28100000000000003</v>
      </c>
      <c r="P892" s="70"/>
      <c r="Q892" s="35"/>
      <c r="R892" s="35"/>
      <c r="S892" s="35"/>
      <c r="T892" s="35"/>
      <c r="U892" s="34"/>
      <c r="V892" s="34"/>
      <c r="W892" s="34"/>
      <c r="X892" s="80">
        <f t="shared" si="90"/>
        <v>19.437999999999999</v>
      </c>
      <c r="Y892" s="42">
        <f t="shared" si="86"/>
        <v>296.75157794332472</v>
      </c>
      <c r="Z892" s="67">
        <f t="shared" si="87"/>
        <v>1.6198333333333332</v>
      </c>
      <c r="AA892" s="89">
        <f t="shared" si="88"/>
        <v>2.060774846828644</v>
      </c>
      <c r="AB892" s="68">
        <f t="shared" si="89"/>
        <v>9.260211955962547E-5</v>
      </c>
      <c r="AC892" s="139">
        <v>1.4999999999999999E-4</v>
      </c>
      <c r="AD892" s="43"/>
      <c r="AE892" s="43"/>
      <c r="AF892" s="43"/>
      <c r="AG892" s="43"/>
      <c r="AH892" s="43"/>
      <c r="AI892" s="46">
        <v>59.23</v>
      </c>
      <c r="AJ892" s="43"/>
      <c r="AK892" s="43"/>
      <c r="AL892" s="43"/>
      <c r="AM892" s="43"/>
      <c r="AN892" s="43"/>
      <c r="AO892" s="43"/>
      <c r="AP892" s="43"/>
      <c r="AQ892" s="43"/>
      <c r="AR892" s="43"/>
      <c r="AS892" s="36"/>
      <c r="AT892" s="36"/>
      <c r="AU892" s="36"/>
      <c r="AV892" s="36"/>
      <c r="AW892" s="36"/>
      <c r="AX892" s="36"/>
      <c r="AY892" s="39" t="s">
        <v>162</v>
      </c>
      <c r="AZ892" s="40" t="s">
        <v>163</v>
      </c>
      <c r="BA892" s="41" t="s">
        <v>164</v>
      </c>
      <c r="BB892" s="36"/>
      <c r="BC892" s="36"/>
      <c r="BD892" s="36"/>
      <c r="BE892" s="36"/>
      <c r="BF892" s="36"/>
      <c r="BG892" s="36"/>
      <c r="BH892" s="36"/>
      <c r="BI892" s="36"/>
      <c r="BJ892" s="36"/>
      <c r="BK892" s="36"/>
      <c r="BL892" s="36"/>
      <c r="BM892" s="36"/>
      <c r="BN892" s="36"/>
      <c r="BO892" s="36"/>
      <c r="BP892" s="36"/>
      <c r="BQ892" s="36"/>
    </row>
    <row r="893" spans="1:69" s="25" customFormat="1" hidden="1" x14ac:dyDescent="0.25">
      <c r="A893" s="36" t="s">
        <v>159</v>
      </c>
      <c r="B893" s="36" t="s">
        <v>160</v>
      </c>
      <c r="C893" s="36" t="s">
        <v>161</v>
      </c>
      <c r="D893" s="36" t="s">
        <v>11</v>
      </c>
      <c r="E893" s="36">
        <v>1</v>
      </c>
      <c r="F893" s="47" t="s">
        <v>267</v>
      </c>
      <c r="G893" s="70">
        <v>20</v>
      </c>
      <c r="H893" s="82">
        <v>500</v>
      </c>
      <c r="I893" s="70">
        <v>20</v>
      </c>
      <c r="J893" s="34"/>
      <c r="K893" s="34"/>
      <c r="L893" s="34"/>
      <c r="M893" s="78"/>
      <c r="N893" s="78"/>
      <c r="O893" s="80">
        <v>0.312</v>
      </c>
      <c r="P893" s="70"/>
      <c r="Q893" s="35"/>
      <c r="R893" s="35"/>
      <c r="S893" s="35"/>
      <c r="T893" s="35"/>
      <c r="U893" s="34"/>
      <c r="V893" s="34"/>
      <c r="W893" s="34"/>
      <c r="X893" s="80">
        <f t="shared" si="90"/>
        <v>19.376000000000001</v>
      </c>
      <c r="Y893" s="42">
        <f t="shared" si="86"/>
        <v>294.86154239585011</v>
      </c>
      <c r="Z893" s="67">
        <f t="shared" si="87"/>
        <v>1.6146666666666667</v>
      </c>
      <c r="AA893" s="89">
        <f t="shared" si="88"/>
        <v>2.047649599971181</v>
      </c>
      <c r="AB893" s="68">
        <f t="shared" si="89"/>
        <v>9.2898431048720051E-5</v>
      </c>
      <c r="AC893" s="139">
        <v>1.4999999999999999E-4</v>
      </c>
      <c r="AD893" s="43"/>
      <c r="AE893" s="43"/>
      <c r="AF893" s="43"/>
      <c r="AG893" s="43"/>
      <c r="AH893" s="43"/>
      <c r="AI893" s="46">
        <v>65.66</v>
      </c>
      <c r="AJ893" s="43"/>
      <c r="AK893" s="43"/>
      <c r="AL893" s="43"/>
      <c r="AM893" s="43"/>
      <c r="AN893" s="43"/>
      <c r="AO893" s="43"/>
      <c r="AP893" s="43"/>
      <c r="AQ893" s="43"/>
      <c r="AR893" s="43"/>
      <c r="AS893" s="36"/>
      <c r="AT893" s="36"/>
      <c r="AU893" s="36"/>
      <c r="AV893" s="36"/>
      <c r="AW893" s="36"/>
      <c r="AX893" s="36"/>
      <c r="AY893" s="39" t="s">
        <v>162</v>
      </c>
      <c r="AZ893" s="40" t="s">
        <v>163</v>
      </c>
      <c r="BA893" s="41" t="s">
        <v>164</v>
      </c>
      <c r="BB893" s="36"/>
      <c r="BC893" s="36"/>
      <c r="BD893" s="36"/>
      <c r="BE893" s="36"/>
      <c r="BF893" s="36"/>
      <c r="BG893" s="36"/>
      <c r="BH893" s="36"/>
      <c r="BI893" s="36"/>
      <c r="BJ893" s="36"/>
      <c r="BK893" s="36"/>
      <c r="BL893" s="36"/>
      <c r="BM893" s="36"/>
      <c r="BN893" s="36"/>
      <c r="BO893" s="36"/>
      <c r="BP893" s="36"/>
      <c r="BQ893" s="36"/>
    </row>
    <row r="894" spans="1:69" s="25" customFormat="1" hidden="1" x14ac:dyDescent="0.25">
      <c r="A894" s="36" t="s">
        <v>159</v>
      </c>
      <c r="B894" s="36" t="s">
        <v>160</v>
      </c>
      <c r="C894" s="36" t="s">
        <v>161</v>
      </c>
      <c r="D894" s="36" t="s">
        <v>11</v>
      </c>
      <c r="E894" s="36">
        <v>1</v>
      </c>
      <c r="F894" s="47" t="s">
        <v>267</v>
      </c>
      <c r="G894" s="70">
        <v>20</v>
      </c>
      <c r="H894" s="82">
        <v>500</v>
      </c>
      <c r="I894" s="70">
        <v>20</v>
      </c>
      <c r="J894" s="34"/>
      <c r="K894" s="34"/>
      <c r="L894" s="34"/>
      <c r="M894" s="78"/>
      <c r="N894" s="78"/>
      <c r="O894" s="80">
        <v>0.34399999999999997</v>
      </c>
      <c r="P894" s="70"/>
      <c r="Q894" s="35"/>
      <c r="R894" s="35"/>
      <c r="S894" s="35"/>
      <c r="T894" s="35"/>
      <c r="U894" s="34"/>
      <c r="V894" s="34"/>
      <c r="W894" s="34"/>
      <c r="X894" s="80">
        <f t="shared" si="90"/>
        <v>19.312000000000001</v>
      </c>
      <c r="Y894" s="42">
        <f t="shared" si="86"/>
        <v>292.91687141053677</v>
      </c>
      <c r="Z894" s="67">
        <f t="shared" si="87"/>
        <v>1.6093333333333335</v>
      </c>
      <c r="AA894" s="89">
        <f t="shared" si="88"/>
        <v>2.0341449403509499</v>
      </c>
      <c r="AB894" s="68">
        <f t="shared" si="89"/>
        <v>9.320629660314828E-5</v>
      </c>
      <c r="AC894" s="139">
        <v>1.4999999999999999E-4</v>
      </c>
      <c r="AD894" s="43"/>
      <c r="AE894" s="43"/>
      <c r="AF894" s="43"/>
      <c r="AG894" s="43"/>
      <c r="AH894" s="43"/>
      <c r="AI894" s="46">
        <v>72.28</v>
      </c>
      <c r="AJ894" s="43"/>
      <c r="AK894" s="43"/>
      <c r="AL894" s="43"/>
      <c r="AM894" s="43"/>
      <c r="AN894" s="43"/>
      <c r="AO894" s="43"/>
      <c r="AP894" s="43"/>
      <c r="AQ894" s="43"/>
      <c r="AR894" s="43"/>
      <c r="AS894" s="36"/>
      <c r="AT894" s="36"/>
      <c r="AU894" s="36"/>
      <c r="AV894" s="36"/>
      <c r="AW894" s="36"/>
      <c r="AX894" s="36"/>
      <c r="AY894" s="39" t="s">
        <v>162</v>
      </c>
      <c r="AZ894" s="40" t="s">
        <v>163</v>
      </c>
      <c r="BA894" s="41" t="s">
        <v>164</v>
      </c>
      <c r="BB894" s="36"/>
      <c r="BC894" s="36"/>
      <c r="BD894" s="36"/>
      <c r="BE894" s="36"/>
      <c r="BF894" s="36"/>
      <c r="BG894" s="36"/>
      <c r="BH894" s="36"/>
      <c r="BI894" s="36"/>
      <c r="BJ894" s="36"/>
      <c r="BK894" s="36"/>
      <c r="BL894" s="36"/>
      <c r="BM894" s="36"/>
      <c r="BN894" s="36"/>
      <c r="BO894" s="36"/>
      <c r="BP894" s="36"/>
      <c r="BQ894" s="36"/>
    </row>
    <row r="895" spans="1:69" s="25" customFormat="1" hidden="1" x14ac:dyDescent="0.25">
      <c r="A895" s="36" t="s">
        <v>159</v>
      </c>
      <c r="B895" s="36" t="s">
        <v>160</v>
      </c>
      <c r="C895" s="36" t="s">
        <v>161</v>
      </c>
      <c r="D895" s="36" t="s">
        <v>11</v>
      </c>
      <c r="E895" s="36">
        <v>1</v>
      </c>
      <c r="F895" s="47" t="s">
        <v>267</v>
      </c>
      <c r="G895" s="70">
        <v>20</v>
      </c>
      <c r="H895" s="82">
        <v>500</v>
      </c>
      <c r="I895" s="70">
        <v>20</v>
      </c>
      <c r="J895" s="34"/>
      <c r="K895" s="34"/>
      <c r="L895" s="34"/>
      <c r="M895" s="78" t="s">
        <v>165</v>
      </c>
      <c r="N895" s="78">
        <v>20</v>
      </c>
      <c r="O895" s="80">
        <v>0.375</v>
      </c>
      <c r="P895" s="70"/>
      <c r="Q895" s="35"/>
      <c r="R895" s="35"/>
      <c r="S895" s="35"/>
      <c r="T895" s="35"/>
      <c r="U895" s="34"/>
      <c r="V895" s="34"/>
      <c r="W895" s="34"/>
      <c r="X895" s="80">
        <f t="shared" si="90"/>
        <v>19.25</v>
      </c>
      <c r="Y895" s="42">
        <f t="shared" si="86"/>
        <v>291.03910692396693</v>
      </c>
      <c r="Z895" s="67">
        <f t="shared" si="87"/>
        <v>1.6041666666666667</v>
      </c>
      <c r="AA895" s="89">
        <f t="shared" si="88"/>
        <v>2.0211049091942148</v>
      </c>
      <c r="AB895" s="68">
        <f t="shared" si="89"/>
        <v>9.3506493506493492E-5</v>
      </c>
      <c r="AC895" s="139">
        <v>1.4999999999999999E-4</v>
      </c>
      <c r="AD895" s="43"/>
      <c r="AE895" s="43"/>
      <c r="AF895" s="43"/>
      <c r="AG895" s="43"/>
      <c r="AH895" s="43"/>
      <c r="AI895" s="46">
        <v>78.67</v>
      </c>
      <c r="AJ895" s="43"/>
      <c r="AK895" s="43"/>
      <c r="AL895" s="43"/>
      <c r="AM895" s="43"/>
      <c r="AN895" s="43"/>
      <c r="AO895" s="43"/>
      <c r="AP895" s="43"/>
      <c r="AQ895" s="43"/>
      <c r="AR895" s="43"/>
      <c r="AS895" s="36"/>
      <c r="AT895" s="36"/>
      <c r="AU895" s="36"/>
      <c r="AV895" s="36"/>
      <c r="AW895" s="36"/>
      <c r="AX895" s="36"/>
      <c r="AY895" s="39" t="s">
        <v>162</v>
      </c>
      <c r="AZ895" s="40" t="s">
        <v>163</v>
      </c>
      <c r="BA895" s="41" t="s">
        <v>164</v>
      </c>
      <c r="BB895" s="36"/>
      <c r="BC895" s="36"/>
      <c r="BD895" s="36"/>
      <c r="BE895" s="36"/>
      <c r="BF895" s="36"/>
      <c r="BG895" s="36"/>
      <c r="BH895" s="36"/>
      <c r="BI895" s="36"/>
      <c r="BJ895" s="36"/>
      <c r="BK895" s="36"/>
      <c r="BL895" s="36"/>
      <c r="BM895" s="36"/>
      <c r="BN895" s="36"/>
      <c r="BO895" s="36"/>
      <c r="BP895" s="36"/>
      <c r="BQ895" s="36"/>
    </row>
    <row r="896" spans="1:69" s="25" customFormat="1" hidden="1" x14ac:dyDescent="0.25">
      <c r="A896" s="36" t="s">
        <v>159</v>
      </c>
      <c r="B896" s="36" t="s">
        <v>160</v>
      </c>
      <c r="C896" s="36" t="s">
        <v>161</v>
      </c>
      <c r="D896" s="36" t="s">
        <v>11</v>
      </c>
      <c r="E896" s="36">
        <v>1</v>
      </c>
      <c r="F896" s="47" t="s">
        <v>267</v>
      </c>
      <c r="G896" s="70">
        <v>20</v>
      </c>
      <c r="H896" s="82">
        <v>500</v>
      </c>
      <c r="I896" s="70">
        <v>20</v>
      </c>
      <c r="J896" s="34"/>
      <c r="K896" s="34"/>
      <c r="L896" s="34"/>
      <c r="M896" s="78"/>
      <c r="N896" s="78"/>
      <c r="O896" s="80">
        <v>0.40600000000000003</v>
      </c>
      <c r="P896" s="70"/>
      <c r="Q896" s="35"/>
      <c r="R896" s="35"/>
      <c r="S896" s="35"/>
      <c r="T896" s="35"/>
      <c r="U896" s="34"/>
      <c r="V896" s="34"/>
      <c r="W896" s="34"/>
      <c r="X896" s="80">
        <f t="shared" si="90"/>
        <v>19.187999999999999</v>
      </c>
      <c r="Y896" s="42">
        <f t="shared" si="86"/>
        <v>289.16738057847726</v>
      </c>
      <c r="Z896" s="67">
        <f t="shared" si="87"/>
        <v>1.599</v>
      </c>
      <c r="AA896" s="89">
        <f t="shared" si="88"/>
        <v>2.0081068095727592</v>
      </c>
      <c r="AB896" s="68">
        <f t="shared" si="89"/>
        <v>9.3808630393996234E-5</v>
      </c>
      <c r="AC896" s="139">
        <v>1.4999999999999999E-4</v>
      </c>
      <c r="AD896" s="43"/>
      <c r="AE896" s="43"/>
      <c r="AF896" s="43"/>
      <c r="AG896" s="43"/>
      <c r="AH896" s="43"/>
      <c r="AI896" s="46">
        <v>85.04</v>
      </c>
      <c r="AJ896" s="43"/>
      <c r="AK896" s="43"/>
      <c r="AL896" s="43"/>
      <c r="AM896" s="43"/>
      <c r="AN896" s="43"/>
      <c r="AO896" s="43"/>
      <c r="AP896" s="43"/>
      <c r="AQ896" s="43"/>
      <c r="AR896" s="43"/>
      <c r="AS896" s="36"/>
      <c r="AT896" s="36"/>
      <c r="AU896" s="36"/>
      <c r="AV896" s="36"/>
      <c r="AW896" s="36"/>
      <c r="AX896" s="36"/>
      <c r="AY896" s="39" t="s">
        <v>162</v>
      </c>
      <c r="AZ896" s="40" t="s">
        <v>163</v>
      </c>
      <c r="BA896" s="41" t="s">
        <v>164</v>
      </c>
      <c r="BB896" s="36"/>
      <c r="BC896" s="36"/>
      <c r="BD896" s="36"/>
      <c r="BE896" s="36"/>
      <c r="BF896" s="36"/>
      <c r="BG896" s="36"/>
      <c r="BH896" s="36"/>
      <c r="BI896" s="36"/>
      <c r="BJ896" s="36"/>
      <c r="BK896" s="36"/>
      <c r="BL896" s="36"/>
      <c r="BM896" s="36"/>
      <c r="BN896" s="36"/>
      <c r="BO896" s="36"/>
      <c r="BP896" s="36"/>
      <c r="BQ896" s="36"/>
    </row>
    <row r="897" spans="1:69" s="25" customFormat="1" hidden="1" x14ac:dyDescent="0.25">
      <c r="A897" s="36" t="s">
        <v>159</v>
      </c>
      <c r="B897" s="36" t="s">
        <v>160</v>
      </c>
      <c r="C897" s="36" t="s">
        <v>161</v>
      </c>
      <c r="D897" s="36" t="s">
        <v>11</v>
      </c>
      <c r="E897" s="36">
        <v>1</v>
      </c>
      <c r="F897" s="47" t="s">
        <v>267</v>
      </c>
      <c r="G897" s="70">
        <v>20</v>
      </c>
      <c r="H897" s="82">
        <v>500</v>
      </c>
      <c r="I897" s="70">
        <v>20</v>
      </c>
      <c r="J897" s="34"/>
      <c r="K897" s="34"/>
      <c r="L897" s="34"/>
      <c r="M897" s="78"/>
      <c r="N897" s="78"/>
      <c r="O897" s="80">
        <v>0.438</v>
      </c>
      <c r="P897" s="70"/>
      <c r="Q897" s="35"/>
      <c r="R897" s="35"/>
      <c r="S897" s="35"/>
      <c r="T897" s="35"/>
      <c r="U897" s="34"/>
      <c r="V897" s="34"/>
      <c r="W897" s="34"/>
      <c r="X897" s="80">
        <f t="shared" si="90"/>
        <v>19.123999999999999</v>
      </c>
      <c r="Y897" s="42">
        <f t="shared" si="86"/>
        <v>287.24160941456796</v>
      </c>
      <c r="Z897" s="67">
        <f t="shared" si="87"/>
        <v>1.5936666666666666</v>
      </c>
      <c r="AA897" s="89">
        <f t="shared" si="88"/>
        <v>1.9947333987122775</v>
      </c>
      <c r="AB897" s="68">
        <f t="shared" si="89"/>
        <v>9.4122568500313737E-5</v>
      </c>
      <c r="AC897" s="139">
        <v>1.4999999999999999E-4</v>
      </c>
      <c r="AD897" s="43"/>
      <c r="AE897" s="43"/>
      <c r="AF897" s="43"/>
      <c r="AG897" s="43"/>
      <c r="AH897" s="43"/>
      <c r="AI897" s="46">
        <v>91.59</v>
      </c>
      <c r="AJ897" s="43"/>
      <c r="AK897" s="43"/>
      <c r="AL897" s="43"/>
      <c r="AM897" s="43"/>
      <c r="AN897" s="43"/>
      <c r="AO897" s="43"/>
      <c r="AP897" s="43"/>
      <c r="AQ897" s="43"/>
      <c r="AR897" s="43"/>
      <c r="AS897" s="36"/>
      <c r="AT897" s="36"/>
      <c r="AU897" s="36"/>
      <c r="AV897" s="36"/>
      <c r="AW897" s="36"/>
      <c r="AX897" s="36"/>
      <c r="AY897" s="39" t="s">
        <v>162</v>
      </c>
      <c r="AZ897" s="40" t="s">
        <v>163</v>
      </c>
      <c r="BA897" s="41" t="s">
        <v>164</v>
      </c>
      <c r="BB897" s="36"/>
      <c r="BC897" s="36"/>
      <c r="BD897" s="36"/>
      <c r="BE897" s="36"/>
      <c r="BF897" s="36"/>
      <c r="BG897" s="36"/>
      <c r="BH897" s="36"/>
      <c r="BI897" s="36"/>
      <c r="BJ897" s="36"/>
      <c r="BK897" s="36"/>
      <c r="BL897" s="36"/>
      <c r="BM897" s="36"/>
      <c r="BN897" s="36"/>
      <c r="BO897" s="36"/>
      <c r="BP897" s="36"/>
      <c r="BQ897" s="36"/>
    </row>
    <row r="898" spans="1:69" s="25" customFormat="1" hidden="1" x14ac:dyDescent="0.25">
      <c r="A898" s="36" t="s">
        <v>159</v>
      </c>
      <c r="B898" s="36" t="s">
        <v>160</v>
      </c>
      <c r="C898" s="36" t="s">
        <v>161</v>
      </c>
      <c r="D898" s="36" t="s">
        <v>11</v>
      </c>
      <c r="E898" s="36">
        <v>1</v>
      </c>
      <c r="F898" s="47" t="s">
        <v>267</v>
      </c>
      <c r="G898" s="70">
        <v>20</v>
      </c>
      <c r="H898" s="82">
        <v>500</v>
      </c>
      <c r="I898" s="70">
        <v>20</v>
      </c>
      <c r="J898" s="34"/>
      <c r="K898" s="34"/>
      <c r="L898" s="34"/>
      <c r="M898" s="78"/>
      <c r="N898" s="78"/>
      <c r="O898" s="80">
        <v>0.46899999999999997</v>
      </c>
      <c r="P898" s="70"/>
      <c r="Q898" s="35"/>
      <c r="R898" s="35"/>
      <c r="S898" s="35"/>
      <c r="T898" s="35"/>
      <c r="U898" s="34"/>
      <c r="V898" s="34"/>
      <c r="W898" s="34"/>
      <c r="X898" s="80">
        <f t="shared" si="90"/>
        <v>19.062000000000001</v>
      </c>
      <c r="Y898" s="42">
        <f t="shared" si="86"/>
        <v>285.38215412998335</v>
      </c>
      <c r="Z898" s="67">
        <f t="shared" si="87"/>
        <v>1.5885</v>
      </c>
      <c r="AA898" s="89">
        <f t="shared" si="88"/>
        <v>1.9818205147915509</v>
      </c>
      <c r="AB898" s="68">
        <f t="shared" si="89"/>
        <v>9.4428706326723318E-5</v>
      </c>
      <c r="AC898" s="139">
        <v>1.4999999999999999E-4</v>
      </c>
      <c r="AD898" s="43"/>
      <c r="AE898" s="43"/>
      <c r="AF898" s="43"/>
      <c r="AG898" s="43"/>
      <c r="AH898" s="43"/>
      <c r="AI898" s="46">
        <v>97.92</v>
      </c>
      <c r="AJ898" s="43"/>
      <c r="AK898" s="43"/>
      <c r="AL898" s="43"/>
      <c r="AM898" s="43"/>
      <c r="AN898" s="43"/>
      <c r="AO898" s="43"/>
      <c r="AP898" s="43"/>
      <c r="AQ898" s="43"/>
      <c r="AR898" s="43"/>
      <c r="AS898" s="36"/>
      <c r="AT898" s="36"/>
      <c r="AU898" s="36"/>
      <c r="AV898" s="36"/>
      <c r="AW898" s="36"/>
      <c r="AX898" s="36"/>
      <c r="AY898" s="39" t="s">
        <v>162</v>
      </c>
      <c r="AZ898" s="40" t="s">
        <v>163</v>
      </c>
      <c r="BA898" s="41" t="s">
        <v>164</v>
      </c>
      <c r="BB898" s="36"/>
      <c r="BC898" s="36"/>
      <c r="BD898" s="36"/>
      <c r="BE898" s="36"/>
      <c r="BF898" s="36"/>
      <c r="BG898" s="36"/>
      <c r="BH898" s="36"/>
      <c r="BI898" s="36"/>
      <c r="BJ898" s="36"/>
      <c r="BK898" s="36"/>
      <c r="BL898" s="36"/>
      <c r="BM898" s="36"/>
      <c r="BN898" s="36"/>
      <c r="BO898" s="36"/>
      <c r="BP898" s="36"/>
      <c r="BQ898" s="36"/>
    </row>
    <row r="899" spans="1:69" s="25" customFormat="1" hidden="1" x14ac:dyDescent="0.25">
      <c r="A899" s="36" t="s">
        <v>159</v>
      </c>
      <c r="B899" s="36" t="s">
        <v>160</v>
      </c>
      <c r="C899" s="36" t="s">
        <v>161</v>
      </c>
      <c r="D899" s="36" t="s">
        <v>11</v>
      </c>
      <c r="E899" s="36">
        <v>1</v>
      </c>
      <c r="F899" s="47" t="s">
        <v>267</v>
      </c>
      <c r="G899" s="70">
        <v>20</v>
      </c>
      <c r="H899" s="82">
        <v>500</v>
      </c>
      <c r="I899" s="70">
        <v>20</v>
      </c>
      <c r="J899" s="34"/>
      <c r="K899" s="34"/>
      <c r="L899" s="34"/>
      <c r="M899" s="78" t="s">
        <v>166</v>
      </c>
      <c r="N899" s="78">
        <v>30</v>
      </c>
      <c r="O899" s="80">
        <v>0.5</v>
      </c>
      <c r="P899" s="70"/>
      <c r="Q899" s="35"/>
      <c r="R899" s="35"/>
      <c r="S899" s="35"/>
      <c r="T899" s="35"/>
      <c r="U899" s="34"/>
      <c r="V899" s="34"/>
      <c r="W899" s="34"/>
      <c r="X899" s="80">
        <f t="shared" si="90"/>
        <v>19</v>
      </c>
      <c r="Y899" s="42">
        <f t="shared" si="86"/>
        <v>283.5287369864788</v>
      </c>
      <c r="Z899" s="67">
        <f t="shared" si="87"/>
        <v>1.5833333333333333</v>
      </c>
      <c r="AA899" s="89">
        <f t="shared" si="88"/>
        <v>1.9689495624061029</v>
      </c>
      <c r="AB899" s="68">
        <f t="shared" si="89"/>
        <v>9.4736842105263148E-5</v>
      </c>
      <c r="AC899" s="139">
        <v>1.4999999999999999E-4</v>
      </c>
      <c r="AD899" s="43"/>
      <c r="AE899" s="43"/>
      <c r="AF899" s="43"/>
      <c r="AG899" s="43"/>
      <c r="AH899" s="43"/>
      <c r="AI899" s="46">
        <v>104.23</v>
      </c>
      <c r="AJ899" s="43"/>
      <c r="AK899" s="43"/>
      <c r="AL899" s="43"/>
      <c r="AM899" s="43"/>
      <c r="AN899" s="43"/>
      <c r="AO899" s="43"/>
      <c r="AP899" s="43"/>
      <c r="AQ899" s="43"/>
      <c r="AR899" s="43"/>
      <c r="AS899" s="36"/>
      <c r="AT899" s="36"/>
      <c r="AU899" s="36"/>
      <c r="AV899" s="36"/>
      <c r="AW899" s="36"/>
      <c r="AX899" s="36"/>
      <c r="AY899" s="39" t="s">
        <v>162</v>
      </c>
      <c r="AZ899" s="40" t="s">
        <v>163</v>
      </c>
      <c r="BA899" s="41" t="s">
        <v>164</v>
      </c>
      <c r="BB899" s="36"/>
      <c r="BC899" s="36"/>
      <c r="BD899" s="36"/>
      <c r="BE899" s="36"/>
      <c r="BF899" s="36"/>
      <c r="BG899" s="36"/>
      <c r="BH899" s="36"/>
      <c r="BI899" s="36"/>
      <c r="BJ899" s="36"/>
      <c r="BK899" s="36"/>
      <c r="BL899" s="36"/>
      <c r="BM899" s="36"/>
      <c r="BN899" s="36"/>
      <c r="BO899" s="36"/>
      <c r="BP899" s="36"/>
      <c r="BQ899" s="36"/>
    </row>
    <row r="900" spans="1:69" s="25" customFormat="1" hidden="1" x14ac:dyDescent="0.25">
      <c r="A900" s="33" t="s">
        <v>159</v>
      </c>
      <c r="B900" s="33" t="s">
        <v>160</v>
      </c>
      <c r="C900" s="33" t="s">
        <v>161</v>
      </c>
      <c r="D900" s="33" t="s">
        <v>11</v>
      </c>
      <c r="E900" s="33">
        <v>1</v>
      </c>
      <c r="F900" s="47" t="s">
        <v>267</v>
      </c>
      <c r="G900" s="84">
        <v>20</v>
      </c>
      <c r="H900" s="84">
        <v>500</v>
      </c>
      <c r="I900" s="77">
        <v>20</v>
      </c>
      <c r="J900" s="31"/>
      <c r="K900" s="31"/>
      <c r="L900" s="31"/>
      <c r="M900" s="74"/>
      <c r="N900" s="74"/>
      <c r="O900" s="76">
        <v>0.56200000000000006</v>
      </c>
      <c r="P900" s="77"/>
      <c r="Q900" s="32"/>
      <c r="R900" s="32"/>
      <c r="S900" s="32"/>
      <c r="T900" s="32"/>
      <c r="U900" s="31"/>
      <c r="V900" s="31"/>
      <c r="W900" s="31"/>
      <c r="X900" s="76">
        <f t="shared" si="90"/>
        <v>18.876000000000001</v>
      </c>
      <c r="Y900" s="37">
        <f t="shared" si="86"/>
        <v>279.84001712271049</v>
      </c>
      <c r="Z900" s="65">
        <f t="shared" si="87"/>
        <v>1.5730000000000002</v>
      </c>
      <c r="AA900" s="88">
        <f t="shared" si="88"/>
        <v>1.9433334522410453</v>
      </c>
      <c r="AB900" s="66">
        <f t="shared" si="89"/>
        <v>9.5359186268277163E-5</v>
      </c>
      <c r="AC900" s="138">
        <v>1.4999999999999999E-4</v>
      </c>
      <c r="AD900" s="38"/>
      <c r="AE900" s="38"/>
      <c r="AF900" s="38"/>
      <c r="AG900" s="33"/>
      <c r="AH900" s="38"/>
      <c r="AI900" s="45">
        <v>116.78</v>
      </c>
      <c r="AJ900" s="38"/>
      <c r="AK900" s="38"/>
      <c r="AL900" s="38"/>
      <c r="AM900" s="38"/>
      <c r="AN900" s="38"/>
      <c r="AO900" s="38"/>
      <c r="AP900" s="38"/>
      <c r="AQ900" s="38"/>
      <c r="AR900" s="38"/>
      <c r="AS900" s="33"/>
      <c r="AT900" s="33"/>
      <c r="AU900" s="33"/>
      <c r="AV900" s="33"/>
      <c r="AW900" s="33"/>
      <c r="AX900" s="33"/>
      <c r="AY900" s="39" t="s">
        <v>162</v>
      </c>
      <c r="AZ900" s="40" t="s">
        <v>163</v>
      </c>
      <c r="BA900" s="41" t="s">
        <v>164</v>
      </c>
      <c r="BB900" s="33"/>
      <c r="BC900" s="33"/>
      <c r="BD900" s="33"/>
      <c r="BE900" s="33"/>
      <c r="BF900" s="33"/>
      <c r="BG900" s="33"/>
      <c r="BH900" s="33"/>
      <c r="BI900" s="33"/>
      <c r="BJ900" s="33"/>
      <c r="BK900" s="33"/>
      <c r="BL900" s="33"/>
      <c r="BM900" s="33"/>
      <c r="BN900" s="33"/>
      <c r="BO900" s="33"/>
      <c r="BP900" s="33"/>
      <c r="BQ900" s="33"/>
    </row>
    <row r="901" spans="1:69" s="25" customFormat="1" hidden="1" x14ac:dyDescent="0.25">
      <c r="A901" s="36" t="s">
        <v>159</v>
      </c>
      <c r="B901" s="36" t="s">
        <v>160</v>
      </c>
      <c r="C901" s="36" t="s">
        <v>161</v>
      </c>
      <c r="D901" s="36" t="s">
        <v>11</v>
      </c>
      <c r="E901" s="36">
        <v>1</v>
      </c>
      <c r="F901" s="47" t="s">
        <v>267</v>
      </c>
      <c r="G901" s="70">
        <v>20</v>
      </c>
      <c r="H901" s="82">
        <v>500</v>
      </c>
      <c r="I901" s="70">
        <v>20</v>
      </c>
      <c r="J901" s="34"/>
      <c r="K901" s="34"/>
      <c r="L901" s="34"/>
      <c r="M901" s="78"/>
      <c r="N901" s="78">
        <v>40</v>
      </c>
      <c r="O901" s="80">
        <v>0.59399999999999997</v>
      </c>
      <c r="P901" s="70"/>
      <c r="Q901" s="35"/>
      <c r="R901" s="35"/>
      <c r="S901" s="35"/>
      <c r="T901" s="35"/>
      <c r="U901" s="34"/>
      <c r="V901" s="34"/>
      <c r="W901" s="34"/>
      <c r="X901" s="80">
        <f t="shared" si="90"/>
        <v>18.812000000000001</v>
      </c>
      <c r="Y901" s="42">
        <f t="shared" ref="Y901:Y964" si="91">PI()*X901^2/4</f>
        <v>277.94561161985462</v>
      </c>
      <c r="Z901" s="67">
        <f t="shared" ref="Z901:Z964" si="92">X901/12</f>
        <v>1.5676666666666668</v>
      </c>
      <c r="AA901" s="89">
        <f t="shared" ref="AA901:AA964" si="93">PI()*Z901^2/4</f>
        <v>1.9301778584712126</v>
      </c>
      <c r="AB901" s="68">
        <f t="shared" ref="AB901:AB964" si="94">AC901/Z901</f>
        <v>9.5683606208802881E-5</v>
      </c>
      <c r="AC901" s="139">
        <v>1.4999999999999999E-4</v>
      </c>
      <c r="AD901" s="43"/>
      <c r="AE901" s="43"/>
      <c r="AF901" s="43"/>
      <c r="AG901" s="43"/>
      <c r="AH901" s="43"/>
      <c r="AI901" s="46">
        <v>123.23</v>
      </c>
      <c r="AJ901" s="43"/>
      <c r="AK901" s="43"/>
      <c r="AL901" s="43"/>
      <c r="AM901" s="43"/>
      <c r="AN901" s="43"/>
      <c r="AO901" s="43"/>
      <c r="AP901" s="43"/>
      <c r="AQ901" s="43"/>
      <c r="AR901" s="43"/>
      <c r="AS901" s="36"/>
      <c r="AT901" s="36"/>
      <c r="AU901" s="36"/>
      <c r="AV901" s="36"/>
      <c r="AW901" s="36"/>
      <c r="AX901" s="36"/>
      <c r="AY901" s="39" t="s">
        <v>162</v>
      </c>
      <c r="AZ901" s="40" t="s">
        <v>163</v>
      </c>
      <c r="BA901" s="41" t="s">
        <v>164</v>
      </c>
      <c r="BB901" s="36"/>
      <c r="BC901" s="36"/>
      <c r="BD901" s="36"/>
      <c r="BE901" s="36"/>
      <c r="BF901" s="36"/>
      <c r="BG901" s="36"/>
      <c r="BH901" s="36"/>
      <c r="BI901" s="36"/>
      <c r="BJ901" s="36"/>
      <c r="BK901" s="36"/>
      <c r="BL901" s="36"/>
      <c r="BM901" s="36"/>
      <c r="BN901" s="36"/>
      <c r="BO901" s="36"/>
      <c r="BP901" s="36"/>
      <c r="BQ901" s="36"/>
    </row>
    <row r="902" spans="1:69" s="25" customFormat="1" hidden="1" x14ac:dyDescent="0.25">
      <c r="A902" s="33" t="s">
        <v>159</v>
      </c>
      <c r="B902" s="33" t="s">
        <v>160</v>
      </c>
      <c r="C902" s="33" t="s">
        <v>161</v>
      </c>
      <c r="D902" s="33" t="s">
        <v>11</v>
      </c>
      <c r="E902" s="33">
        <v>1</v>
      </c>
      <c r="F902" s="47" t="s">
        <v>267</v>
      </c>
      <c r="G902" s="84">
        <v>20</v>
      </c>
      <c r="H902" s="84">
        <v>500</v>
      </c>
      <c r="I902" s="77">
        <v>20</v>
      </c>
      <c r="J902" s="31"/>
      <c r="K902" s="31"/>
      <c r="L902" s="31"/>
      <c r="M902" s="74"/>
      <c r="N902" s="74"/>
      <c r="O902" s="76">
        <v>0.625</v>
      </c>
      <c r="P902" s="77"/>
      <c r="Q902" s="32"/>
      <c r="R902" s="32"/>
      <c r="S902" s="32"/>
      <c r="T902" s="32"/>
      <c r="U902" s="31"/>
      <c r="V902" s="31"/>
      <c r="W902" s="31"/>
      <c r="X902" s="76">
        <f t="shared" si="90"/>
        <v>18.75</v>
      </c>
      <c r="Y902" s="37">
        <f t="shared" si="91"/>
        <v>276.11654181941543</v>
      </c>
      <c r="Z902" s="65">
        <f t="shared" si="92"/>
        <v>1.5625</v>
      </c>
      <c r="AA902" s="88">
        <f t="shared" si="93"/>
        <v>1.9174759848570515</v>
      </c>
      <c r="AB902" s="66">
        <f t="shared" si="94"/>
        <v>9.5999999999999989E-5</v>
      </c>
      <c r="AC902" s="138">
        <v>1.4999999999999999E-4</v>
      </c>
      <c r="AD902" s="38"/>
      <c r="AE902" s="38"/>
      <c r="AF902" s="38"/>
      <c r="AG902" s="33"/>
      <c r="AH902" s="38"/>
      <c r="AI902" s="45">
        <v>129.44999999999999</v>
      </c>
      <c r="AJ902" s="38"/>
      <c r="AK902" s="38"/>
      <c r="AL902" s="38"/>
      <c r="AM902" s="38"/>
      <c r="AN902" s="38"/>
      <c r="AO902" s="38"/>
      <c r="AP902" s="38"/>
      <c r="AQ902" s="38"/>
      <c r="AR902" s="38"/>
      <c r="AS902" s="33"/>
      <c r="AT902" s="33"/>
      <c r="AU902" s="33"/>
      <c r="AV902" s="33"/>
      <c r="AW902" s="33"/>
      <c r="AX902" s="33"/>
      <c r="AY902" s="39" t="s">
        <v>162</v>
      </c>
      <c r="AZ902" s="40" t="s">
        <v>163</v>
      </c>
      <c r="BA902" s="41" t="s">
        <v>164</v>
      </c>
      <c r="BB902" s="33"/>
      <c r="BC902" s="33"/>
      <c r="BD902" s="33"/>
      <c r="BE902" s="33"/>
      <c r="BF902" s="33"/>
      <c r="BG902" s="33"/>
      <c r="BH902" s="33"/>
      <c r="BI902" s="33"/>
      <c r="BJ902" s="33"/>
      <c r="BK902" s="33"/>
      <c r="BL902" s="33"/>
      <c r="BM902" s="33"/>
      <c r="BN902" s="33"/>
      <c r="BO902" s="33"/>
      <c r="BP902" s="33"/>
      <c r="BQ902" s="33"/>
    </row>
    <row r="903" spans="1:69" s="25" customFormat="1" hidden="1" x14ac:dyDescent="0.25">
      <c r="A903" s="33" t="s">
        <v>159</v>
      </c>
      <c r="B903" s="33" t="s">
        <v>160</v>
      </c>
      <c r="C903" s="33" t="s">
        <v>161</v>
      </c>
      <c r="D903" s="33" t="s">
        <v>11</v>
      </c>
      <c r="E903" s="33">
        <v>1</v>
      </c>
      <c r="F903" s="47" t="s">
        <v>267</v>
      </c>
      <c r="G903" s="84">
        <v>20</v>
      </c>
      <c r="H903" s="84">
        <v>500</v>
      </c>
      <c r="I903" s="77">
        <v>20</v>
      </c>
      <c r="J903" s="31"/>
      <c r="K903" s="31"/>
      <c r="L903" s="31"/>
      <c r="M903" s="74"/>
      <c r="N903" s="74"/>
      <c r="O903" s="76">
        <v>0.68799999999999994</v>
      </c>
      <c r="P903" s="77"/>
      <c r="Q903" s="32"/>
      <c r="R903" s="32"/>
      <c r="S903" s="32"/>
      <c r="T903" s="32"/>
      <c r="U903" s="31"/>
      <c r="V903" s="31"/>
      <c r="W903" s="31"/>
      <c r="X903" s="76">
        <f t="shared" si="90"/>
        <v>18.623999999999999</v>
      </c>
      <c r="Y903" s="37">
        <f t="shared" si="91"/>
        <v>272.41800447860453</v>
      </c>
      <c r="Z903" s="65">
        <f t="shared" si="92"/>
        <v>1.5519999999999998</v>
      </c>
      <c r="AA903" s="88">
        <f t="shared" si="93"/>
        <v>1.8917916977680866</v>
      </c>
      <c r="AB903" s="66">
        <f t="shared" si="94"/>
        <v>9.6649484536082483E-5</v>
      </c>
      <c r="AC903" s="138">
        <v>1.4999999999999999E-4</v>
      </c>
      <c r="AD903" s="38"/>
      <c r="AE903" s="38"/>
      <c r="AF903" s="38"/>
      <c r="AG903" s="33"/>
      <c r="AH903" s="38"/>
      <c r="AI903" s="45">
        <v>142.03</v>
      </c>
      <c r="AJ903" s="38"/>
      <c r="AK903" s="38"/>
      <c r="AL903" s="38"/>
      <c r="AM903" s="38"/>
      <c r="AN903" s="38"/>
      <c r="AO903" s="38"/>
      <c r="AP903" s="38"/>
      <c r="AQ903" s="38"/>
      <c r="AR903" s="38"/>
      <c r="AS903" s="33"/>
      <c r="AT903" s="33"/>
      <c r="AU903" s="33"/>
      <c r="AV903" s="33"/>
      <c r="AW903" s="33"/>
      <c r="AX903" s="33"/>
      <c r="AY903" s="39" t="s">
        <v>162</v>
      </c>
      <c r="AZ903" s="40" t="s">
        <v>163</v>
      </c>
      <c r="BA903" s="41" t="s">
        <v>164</v>
      </c>
      <c r="BB903" s="33"/>
      <c r="BC903" s="33"/>
      <c r="BD903" s="33"/>
      <c r="BE903" s="33"/>
      <c r="BF903" s="33"/>
      <c r="BG903" s="33"/>
      <c r="BH903" s="33"/>
      <c r="BI903" s="33"/>
      <c r="BJ903" s="33"/>
      <c r="BK903" s="33"/>
      <c r="BL903" s="33"/>
      <c r="BM903" s="33"/>
      <c r="BN903" s="33"/>
      <c r="BO903" s="33"/>
      <c r="BP903" s="33"/>
      <c r="BQ903" s="33"/>
    </row>
    <row r="904" spans="1:69" s="25" customFormat="1" hidden="1" x14ac:dyDescent="0.25">
      <c r="A904" s="33" t="s">
        <v>159</v>
      </c>
      <c r="B904" s="33" t="s">
        <v>160</v>
      </c>
      <c r="C904" s="33" t="s">
        <v>161</v>
      </c>
      <c r="D904" s="33" t="s">
        <v>11</v>
      </c>
      <c r="E904" s="33">
        <v>1</v>
      </c>
      <c r="F904" s="47" t="s">
        <v>267</v>
      </c>
      <c r="G904" s="84">
        <v>20</v>
      </c>
      <c r="H904" s="84">
        <v>500</v>
      </c>
      <c r="I904" s="77">
        <v>20</v>
      </c>
      <c r="J904" s="31"/>
      <c r="K904" s="31"/>
      <c r="L904" s="31"/>
      <c r="M904" s="74"/>
      <c r="N904" s="74"/>
      <c r="O904" s="76">
        <v>0.75</v>
      </c>
      <c r="P904" s="77"/>
      <c r="Q904" s="32"/>
      <c r="R904" s="32"/>
      <c r="S904" s="32"/>
      <c r="T904" s="32"/>
      <c r="U904" s="31"/>
      <c r="V904" s="31"/>
      <c r="W904" s="31"/>
      <c r="X904" s="76">
        <f t="shared" si="90"/>
        <v>18.5</v>
      </c>
      <c r="Y904" s="37">
        <f t="shared" si="91"/>
        <v>268.80252142277669</v>
      </c>
      <c r="Z904" s="65">
        <f t="shared" si="92"/>
        <v>1.5416666666666667</v>
      </c>
      <c r="AA904" s="88">
        <f t="shared" si="93"/>
        <v>1.8666841765470603</v>
      </c>
      <c r="AB904" s="66">
        <f t="shared" si="94"/>
        <v>9.7297297297297281E-5</v>
      </c>
      <c r="AC904" s="138">
        <v>1.4999999999999999E-4</v>
      </c>
      <c r="AD904" s="38"/>
      <c r="AE904" s="38"/>
      <c r="AF904" s="38"/>
      <c r="AG904" s="33"/>
      <c r="AH904" s="38"/>
      <c r="AI904" s="45">
        <v>154.34</v>
      </c>
      <c r="AJ904" s="38"/>
      <c r="AK904" s="38"/>
      <c r="AL904" s="38"/>
      <c r="AM904" s="38"/>
      <c r="AN904" s="38"/>
      <c r="AO904" s="38"/>
      <c r="AP904" s="38"/>
      <c r="AQ904" s="38"/>
      <c r="AR904" s="38"/>
      <c r="AS904" s="33"/>
      <c r="AT904" s="33"/>
      <c r="AU904" s="33"/>
      <c r="AV904" s="33"/>
      <c r="AW904" s="33"/>
      <c r="AX904" s="33"/>
      <c r="AY904" s="39" t="s">
        <v>162</v>
      </c>
      <c r="AZ904" s="40" t="s">
        <v>163</v>
      </c>
      <c r="BA904" s="41" t="s">
        <v>164</v>
      </c>
      <c r="BB904" s="33"/>
      <c r="BC904" s="33"/>
      <c r="BD904" s="33"/>
      <c r="BE904" s="33"/>
      <c r="BF904" s="33"/>
      <c r="BG904" s="33"/>
      <c r="BH904" s="33"/>
      <c r="BI904" s="33"/>
      <c r="BJ904" s="33"/>
      <c r="BK904" s="33"/>
      <c r="BL904" s="33"/>
      <c r="BM904" s="33"/>
      <c r="BN904" s="33"/>
      <c r="BO904" s="33"/>
      <c r="BP904" s="33"/>
      <c r="BQ904" s="33"/>
    </row>
    <row r="905" spans="1:69" s="25" customFormat="1" hidden="1" x14ac:dyDescent="0.25">
      <c r="A905" s="36" t="s">
        <v>159</v>
      </c>
      <c r="B905" s="36" t="s">
        <v>160</v>
      </c>
      <c r="C905" s="36" t="s">
        <v>161</v>
      </c>
      <c r="D905" s="36" t="s">
        <v>11</v>
      </c>
      <c r="E905" s="36">
        <v>1</v>
      </c>
      <c r="F905" s="47" t="s">
        <v>267</v>
      </c>
      <c r="G905" s="70">
        <v>20</v>
      </c>
      <c r="H905" s="82">
        <v>500</v>
      </c>
      <c r="I905" s="70">
        <v>20</v>
      </c>
      <c r="J905" s="34"/>
      <c r="K905" s="34"/>
      <c r="L905" s="34"/>
      <c r="M905" s="78"/>
      <c r="N905" s="78">
        <v>60</v>
      </c>
      <c r="O905" s="80">
        <v>0.81200000000000006</v>
      </c>
      <c r="P905" s="70"/>
      <c r="Q905" s="35"/>
      <c r="R905" s="35"/>
      <c r="S905" s="35"/>
      <c r="T905" s="35"/>
      <c r="U905" s="34"/>
      <c r="V905" s="34"/>
      <c r="W905" s="34"/>
      <c r="X905" s="80">
        <f t="shared" si="90"/>
        <v>18.376000000000001</v>
      </c>
      <c r="Y905" s="42">
        <f t="shared" si="91"/>
        <v>265.21119093126958</v>
      </c>
      <c r="Z905" s="67">
        <f t="shared" si="92"/>
        <v>1.5313333333333334</v>
      </c>
      <c r="AA905" s="89">
        <f t="shared" si="93"/>
        <v>1.8417443814671499</v>
      </c>
      <c r="AB905" s="68">
        <f t="shared" si="94"/>
        <v>9.7953852851545477E-5</v>
      </c>
      <c r="AC905" s="139">
        <v>1.4999999999999999E-4</v>
      </c>
      <c r="AD905" s="43"/>
      <c r="AE905" s="43"/>
      <c r="AF905" s="43"/>
      <c r="AG905" s="43"/>
      <c r="AH905" s="43"/>
      <c r="AI905" s="46">
        <v>166.56</v>
      </c>
      <c r="AJ905" s="43"/>
      <c r="AK905" s="43"/>
      <c r="AL905" s="43"/>
      <c r="AM905" s="43"/>
      <c r="AN905" s="43"/>
      <c r="AO905" s="43"/>
      <c r="AP905" s="43"/>
      <c r="AQ905" s="43"/>
      <c r="AR905" s="43"/>
      <c r="AS905" s="36"/>
      <c r="AT905" s="36"/>
      <c r="AU905" s="36"/>
      <c r="AV905" s="36"/>
      <c r="AW905" s="36"/>
      <c r="AX905" s="36"/>
      <c r="AY905" s="39" t="s">
        <v>162</v>
      </c>
      <c r="AZ905" s="40" t="s">
        <v>163</v>
      </c>
      <c r="BA905" s="41" t="s">
        <v>164</v>
      </c>
      <c r="BB905" s="36"/>
      <c r="BC905" s="36"/>
      <c r="BD905" s="36"/>
      <c r="BE905" s="36"/>
      <c r="BF905" s="36"/>
      <c r="BG905" s="36"/>
      <c r="BH905" s="36"/>
      <c r="BI905" s="36"/>
      <c r="BJ905" s="36"/>
      <c r="BK905" s="36"/>
      <c r="BL905" s="36"/>
      <c r="BM905" s="36"/>
      <c r="BN905" s="36"/>
      <c r="BO905" s="36"/>
      <c r="BP905" s="36"/>
      <c r="BQ905" s="36"/>
    </row>
    <row r="906" spans="1:69" s="25" customFormat="1" hidden="1" x14ac:dyDescent="0.25">
      <c r="A906" s="33" t="s">
        <v>159</v>
      </c>
      <c r="B906" s="33" t="s">
        <v>160</v>
      </c>
      <c r="C906" s="33" t="s">
        <v>161</v>
      </c>
      <c r="D906" s="33" t="s">
        <v>11</v>
      </c>
      <c r="E906" s="33">
        <v>1</v>
      </c>
      <c r="F906" s="47" t="s">
        <v>267</v>
      </c>
      <c r="G906" s="84">
        <v>20</v>
      </c>
      <c r="H906" s="84">
        <v>500</v>
      </c>
      <c r="I906" s="77">
        <v>20</v>
      </c>
      <c r="J906" s="31"/>
      <c r="K906" s="31"/>
      <c r="L906" s="31"/>
      <c r="M906" s="74"/>
      <c r="N906" s="74"/>
      <c r="O906" s="76">
        <v>0.875</v>
      </c>
      <c r="P906" s="77"/>
      <c r="Q906" s="32"/>
      <c r="R906" s="32"/>
      <c r="S906" s="32"/>
      <c r="T906" s="32"/>
      <c r="U906" s="31"/>
      <c r="V906" s="31"/>
      <c r="W906" s="31"/>
      <c r="X906" s="76">
        <f t="shared" ref="X906:X969" si="95">(I906-O906*2)</f>
        <v>18.25</v>
      </c>
      <c r="Y906" s="37">
        <f t="shared" si="91"/>
        <v>261.58667579656264</v>
      </c>
      <c r="Z906" s="65">
        <f t="shared" si="92"/>
        <v>1.5208333333333333</v>
      </c>
      <c r="AA906" s="88">
        <f t="shared" si="93"/>
        <v>1.8165741374761293</v>
      </c>
      <c r="AB906" s="66">
        <f t="shared" si="94"/>
        <v>9.8630136986301367E-5</v>
      </c>
      <c r="AC906" s="138">
        <v>1.4999999999999999E-4</v>
      </c>
      <c r="AD906" s="38"/>
      <c r="AE906" s="38"/>
      <c r="AF906" s="38"/>
      <c r="AG906" s="33"/>
      <c r="AH906" s="38"/>
      <c r="AI906" s="45">
        <v>178.89</v>
      </c>
      <c r="AJ906" s="38"/>
      <c r="AK906" s="38"/>
      <c r="AL906" s="38"/>
      <c r="AM906" s="38"/>
      <c r="AN906" s="38"/>
      <c r="AO906" s="38"/>
      <c r="AP906" s="38"/>
      <c r="AQ906" s="38"/>
      <c r="AR906" s="38"/>
      <c r="AS906" s="33"/>
      <c r="AT906" s="33"/>
      <c r="AU906" s="33"/>
      <c r="AV906" s="33"/>
      <c r="AW906" s="33"/>
      <c r="AX906" s="33"/>
      <c r="AY906" s="39" t="s">
        <v>162</v>
      </c>
      <c r="AZ906" s="40" t="s">
        <v>163</v>
      </c>
      <c r="BA906" s="41" t="s">
        <v>164</v>
      </c>
      <c r="BB906" s="33"/>
      <c r="BC906" s="33"/>
      <c r="BD906" s="33"/>
      <c r="BE906" s="33"/>
      <c r="BF906" s="33"/>
      <c r="BG906" s="33"/>
      <c r="BH906" s="33"/>
      <c r="BI906" s="33"/>
      <c r="BJ906" s="33"/>
      <c r="BK906" s="33"/>
      <c r="BL906" s="33"/>
      <c r="BM906" s="33"/>
      <c r="BN906" s="33"/>
      <c r="BO906" s="33"/>
      <c r="BP906" s="33"/>
      <c r="BQ906" s="33"/>
    </row>
    <row r="907" spans="1:69" s="25" customFormat="1" hidden="1" x14ac:dyDescent="0.25">
      <c r="A907" s="33" t="s">
        <v>159</v>
      </c>
      <c r="B907" s="33" t="s">
        <v>160</v>
      </c>
      <c r="C907" s="33" t="s">
        <v>161</v>
      </c>
      <c r="D907" s="33" t="s">
        <v>11</v>
      </c>
      <c r="E907" s="33">
        <v>1</v>
      </c>
      <c r="F907" s="47" t="s">
        <v>267</v>
      </c>
      <c r="G907" s="84">
        <v>20</v>
      </c>
      <c r="H907" s="84">
        <v>500</v>
      </c>
      <c r="I907" s="77">
        <v>20</v>
      </c>
      <c r="J907" s="31"/>
      <c r="K907" s="31"/>
      <c r="L907" s="31"/>
      <c r="M907" s="74"/>
      <c r="N907" s="74"/>
      <c r="O907" s="76">
        <v>0.93799999999999994</v>
      </c>
      <c r="P907" s="77"/>
      <c r="Q907" s="32"/>
      <c r="R907" s="32"/>
      <c r="S907" s="32"/>
      <c r="T907" s="32"/>
      <c r="U907" s="31"/>
      <c r="V907" s="31"/>
      <c r="W907" s="31"/>
      <c r="X907" s="76">
        <f t="shared" si="95"/>
        <v>18.123999999999999</v>
      </c>
      <c r="Y907" s="37">
        <f t="shared" si="91"/>
        <v>257.98709862433981</v>
      </c>
      <c r="Z907" s="65">
        <f t="shared" si="92"/>
        <v>1.5103333333333333</v>
      </c>
      <c r="AA907" s="88">
        <f t="shared" si="93"/>
        <v>1.7915770737801378</v>
      </c>
      <c r="AB907" s="66">
        <f t="shared" si="94"/>
        <v>9.9315824321341865E-5</v>
      </c>
      <c r="AC907" s="138">
        <v>1.4999999999999999E-4</v>
      </c>
      <c r="AD907" s="38"/>
      <c r="AE907" s="38"/>
      <c r="AF907" s="38"/>
      <c r="AG907" s="33"/>
      <c r="AH907" s="38"/>
      <c r="AI907" s="45">
        <v>191.14</v>
      </c>
      <c r="AJ907" s="38"/>
      <c r="AK907" s="38"/>
      <c r="AL907" s="38"/>
      <c r="AM907" s="38"/>
      <c r="AN907" s="38"/>
      <c r="AO907" s="38"/>
      <c r="AP907" s="38"/>
      <c r="AQ907" s="38"/>
      <c r="AR907" s="38"/>
      <c r="AS907" s="33"/>
      <c r="AT907" s="33"/>
      <c r="AU907" s="33"/>
      <c r="AV907" s="33"/>
      <c r="AW907" s="33"/>
      <c r="AX907" s="33"/>
      <c r="AY907" s="39" t="s">
        <v>162</v>
      </c>
      <c r="AZ907" s="40" t="s">
        <v>163</v>
      </c>
      <c r="BA907" s="41" t="s">
        <v>164</v>
      </c>
      <c r="BB907" s="33"/>
      <c r="BC907" s="33"/>
      <c r="BD907" s="33"/>
      <c r="BE907" s="33"/>
      <c r="BF907" s="33"/>
      <c r="BG907" s="33"/>
      <c r="BH907" s="33"/>
      <c r="BI907" s="33"/>
      <c r="BJ907" s="33"/>
      <c r="BK907" s="33"/>
      <c r="BL907" s="33"/>
      <c r="BM907" s="33"/>
      <c r="BN907" s="33"/>
      <c r="BO907" s="33"/>
      <c r="BP907" s="33"/>
      <c r="BQ907" s="33"/>
    </row>
    <row r="908" spans="1:69" s="25" customFormat="1" hidden="1" x14ac:dyDescent="0.25">
      <c r="A908" s="33" t="s">
        <v>159</v>
      </c>
      <c r="B908" s="33" t="s">
        <v>160</v>
      </c>
      <c r="C908" s="33" t="s">
        <v>161</v>
      </c>
      <c r="D908" s="33" t="s">
        <v>11</v>
      </c>
      <c r="E908" s="33">
        <v>1</v>
      </c>
      <c r="F908" s="47" t="s">
        <v>267</v>
      </c>
      <c r="G908" s="84">
        <v>20</v>
      </c>
      <c r="H908" s="84">
        <v>500</v>
      </c>
      <c r="I908" s="77">
        <v>20</v>
      </c>
      <c r="J908" s="31"/>
      <c r="K908" s="31"/>
      <c r="L908" s="31"/>
      <c r="M908" s="74"/>
      <c r="N908" s="74"/>
      <c r="O908" s="76">
        <v>1</v>
      </c>
      <c r="P908" s="77"/>
      <c r="Q908" s="32"/>
      <c r="R908" s="32"/>
      <c r="S908" s="32"/>
      <c r="T908" s="32"/>
      <c r="U908" s="31"/>
      <c r="V908" s="31"/>
      <c r="W908" s="31"/>
      <c r="X908" s="76">
        <f t="shared" si="95"/>
        <v>18</v>
      </c>
      <c r="Y908" s="37">
        <f t="shared" si="91"/>
        <v>254.46900494077323</v>
      </c>
      <c r="Z908" s="65">
        <f t="shared" si="92"/>
        <v>1.5</v>
      </c>
      <c r="AA908" s="88">
        <f t="shared" si="93"/>
        <v>1.7671458676442586</v>
      </c>
      <c r="AB908" s="66">
        <f t="shared" si="94"/>
        <v>9.9999999999999991E-5</v>
      </c>
      <c r="AC908" s="138">
        <v>1.4999999999999999E-4</v>
      </c>
      <c r="AD908" s="38"/>
      <c r="AE908" s="38"/>
      <c r="AF908" s="38"/>
      <c r="AG908" s="33"/>
      <c r="AH908" s="38"/>
      <c r="AI908" s="45">
        <v>203.11</v>
      </c>
      <c r="AJ908" s="38"/>
      <c r="AK908" s="38"/>
      <c r="AL908" s="38"/>
      <c r="AM908" s="38"/>
      <c r="AN908" s="38"/>
      <c r="AO908" s="38"/>
      <c r="AP908" s="38"/>
      <c r="AQ908" s="38"/>
      <c r="AR908" s="38"/>
      <c r="AS908" s="33"/>
      <c r="AT908" s="33"/>
      <c r="AU908" s="33"/>
      <c r="AV908" s="33"/>
      <c r="AW908" s="33"/>
      <c r="AX908" s="33"/>
      <c r="AY908" s="39" t="s">
        <v>162</v>
      </c>
      <c r="AZ908" s="40" t="s">
        <v>163</v>
      </c>
      <c r="BA908" s="41" t="s">
        <v>164</v>
      </c>
      <c r="BB908" s="33"/>
      <c r="BC908" s="33"/>
      <c r="BD908" s="33"/>
      <c r="BE908" s="33"/>
      <c r="BF908" s="33"/>
      <c r="BG908" s="33"/>
      <c r="BH908" s="33"/>
      <c r="BI908" s="33"/>
      <c r="BJ908" s="33"/>
      <c r="BK908" s="33"/>
      <c r="BL908" s="33"/>
      <c r="BM908" s="33"/>
      <c r="BN908" s="33"/>
      <c r="BO908" s="33"/>
      <c r="BP908" s="33"/>
      <c r="BQ908" s="33"/>
    </row>
    <row r="909" spans="1:69" s="25" customFormat="1" hidden="1" x14ac:dyDescent="0.25">
      <c r="A909" s="36" t="s">
        <v>159</v>
      </c>
      <c r="B909" s="36" t="s">
        <v>160</v>
      </c>
      <c r="C909" s="36" t="s">
        <v>161</v>
      </c>
      <c r="D909" s="36" t="s">
        <v>11</v>
      </c>
      <c r="E909" s="36">
        <v>1</v>
      </c>
      <c r="F909" s="47" t="s">
        <v>267</v>
      </c>
      <c r="G909" s="70">
        <v>20</v>
      </c>
      <c r="H909" s="82">
        <v>500</v>
      </c>
      <c r="I909" s="70">
        <v>20</v>
      </c>
      <c r="J909" s="34"/>
      <c r="K909" s="34"/>
      <c r="L909" s="34"/>
      <c r="M909" s="78"/>
      <c r="N909" s="78">
        <v>80</v>
      </c>
      <c r="O909" s="80">
        <v>1.0309999999999999</v>
      </c>
      <c r="P909" s="70"/>
      <c r="Q909" s="35"/>
      <c r="R909" s="35"/>
      <c r="S909" s="35"/>
      <c r="T909" s="35"/>
      <c r="U909" s="34"/>
      <c r="V909" s="34"/>
      <c r="W909" s="34"/>
      <c r="X909" s="80">
        <f t="shared" si="95"/>
        <v>17.937999999999999</v>
      </c>
      <c r="Y909" s="42">
        <f t="shared" si="91"/>
        <v>252.71901531061019</v>
      </c>
      <c r="Z909" s="67">
        <f t="shared" si="92"/>
        <v>1.4948333333333332</v>
      </c>
      <c r="AA909" s="89">
        <f t="shared" si="93"/>
        <v>1.7549931618792374</v>
      </c>
      <c r="AB909" s="68">
        <f t="shared" si="94"/>
        <v>1.0034563496487903E-4</v>
      </c>
      <c r="AC909" s="139">
        <v>1.4999999999999999E-4</v>
      </c>
      <c r="AD909" s="43"/>
      <c r="AE909" s="43"/>
      <c r="AF909" s="43"/>
      <c r="AG909" s="43"/>
      <c r="AH909" s="43"/>
      <c r="AI909" s="46">
        <v>209.06</v>
      </c>
      <c r="AJ909" s="43"/>
      <c r="AK909" s="43"/>
      <c r="AL909" s="43"/>
      <c r="AM909" s="43"/>
      <c r="AN909" s="43"/>
      <c r="AO909" s="43"/>
      <c r="AP909" s="43"/>
      <c r="AQ909" s="43"/>
      <c r="AR909" s="43"/>
      <c r="AS909" s="36"/>
      <c r="AT909" s="36"/>
      <c r="AU909" s="36"/>
      <c r="AV909" s="36"/>
      <c r="AW909" s="36"/>
      <c r="AX909" s="36"/>
      <c r="AY909" s="39" t="s">
        <v>162</v>
      </c>
      <c r="AZ909" s="40" t="s">
        <v>163</v>
      </c>
      <c r="BA909" s="41" t="s">
        <v>164</v>
      </c>
      <c r="BB909" s="36"/>
      <c r="BC909" s="36"/>
      <c r="BD909" s="36"/>
      <c r="BE909" s="36"/>
      <c r="BF909" s="36"/>
      <c r="BG909" s="36"/>
      <c r="BH909" s="36"/>
      <c r="BI909" s="36"/>
      <c r="BJ909" s="36"/>
      <c r="BK909" s="36"/>
      <c r="BL909" s="36"/>
      <c r="BM909" s="36"/>
      <c r="BN909" s="36"/>
      <c r="BO909" s="36"/>
      <c r="BP909" s="36"/>
      <c r="BQ909" s="36"/>
    </row>
    <row r="910" spans="1:69" s="25" customFormat="1" hidden="1" x14ac:dyDescent="0.25">
      <c r="A910" s="33" t="s">
        <v>159</v>
      </c>
      <c r="B910" s="33" t="s">
        <v>160</v>
      </c>
      <c r="C910" s="33" t="s">
        <v>161</v>
      </c>
      <c r="D910" s="33" t="s">
        <v>11</v>
      </c>
      <c r="E910" s="33">
        <v>1</v>
      </c>
      <c r="F910" s="47" t="s">
        <v>267</v>
      </c>
      <c r="G910" s="84">
        <v>20</v>
      </c>
      <c r="H910" s="84">
        <v>500</v>
      </c>
      <c r="I910" s="77">
        <v>20</v>
      </c>
      <c r="J910" s="31"/>
      <c r="K910" s="31"/>
      <c r="L910" s="31"/>
      <c r="M910" s="74"/>
      <c r="N910" s="74"/>
      <c r="O910" s="76">
        <v>1.0620000000000001</v>
      </c>
      <c r="P910" s="77"/>
      <c r="Q910" s="32"/>
      <c r="R910" s="32"/>
      <c r="S910" s="32"/>
      <c r="T910" s="32"/>
      <c r="U910" s="31"/>
      <c r="V910" s="31"/>
      <c r="W910" s="31"/>
      <c r="X910" s="76">
        <f t="shared" si="95"/>
        <v>17.876000000000001</v>
      </c>
      <c r="Y910" s="37">
        <f t="shared" si="91"/>
        <v>250.97506382152747</v>
      </c>
      <c r="Z910" s="65">
        <f t="shared" si="92"/>
        <v>1.4896666666666667</v>
      </c>
      <c r="AA910" s="88">
        <f t="shared" si="93"/>
        <v>1.7428823876494961</v>
      </c>
      <c r="AB910" s="66">
        <f t="shared" si="94"/>
        <v>1.0069366748713358E-4</v>
      </c>
      <c r="AC910" s="138">
        <v>1.4999999999999999E-4</v>
      </c>
      <c r="AD910" s="38"/>
      <c r="AE910" s="38"/>
      <c r="AF910" s="38"/>
      <c r="AG910" s="33"/>
      <c r="AH910" s="38"/>
      <c r="AI910" s="45">
        <v>215</v>
      </c>
      <c r="AJ910" s="38"/>
      <c r="AK910" s="38"/>
      <c r="AL910" s="38"/>
      <c r="AM910" s="38"/>
      <c r="AN910" s="38"/>
      <c r="AO910" s="38"/>
      <c r="AP910" s="38"/>
      <c r="AQ910" s="38"/>
      <c r="AR910" s="38"/>
      <c r="AS910" s="33"/>
      <c r="AT910" s="33"/>
      <c r="AU910" s="33"/>
      <c r="AV910" s="33"/>
      <c r="AW910" s="33"/>
      <c r="AX910" s="33"/>
      <c r="AY910" s="39" t="s">
        <v>162</v>
      </c>
      <c r="AZ910" s="40" t="s">
        <v>163</v>
      </c>
      <c r="BA910" s="41" t="s">
        <v>164</v>
      </c>
      <c r="BB910" s="33"/>
      <c r="BC910" s="33"/>
      <c r="BD910" s="33"/>
      <c r="BE910" s="33"/>
      <c r="BF910" s="33"/>
      <c r="BG910" s="33"/>
      <c r="BH910" s="33"/>
      <c r="BI910" s="33"/>
      <c r="BJ910" s="33"/>
      <c r="BK910" s="33"/>
      <c r="BL910" s="33"/>
      <c r="BM910" s="33"/>
      <c r="BN910" s="33"/>
      <c r="BO910" s="33"/>
      <c r="BP910" s="33"/>
      <c r="BQ910" s="33"/>
    </row>
    <row r="911" spans="1:69" s="25" customFormat="1" hidden="1" x14ac:dyDescent="0.25">
      <c r="A911" s="33" t="s">
        <v>159</v>
      </c>
      <c r="B911" s="33" t="s">
        <v>160</v>
      </c>
      <c r="C911" s="33" t="s">
        <v>161</v>
      </c>
      <c r="D911" s="33" t="s">
        <v>11</v>
      </c>
      <c r="E911" s="33">
        <v>1</v>
      </c>
      <c r="F911" s="47" t="s">
        <v>267</v>
      </c>
      <c r="G911" s="84">
        <v>20</v>
      </c>
      <c r="H911" s="84">
        <v>500</v>
      </c>
      <c r="I911" s="77">
        <v>20</v>
      </c>
      <c r="J911" s="31"/>
      <c r="K911" s="31"/>
      <c r="L911" s="31"/>
      <c r="M911" s="74"/>
      <c r="N911" s="74"/>
      <c r="O911" s="76">
        <v>1.125</v>
      </c>
      <c r="P911" s="77"/>
      <c r="Q911" s="32"/>
      <c r="R911" s="32"/>
      <c r="S911" s="32"/>
      <c r="T911" s="32"/>
      <c r="U911" s="31"/>
      <c r="V911" s="31"/>
      <c r="W911" s="31"/>
      <c r="X911" s="76">
        <f t="shared" si="95"/>
        <v>17.75</v>
      </c>
      <c r="Y911" s="37">
        <f t="shared" si="91"/>
        <v>247.44950885540854</v>
      </c>
      <c r="Z911" s="65">
        <f t="shared" si="92"/>
        <v>1.4791666666666667</v>
      </c>
      <c r="AA911" s="88">
        <f t="shared" si="93"/>
        <v>1.7183993670514486</v>
      </c>
      <c r="AB911" s="66">
        <f t="shared" si="94"/>
        <v>1.0140845070422534E-4</v>
      </c>
      <c r="AC911" s="138">
        <v>1.4999999999999999E-4</v>
      </c>
      <c r="AD911" s="38"/>
      <c r="AE911" s="38"/>
      <c r="AF911" s="38"/>
      <c r="AG911" s="33"/>
      <c r="AH911" s="38"/>
      <c r="AI911" s="45">
        <v>227</v>
      </c>
      <c r="AJ911" s="38"/>
      <c r="AK911" s="38"/>
      <c r="AL911" s="38"/>
      <c r="AM911" s="38"/>
      <c r="AN911" s="38"/>
      <c r="AO911" s="38"/>
      <c r="AP911" s="38"/>
      <c r="AQ911" s="38"/>
      <c r="AR911" s="38"/>
      <c r="AS911" s="33"/>
      <c r="AT911" s="33"/>
      <c r="AU911" s="33"/>
      <c r="AV911" s="33"/>
      <c r="AW911" s="33"/>
      <c r="AX911" s="33"/>
      <c r="AY911" s="39" t="s">
        <v>162</v>
      </c>
      <c r="AZ911" s="40" t="s">
        <v>163</v>
      </c>
      <c r="BA911" s="41" t="s">
        <v>164</v>
      </c>
      <c r="BB911" s="33"/>
      <c r="BC911" s="33"/>
      <c r="BD911" s="33"/>
      <c r="BE911" s="33"/>
      <c r="BF911" s="33"/>
      <c r="BG911" s="33"/>
      <c r="BH911" s="33"/>
      <c r="BI911" s="33"/>
      <c r="BJ911" s="33"/>
      <c r="BK911" s="33"/>
      <c r="BL911" s="33"/>
      <c r="BM911" s="33"/>
      <c r="BN911" s="33"/>
      <c r="BO911" s="33"/>
      <c r="BP911" s="33"/>
      <c r="BQ911" s="33"/>
    </row>
    <row r="912" spans="1:69" s="25" customFormat="1" hidden="1" x14ac:dyDescent="0.25">
      <c r="A912" s="33" t="s">
        <v>159</v>
      </c>
      <c r="B912" s="33" t="s">
        <v>160</v>
      </c>
      <c r="C912" s="33" t="s">
        <v>161</v>
      </c>
      <c r="D912" s="33" t="s">
        <v>11</v>
      </c>
      <c r="E912" s="33">
        <v>1</v>
      </c>
      <c r="F912" s="47" t="s">
        <v>267</v>
      </c>
      <c r="G912" s="84">
        <v>20</v>
      </c>
      <c r="H912" s="84">
        <v>500</v>
      </c>
      <c r="I912" s="77">
        <v>20</v>
      </c>
      <c r="J912" s="31"/>
      <c r="K912" s="31"/>
      <c r="L912" s="31"/>
      <c r="M912" s="74"/>
      <c r="N912" s="74"/>
      <c r="O912" s="76">
        <v>1.1879999999999999</v>
      </c>
      <c r="P912" s="77"/>
      <c r="Q912" s="32"/>
      <c r="R912" s="32"/>
      <c r="S912" s="32"/>
      <c r="T912" s="32"/>
      <c r="U912" s="31"/>
      <c r="V912" s="31"/>
      <c r="W912" s="31"/>
      <c r="X912" s="76">
        <f t="shared" si="95"/>
        <v>17.623999999999999</v>
      </c>
      <c r="Y912" s="37">
        <f t="shared" si="91"/>
        <v>243.94889185177385</v>
      </c>
      <c r="Z912" s="65">
        <f t="shared" si="92"/>
        <v>1.4686666666666666</v>
      </c>
      <c r="AA912" s="88">
        <f t="shared" si="93"/>
        <v>1.6940895267484293</v>
      </c>
      <c r="AB912" s="66">
        <f t="shared" si="94"/>
        <v>1.0213345438039038E-4</v>
      </c>
      <c r="AC912" s="138">
        <v>1.4999999999999999E-4</v>
      </c>
      <c r="AD912" s="38"/>
      <c r="AE912" s="38"/>
      <c r="AF912" s="38"/>
      <c r="AG912" s="33"/>
      <c r="AH912" s="38"/>
      <c r="AI912" s="45">
        <v>238.91</v>
      </c>
      <c r="AJ912" s="38"/>
      <c r="AK912" s="38"/>
      <c r="AL912" s="38"/>
      <c r="AM912" s="38"/>
      <c r="AN912" s="38"/>
      <c r="AO912" s="38"/>
      <c r="AP912" s="38"/>
      <c r="AQ912" s="38"/>
      <c r="AR912" s="38"/>
      <c r="AS912" s="33"/>
      <c r="AT912" s="33"/>
      <c r="AU912" s="33"/>
      <c r="AV912" s="33"/>
      <c r="AW912" s="33"/>
      <c r="AX912" s="33"/>
      <c r="AY912" s="39" t="s">
        <v>162</v>
      </c>
      <c r="AZ912" s="40" t="s">
        <v>163</v>
      </c>
      <c r="BA912" s="41" t="s">
        <v>164</v>
      </c>
      <c r="BB912" s="33"/>
      <c r="BC912" s="33"/>
      <c r="BD912" s="33"/>
      <c r="BE912" s="33"/>
      <c r="BF912" s="33"/>
      <c r="BG912" s="33"/>
      <c r="BH912" s="33"/>
      <c r="BI912" s="33"/>
      <c r="BJ912" s="33"/>
      <c r="BK912" s="33"/>
      <c r="BL912" s="33"/>
      <c r="BM912" s="33"/>
      <c r="BN912" s="33"/>
      <c r="BO912" s="33"/>
      <c r="BP912" s="33"/>
      <c r="BQ912" s="33"/>
    </row>
    <row r="913" spans="1:69" s="25" customFormat="1" hidden="1" x14ac:dyDescent="0.25">
      <c r="A913" s="33" t="s">
        <v>159</v>
      </c>
      <c r="B913" s="33" t="s">
        <v>160</v>
      </c>
      <c r="C913" s="33" t="s">
        <v>161</v>
      </c>
      <c r="D913" s="33" t="s">
        <v>11</v>
      </c>
      <c r="E913" s="33">
        <v>1</v>
      </c>
      <c r="F913" s="47" t="s">
        <v>267</v>
      </c>
      <c r="G913" s="84">
        <v>20</v>
      </c>
      <c r="H913" s="84">
        <v>500</v>
      </c>
      <c r="I913" s="77">
        <v>20</v>
      </c>
      <c r="J913" s="31"/>
      <c r="K913" s="31"/>
      <c r="L913" s="31"/>
      <c r="M913" s="74"/>
      <c r="N913" s="74"/>
      <c r="O913" s="76">
        <v>1.25</v>
      </c>
      <c r="P913" s="77"/>
      <c r="Q913" s="32"/>
      <c r="R913" s="32"/>
      <c r="S913" s="32"/>
      <c r="T913" s="32"/>
      <c r="U913" s="31"/>
      <c r="V913" s="31"/>
      <c r="W913" s="31"/>
      <c r="X913" s="76">
        <f t="shared" si="95"/>
        <v>17.5</v>
      </c>
      <c r="Y913" s="37">
        <f t="shared" si="91"/>
        <v>240.52818754046854</v>
      </c>
      <c r="Z913" s="65">
        <f t="shared" si="92"/>
        <v>1.4583333333333333</v>
      </c>
      <c r="AA913" s="88">
        <f t="shared" si="93"/>
        <v>1.6703346356976978</v>
      </c>
      <c r="AB913" s="66">
        <f t="shared" si="94"/>
        <v>1.0285714285714286E-4</v>
      </c>
      <c r="AC913" s="138">
        <v>1.4999999999999999E-4</v>
      </c>
      <c r="AD913" s="38"/>
      <c r="AE913" s="38"/>
      <c r="AF913" s="38"/>
      <c r="AG913" s="33"/>
      <c r="AH913" s="38"/>
      <c r="AI913" s="45">
        <v>250.55</v>
      </c>
      <c r="AJ913" s="38"/>
      <c r="AK913" s="38"/>
      <c r="AL913" s="38"/>
      <c r="AM913" s="38"/>
      <c r="AN913" s="38"/>
      <c r="AO913" s="38"/>
      <c r="AP913" s="38"/>
      <c r="AQ913" s="38"/>
      <c r="AR913" s="38"/>
      <c r="AS913" s="33"/>
      <c r="AT913" s="33"/>
      <c r="AU913" s="33"/>
      <c r="AV913" s="33"/>
      <c r="AW913" s="33"/>
      <c r="AX913" s="33"/>
      <c r="AY913" s="39" t="s">
        <v>162</v>
      </c>
      <c r="AZ913" s="40" t="s">
        <v>163</v>
      </c>
      <c r="BA913" s="41" t="s">
        <v>164</v>
      </c>
      <c r="BB913" s="33"/>
      <c r="BC913" s="33"/>
      <c r="BD913" s="33"/>
      <c r="BE913" s="33"/>
      <c r="BF913" s="33"/>
      <c r="BG913" s="33"/>
      <c r="BH913" s="33"/>
      <c r="BI913" s="33"/>
      <c r="BJ913" s="33"/>
      <c r="BK913" s="33"/>
      <c r="BL913" s="33"/>
      <c r="BM913" s="33"/>
      <c r="BN913" s="33"/>
      <c r="BO913" s="33"/>
      <c r="BP913" s="33"/>
      <c r="BQ913" s="33"/>
    </row>
    <row r="914" spans="1:69" s="25" customFormat="1" hidden="1" x14ac:dyDescent="0.25">
      <c r="A914" s="36" t="s">
        <v>159</v>
      </c>
      <c r="B914" s="36" t="s">
        <v>160</v>
      </c>
      <c r="C914" s="36" t="s">
        <v>161</v>
      </c>
      <c r="D914" s="36" t="s">
        <v>11</v>
      </c>
      <c r="E914" s="36">
        <v>1</v>
      </c>
      <c r="F914" s="47" t="s">
        <v>267</v>
      </c>
      <c r="G914" s="70">
        <v>20</v>
      </c>
      <c r="H914" s="82">
        <v>500</v>
      </c>
      <c r="I914" s="70">
        <v>20</v>
      </c>
      <c r="J914" s="34"/>
      <c r="K914" s="34"/>
      <c r="L914" s="34"/>
      <c r="M914" s="78"/>
      <c r="N914" s="78">
        <v>100</v>
      </c>
      <c r="O914" s="80">
        <v>1.2809999999999999</v>
      </c>
      <c r="P914" s="70"/>
      <c r="Q914" s="35"/>
      <c r="R914" s="35"/>
      <c r="S914" s="35"/>
      <c r="T914" s="35"/>
      <c r="U914" s="34"/>
      <c r="V914" s="34"/>
      <c r="W914" s="34"/>
      <c r="X914" s="80">
        <f t="shared" si="95"/>
        <v>17.437999999999999</v>
      </c>
      <c r="Y914" s="42">
        <f t="shared" si="91"/>
        <v>238.82689259643612</v>
      </c>
      <c r="Z914" s="67">
        <f t="shared" si="92"/>
        <v>1.4531666666666665</v>
      </c>
      <c r="AA914" s="89">
        <f t="shared" si="93"/>
        <v>1.6585200874752508</v>
      </c>
      <c r="AB914" s="68">
        <f t="shared" si="94"/>
        <v>1.032228466567267E-4</v>
      </c>
      <c r="AC914" s="139">
        <v>1.4999999999999999E-4</v>
      </c>
      <c r="AD914" s="43"/>
      <c r="AE914" s="43"/>
      <c r="AF914" s="43"/>
      <c r="AG914" s="43"/>
      <c r="AH914" s="43"/>
      <c r="AI914" s="46">
        <v>256.33999999999997</v>
      </c>
      <c r="AJ914" s="43"/>
      <c r="AK914" s="43"/>
      <c r="AL914" s="43"/>
      <c r="AM914" s="43"/>
      <c r="AN914" s="43"/>
      <c r="AO914" s="43"/>
      <c r="AP914" s="43"/>
      <c r="AQ914" s="43"/>
      <c r="AR914" s="43"/>
      <c r="AS914" s="36"/>
      <c r="AT914" s="36"/>
      <c r="AU914" s="36"/>
      <c r="AV914" s="36"/>
      <c r="AW914" s="36"/>
      <c r="AX914" s="36"/>
      <c r="AY914" s="39" t="s">
        <v>162</v>
      </c>
      <c r="AZ914" s="40" t="s">
        <v>163</v>
      </c>
      <c r="BA914" s="41" t="s">
        <v>164</v>
      </c>
      <c r="BB914" s="36"/>
      <c r="BC914" s="36"/>
      <c r="BD914" s="36"/>
      <c r="BE914" s="36"/>
      <c r="BF914" s="36"/>
      <c r="BG914" s="36"/>
      <c r="BH914" s="36"/>
      <c r="BI914" s="36"/>
      <c r="BJ914" s="36"/>
      <c r="BK914" s="36"/>
      <c r="BL914" s="36"/>
      <c r="BM914" s="36"/>
      <c r="BN914" s="36"/>
      <c r="BO914" s="36"/>
      <c r="BP914" s="36"/>
      <c r="BQ914" s="36"/>
    </row>
    <row r="915" spans="1:69" s="25" customFormat="1" hidden="1" x14ac:dyDescent="0.25">
      <c r="A915" s="33" t="s">
        <v>159</v>
      </c>
      <c r="B915" s="33" t="s">
        <v>160</v>
      </c>
      <c r="C915" s="33" t="s">
        <v>161</v>
      </c>
      <c r="D915" s="33" t="s">
        <v>11</v>
      </c>
      <c r="E915" s="33">
        <v>1</v>
      </c>
      <c r="F915" s="47" t="s">
        <v>267</v>
      </c>
      <c r="G915" s="84">
        <v>20</v>
      </c>
      <c r="H915" s="84">
        <v>500</v>
      </c>
      <c r="I915" s="77">
        <v>20</v>
      </c>
      <c r="J915" s="31"/>
      <c r="K915" s="31"/>
      <c r="L915" s="31"/>
      <c r="M915" s="74"/>
      <c r="N915" s="74"/>
      <c r="O915" s="76">
        <v>1.3120000000000001</v>
      </c>
      <c r="P915" s="77"/>
      <c r="Q915" s="32"/>
      <c r="R915" s="32"/>
      <c r="S915" s="32"/>
      <c r="T915" s="32"/>
      <c r="U915" s="31"/>
      <c r="V915" s="31"/>
      <c r="W915" s="31"/>
      <c r="X915" s="76">
        <f t="shared" si="95"/>
        <v>17.376000000000001</v>
      </c>
      <c r="Y915" s="37">
        <f t="shared" si="91"/>
        <v>237.13163579348404</v>
      </c>
      <c r="Z915" s="65">
        <f t="shared" si="92"/>
        <v>1.4480000000000002</v>
      </c>
      <c r="AA915" s="88">
        <f t="shared" si="93"/>
        <v>1.6467474707880836</v>
      </c>
      <c r="AB915" s="66">
        <f t="shared" si="94"/>
        <v>1.0359116022099445E-4</v>
      </c>
      <c r="AC915" s="138">
        <v>1.4999999999999999E-4</v>
      </c>
      <c r="AD915" s="38"/>
      <c r="AE915" s="38"/>
      <c r="AF915" s="38"/>
      <c r="AG915" s="33"/>
      <c r="AH915" s="38"/>
      <c r="AI915" s="45">
        <v>262.10000000000002</v>
      </c>
      <c r="AJ915" s="38"/>
      <c r="AK915" s="38"/>
      <c r="AL915" s="38"/>
      <c r="AM915" s="38"/>
      <c r="AN915" s="38"/>
      <c r="AO915" s="38"/>
      <c r="AP915" s="38"/>
      <c r="AQ915" s="38"/>
      <c r="AR915" s="38"/>
      <c r="AS915" s="33"/>
      <c r="AT915" s="33"/>
      <c r="AU915" s="33"/>
      <c r="AV915" s="33"/>
      <c r="AW915" s="33"/>
      <c r="AX915" s="33"/>
      <c r="AY915" s="39" t="s">
        <v>162</v>
      </c>
      <c r="AZ915" s="40" t="s">
        <v>163</v>
      </c>
      <c r="BA915" s="41" t="s">
        <v>164</v>
      </c>
      <c r="BB915" s="33"/>
      <c r="BC915" s="33"/>
      <c r="BD915" s="33"/>
      <c r="BE915" s="33"/>
      <c r="BF915" s="33"/>
      <c r="BG915" s="33"/>
      <c r="BH915" s="33"/>
      <c r="BI915" s="33"/>
      <c r="BJ915" s="33"/>
      <c r="BK915" s="33"/>
      <c r="BL915" s="33"/>
      <c r="BM915" s="33"/>
      <c r="BN915" s="33"/>
      <c r="BO915" s="33"/>
      <c r="BP915" s="33"/>
      <c r="BQ915" s="33"/>
    </row>
    <row r="916" spans="1:69" s="25" customFormat="1" hidden="1" x14ac:dyDescent="0.25">
      <c r="A916" s="33" t="s">
        <v>159</v>
      </c>
      <c r="B916" s="33" t="s">
        <v>160</v>
      </c>
      <c r="C916" s="33" t="s">
        <v>161</v>
      </c>
      <c r="D916" s="33" t="s">
        <v>11</v>
      </c>
      <c r="E916" s="33">
        <v>1</v>
      </c>
      <c r="F916" s="47" t="s">
        <v>267</v>
      </c>
      <c r="G916" s="84">
        <v>20</v>
      </c>
      <c r="H916" s="84">
        <v>500</v>
      </c>
      <c r="I916" s="77">
        <v>20</v>
      </c>
      <c r="J916" s="31"/>
      <c r="K916" s="31"/>
      <c r="L916" s="31"/>
      <c r="M916" s="74"/>
      <c r="N916" s="74"/>
      <c r="O916" s="76">
        <v>1.375</v>
      </c>
      <c r="P916" s="77"/>
      <c r="Q916" s="32"/>
      <c r="R916" s="32"/>
      <c r="S916" s="32"/>
      <c r="T916" s="32"/>
      <c r="U916" s="31"/>
      <c r="V916" s="31"/>
      <c r="W916" s="31"/>
      <c r="X916" s="76">
        <f t="shared" si="95"/>
        <v>17.25</v>
      </c>
      <c r="Y916" s="37">
        <f t="shared" si="91"/>
        <v>233.7050409959532</v>
      </c>
      <c r="Z916" s="65">
        <f t="shared" si="92"/>
        <v>1.4375</v>
      </c>
      <c r="AA916" s="88">
        <f t="shared" si="93"/>
        <v>1.6229516735830083</v>
      </c>
      <c r="AB916" s="66">
        <f t="shared" si="94"/>
        <v>1.0434782608695651E-4</v>
      </c>
      <c r="AC916" s="138">
        <v>1.4999999999999999E-4</v>
      </c>
      <c r="AD916" s="38"/>
      <c r="AE916" s="38"/>
      <c r="AF916" s="38"/>
      <c r="AG916" s="33"/>
      <c r="AH916" s="38"/>
      <c r="AI916" s="45">
        <v>273.76</v>
      </c>
      <c r="AJ916" s="38"/>
      <c r="AK916" s="38"/>
      <c r="AL916" s="38"/>
      <c r="AM916" s="38"/>
      <c r="AN916" s="38"/>
      <c r="AO916" s="38"/>
      <c r="AP916" s="38"/>
      <c r="AQ916" s="38"/>
      <c r="AR916" s="38"/>
      <c r="AS916" s="33"/>
      <c r="AT916" s="33"/>
      <c r="AU916" s="33"/>
      <c r="AV916" s="33"/>
      <c r="AW916" s="33"/>
      <c r="AX916" s="33"/>
      <c r="AY916" s="39" t="s">
        <v>162</v>
      </c>
      <c r="AZ916" s="40" t="s">
        <v>163</v>
      </c>
      <c r="BA916" s="41" t="s">
        <v>164</v>
      </c>
      <c r="BB916" s="33"/>
      <c r="BC916" s="33"/>
      <c r="BD916" s="33"/>
      <c r="BE916" s="33"/>
      <c r="BF916" s="33"/>
      <c r="BG916" s="33"/>
      <c r="BH916" s="33"/>
      <c r="BI916" s="33"/>
      <c r="BJ916" s="33"/>
      <c r="BK916" s="33"/>
      <c r="BL916" s="33"/>
      <c r="BM916" s="33"/>
      <c r="BN916" s="33"/>
      <c r="BO916" s="33"/>
      <c r="BP916" s="33"/>
      <c r="BQ916" s="33"/>
    </row>
    <row r="917" spans="1:69" s="25" customFormat="1" hidden="1" x14ac:dyDescent="0.25">
      <c r="A917" s="36" t="s">
        <v>159</v>
      </c>
      <c r="B917" s="36" t="s">
        <v>160</v>
      </c>
      <c r="C917" s="36" t="s">
        <v>161</v>
      </c>
      <c r="D917" s="36" t="s">
        <v>11</v>
      </c>
      <c r="E917" s="36">
        <v>1</v>
      </c>
      <c r="F917" s="47" t="s">
        <v>267</v>
      </c>
      <c r="G917" s="70">
        <v>20</v>
      </c>
      <c r="H917" s="82">
        <v>500</v>
      </c>
      <c r="I917" s="70">
        <v>20</v>
      </c>
      <c r="J917" s="34"/>
      <c r="K917" s="34"/>
      <c r="L917" s="34"/>
      <c r="M917" s="78"/>
      <c r="N917" s="78">
        <v>120</v>
      </c>
      <c r="O917" s="80">
        <v>1.5</v>
      </c>
      <c r="P917" s="70"/>
      <c r="Q917" s="35"/>
      <c r="R917" s="35"/>
      <c r="S917" s="35"/>
      <c r="T917" s="35"/>
      <c r="U917" s="34"/>
      <c r="V917" s="34"/>
      <c r="W917" s="34"/>
      <c r="X917" s="80">
        <f t="shared" si="95"/>
        <v>17</v>
      </c>
      <c r="Y917" s="42">
        <f t="shared" si="91"/>
        <v>226.98006922186255</v>
      </c>
      <c r="Z917" s="67">
        <f t="shared" si="92"/>
        <v>1.4166666666666667</v>
      </c>
      <c r="AA917" s="89">
        <f t="shared" si="93"/>
        <v>1.5762504807073789</v>
      </c>
      <c r="AB917" s="68">
        <f t="shared" si="94"/>
        <v>1.0588235294117646E-4</v>
      </c>
      <c r="AC917" s="139">
        <v>1.4999999999999999E-4</v>
      </c>
      <c r="AD917" s="43"/>
      <c r="AE917" s="43"/>
      <c r="AF917" s="43"/>
      <c r="AG917" s="43"/>
      <c r="AH917" s="43"/>
      <c r="AI917" s="46">
        <v>296.64999999999998</v>
      </c>
      <c r="AJ917" s="43"/>
      <c r="AK917" s="43"/>
      <c r="AL917" s="43"/>
      <c r="AM917" s="43"/>
      <c r="AN917" s="43"/>
      <c r="AO917" s="43"/>
      <c r="AP917" s="43"/>
      <c r="AQ917" s="43"/>
      <c r="AR917" s="43"/>
      <c r="AS917" s="36"/>
      <c r="AT917" s="36"/>
      <c r="AU917" s="36"/>
      <c r="AV917" s="36"/>
      <c r="AW917" s="36"/>
      <c r="AX917" s="36"/>
      <c r="AY917" s="39" t="s">
        <v>162</v>
      </c>
      <c r="AZ917" s="40" t="s">
        <v>163</v>
      </c>
      <c r="BA917" s="41" t="s">
        <v>164</v>
      </c>
      <c r="BB917" s="36"/>
      <c r="BC917" s="36"/>
      <c r="BD917" s="36"/>
      <c r="BE917" s="36"/>
      <c r="BF917" s="36"/>
      <c r="BG917" s="36"/>
      <c r="BH917" s="36"/>
      <c r="BI917" s="36"/>
      <c r="BJ917" s="36"/>
      <c r="BK917" s="36"/>
      <c r="BL917" s="36"/>
      <c r="BM917" s="36"/>
      <c r="BN917" s="36"/>
      <c r="BO917" s="36"/>
      <c r="BP917" s="36"/>
      <c r="BQ917" s="36"/>
    </row>
    <row r="918" spans="1:69" s="25" customFormat="1" hidden="1" x14ac:dyDescent="0.25">
      <c r="A918" s="36" t="s">
        <v>159</v>
      </c>
      <c r="B918" s="36" t="s">
        <v>160</v>
      </c>
      <c r="C918" s="36" t="s">
        <v>161</v>
      </c>
      <c r="D918" s="36" t="s">
        <v>11</v>
      </c>
      <c r="E918" s="36">
        <v>1</v>
      </c>
      <c r="F918" s="47" t="s">
        <v>267</v>
      </c>
      <c r="G918" s="70">
        <v>20</v>
      </c>
      <c r="H918" s="82">
        <v>500</v>
      </c>
      <c r="I918" s="70">
        <v>20</v>
      </c>
      <c r="J918" s="34"/>
      <c r="K918" s="34"/>
      <c r="L918" s="34"/>
      <c r="M918" s="78"/>
      <c r="N918" s="78">
        <v>140</v>
      </c>
      <c r="O918" s="80">
        <v>1.75</v>
      </c>
      <c r="P918" s="70"/>
      <c r="Q918" s="35"/>
      <c r="R918" s="35"/>
      <c r="S918" s="35"/>
      <c r="T918" s="35"/>
      <c r="U918" s="34"/>
      <c r="V918" s="34"/>
      <c r="W918" s="34"/>
      <c r="X918" s="80">
        <f t="shared" si="95"/>
        <v>16.5</v>
      </c>
      <c r="Y918" s="42">
        <f t="shared" si="91"/>
        <v>213.8246499849553</v>
      </c>
      <c r="Z918" s="67">
        <f t="shared" si="92"/>
        <v>1.375</v>
      </c>
      <c r="AA918" s="89">
        <f t="shared" si="93"/>
        <v>1.4848934026733007</v>
      </c>
      <c r="AB918" s="68">
        <f t="shared" si="94"/>
        <v>1.0909090909090908E-4</v>
      </c>
      <c r="AC918" s="139">
        <v>1.4999999999999999E-4</v>
      </c>
      <c r="AD918" s="43"/>
      <c r="AE918" s="43"/>
      <c r="AF918" s="43"/>
      <c r="AG918" s="43"/>
      <c r="AH918" s="43"/>
      <c r="AI918" s="46">
        <v>341.41</v>
      </c>
      <c r="AJ918" s="43"/>
      <c r="AK918" s="43"/>
      <c r="AL918" s="43"/>
      <c r="AM918" s="43"/>
      <c r="AN918" s="43"/>
      <c r="AO918" s="43"/>
      <c r="AP918" s="43"/>
      <c r="AQ918" s="43"/>
      <c r="AR918" s="43"/>
      <c r="AS918" s="36"/>
      <c r="AT918" s="36"/>
      <c r="AU918" s="36"/>
      <c r="AV918" s="36"/>
      <c r="AW918" s="36"/>
      <c r="AX918" s="36"/>
      <c r="AY918" s="39" t="s">
        <v>162</v>
      </c>
      <c r="AZ918" s="40" t="s">
        <v>163</v>
      </c>
      <c r="BA918" s="41" t="s">
        <v>164</v>
      </c>
      <c r="BB918" s="36"/>
      <c r="BC918" s="36"/>
      <c r="BD918" s="36"/>
      <c r="BE918" s="36"/>
      <c r="BF918" s="36"/>
      <c r="BG918" s="36"/>
      <c r="BH918" s="36"/>
      <c r="BI918" s="36"/>
      <c r="BJ918" s="36"/>
      <c r="BK918" s="36"/>
      <c r="BL918" s="36"/>
      <c r="BM918" s="36"/>
      <c r="BN918" s="36"/>
      <c r="BO918" s="36"/>
      <c r="BP918" s="36"/>
      <c r="BQ918" s="36"/>
    </row>
    <row r="919" spans="1:69" s="25" customFormat="1" hidden="1" x14ac:dyDescent="0.25">
      <c r="A919" s="36" t="s">
        <v>159</v>
      </c>
      <c r="B919" s="36" t="s">
        <v>160</v>
      </c>
      <c r="C919" s="36" t="s">
        <v>161</v>
      </c>
      <c r="D919" s="36" t="s">
        <v>11</v>
      </c>
      <c r="E919" s="36">
        <v>1</v>
      </c>
      <c r="F919" s="47" t="s">
        <v>267</v>
      </c>
      <c r="G919" s="70">
        <v>20</v>
      </c>
      <c r="H919" s="82">
        <v>500</v>
      </c>
      <c r="I919" s="70">
        <v>20</v>
      </c>
      <c r="J919" s="34"/>
      <c r="K919" s="34"/>
      <c r="L919" s="34"/>
      <c r="M919" s="78"/>
      <c r="N919" s="78">
        <v>160</v>
      </c>
      <c r="O919" s="80">
        <v>1.9690000000000001</v>
      </c>
      <c r="P919" s="70"/>
      <c r="Q919" s="35"/>
      <c r="R919" s="35"/>
      <c r="S919" s="35"/>
      <c r="T919" s="35"/>
      <c r="U919" s="34"/>
      <c r="V919" s="34"/>
      <c r="W919" s="34"/>
      <c r="X919" s="80">
        <f t="shared" si="95"/>
        <v>16.062000000000001</v>
      </c>
      <c r="Y919" s="42">
        <f t="shared" si="91"/>
        <v>202.62317885646743</v>
      </c>
      <c r="Z919" s="67">
        <f t="shared" si="92"/>
        <v>1.3385</v>
      </c>
      <c r="AA919" s="89">
        <f t="shared" si="93"/>
        <v>1.407105408725468</v>
      </c>
      <c r="AB919" s="68">
        <f t="shared" si="94"/>
        <v>1.1206574523720581E-4</v>
      </c>
      <c r="AC919" s="139">
        <v>1.4999999999999999E-4</v>
      </c>
      <c r="AD919" s="43"/>
      <c r="AE919" s="43"/>
      <c r="AF919" s="43"/>
      <c r="AG919" s="43"/>
      <c r="AH919" s="43"/>
      <c r="AI919" s="46">
        <v>379.53</v>
      </c>
      <c r="AJ919" s="43"/>
      <c r="AK919" s="43"/>
      <c r="AL919" s="43"/>
      <c r="AM919" s="43"/>
      <c r="AN919" s="43"/>
      <c r="AO919" s="43"/>
      <c r="AP919" s="43"/>
      <c r="AQ919" s="43"/>
      <c r="AR919" s="43"/>
      <c r="AS919" s="36"/>
      <c r="AT919" s="36"/>
      <c r="AU919" s="36"/>
      <c r="AV919" s="36"/>
      <c r="AW919" s="36"/>
      <c r="AX919" s="36"/>
      <c r="AY919" s="39" t="s">
        <v>162</v>
      </c>
      <c r="AZ919" s="40" t="s">
        <v>163</v>
      </c>
      <c r="BA919" s="41" t="s">
        <v>164</v>
      </c>
      <c r="BB919" s="36"/>
      <c r="BC919" s="36"/>
      <c r="BD919" s="36"/>
      <c r="BE919" s="36"/>
      <c r="BF919" s="36"/>
      <c r="BG919" s="36"/>
      <c r="BH919" s="36"/>
      <c r="BI919" s="36"/>
      <c r="BJ919" s="36"/>
      <c r="BK919" s="36"/>
      <c r="BL919" s="36"/>
      <c r="BM919" s="36"/>
      <c r="BN919" s="36"/>
      <c r="BO919" s="36"/>
      <c r="BP919" s="36"/>
      <c r="BQ919" s="36"/>
    </row>
    <row r="920" spans="1:69" s="25" customFormat="1" hidden="1" x14ac:dyDescent="0.25">
      <c r="A920" s="25" t="s">
        <v>159</v>
      </c>
      <c r="B920" s="25" t="s">
        <v>160</v>
      </c>
      <c r="C920" s="25" t="s">
        <v>161</v>
      </c>
      <c r="D920" s="25" t="s">
        <v>11</v>
      </c>
      <c r="E920" s="25">
        <v>1</v>
      </c>
      <c r="F920" s="47" t="s">
        <v>267</v>
      </c>
      <c r="G920" s="83">
        <v>22</v>
      </c>
      <c r="H920" s="83">
        <v>550</v>
      </c>
      <c r="I920" s="69">
        <v>22</v>
      </c>
      <c r="J920" s="23"/>
      <c r="K920" s="23"/>
      <c r="L920" s="23"/>
      <c r="M920" s="71"/>
      <c r="N920" s="71">
        <v>5</v>
      </c>
      <c r="O920" s="73">
        <v>0.188</v>
      </c>
      <c r="P920" s="69"/>
      <c r="Q920" s="24"/>
      <c r="R920" s="24"/>
      <c r="S920" s="24"/>
      <c r="T920" s="24"/>
      <c r="U920" s="23"/>
      <c r="V920" s="23"/>
      <c r="W920" s="23"/>
      <c r="X920" s="73">
        <f t="shared" si="95"/>
        <v>21.623999999999999</v>
      </c>
      <c r="Y920" s="26">
        <f t="shared" si="91"/>
        <v>367.25012031986603</v>
      </c>
      <c r="Z920" s="63">
        <f t="shared" si="92"/>
        <v>1.8019999999999998</v>
      </c>
      <c r="AA920" s="87">
        <f t="shared" si="93"/>
        <v>2.5503480577768474</v>
      </c>
      <c r="AB920" s="64">
        <f t="shared" si="94"/>
        <v>8.3240843507214213E-5</v>
      </c>
      <c r="AC920" s="137">
        <v>1.4999999999999999E-4</v>
      </c>
      <c r="AD920" s="27"/>
      <c r="AE920" s="27"/>
      <c r="AF920" s="27"/>
      <c r="AH920" s="27"/>
      <c r="AI920" s="44">
        <v>43.84</v>
      </c>
      <c r="AJ920" s="27"/>
      <c r="AK920" s="27"/>
      <c r="AL920" s="27"/>
      <c r="AM920" s="27"/>
      <c r="AN920" s="27"/>
      <c r="AO920" s="27"/>
      <c r="AP920" s="27"/>
      <c r="AQ920" s="27"/>
      <c r="AR920" s="27"/>
      <c r="AY920" s="28" t="s">
        <v>162</v>
      </c>
      <c r="AZ920" s="29" t="s">
        <v>163</v>
      </c>
      <c r="BA920" s="25" t="s">
        <v>164</v>
      </c>
    </row>
    <row r="921" spans="1:69" s="25" customFormat="1" hidden="1" x14ac:dyDescent="0.25">
      <c r="A921" s="25" t="s">
        <v>159</v>
      </c>
      <c r="B921" s="25" t="s">
        <v>160</v>
      </c>
      <c r="C921" s="25" t="s">
        <v>161</v>
      </c>
      <c r="D921" s="25" t="s">
        <v>11</v>
      </c>
      <c r="E921" s="25">
        <v>1</v>
      </c>
      <c r="F921" s="47" t="s">
        <v>267</v>
      </c>
      <c r="G921" s="83">
        <v>22</v>
      </c>
      <c r="H921" s="83">
        <v>550</v>
      </c>
      <c r="I921" s="69">
        <v>22</v>
      </c>
      <c r="J921" s="23"/>
      <c r="K921" s="23"/>
      <c r="L921" s="23"/>
      <c r="M921" s="71"/>
      <c r="N921" s="71"/>
      <c r="O921" s="73">
        <v>0.219</v>
      </c>
      <c r="P921" s="69"/>
      <c r="Q921" s="24"/>
      <c r="R921" s="24"/>
      <c r="S921" s="24"/>
      <c r="T921" s="24"/>
      <c r="U921" s="23"/>
      <c r="V921" s="23"/>
      <c r="W921" s="23"/>
      <c r="X921" s="73">
        <f t="shared" si="95"/>
        <v>21.562000000000001</v>
      </c>
      <c r="Y921" s="26">
        <f t="shared" si="91"/>
        <v>365.14719160462823</v>
      </c>
      <c r="Z921" s="63">
        <f t="shared" si="92"/>
        <v>1.7968333333333335</v>
      </c>
      <c r="AA921" s="87">
        <f t="shared" si="93"/>
        <v>2.5357443861432518</v>
      </c>
      <c r="AB921" s="64">
        <f t="shared" si="94"/>
        <v>8.3480196642240963E-5</v>
      </c>
      <c r="AC921" s="137">
        <v>1.4999999999999999E-4</v>
      </c>
      <c r="AD921" s="27"/>
      <c r="AE921" s="27"/>
      <c r="AF921" s="27"/>
      <c r="AH921" s="27"/>
      <c r="AI921" s="44">
        <v>50.99</v>
      </c>
      <c r="AJ921" s="27"/>
      <c r="AK921" s="27"/>
      <c r="AL921" s="27"/>
      <c r="AM921" s="27"/>
      <c r="AN921" s="27"/>
      <c r="AO921" s="27"/>
      <c r="AP921" s="27"/>
      <c r="AQ921" s="27"/>
      <c r="AR921" s="27"/>
      <c r="AY921" s="28" t="s">
        <v>162</v>
      </c>
      <c r="AZ921" s="29" t="s">
        <v>163</v>
      </c>
      <c r="BA921" s="25" t="s">
        <v>164</v>
      </c>
    </row>
    <row r="922" spans="1:69" s="25" customFormat="1" hidden="1" x14ac:dyDescent="0.25">
      <c r="A922" s="25" t="s">
        <v>159</v>
      </c>
      <c r="B922" s="25" t="s">
        <v>160</v>
      </c>
      <c r="C922" s="25" t="s">
        <v>161</v>
      </c>
      <c r="D922" s="25" t="s">
        <v>11</v>
      </c>
      <c r="E922" s="25">
        <v>1</v>
      </c>
      <c r="F922" s="47" t="s">
        <v>267</v>
      </c>
      <c r="G922" s="69">
        <v>22</v>
      </c>
      <c r="H922" s="81">
        <v>550</v>
      </c>
      <c r="I922" s="69">
        <v>22</v>
      </c>
      <c r="J922" s="23"/>
      <c r="K922" s="23"/>
      <c r="L922" s="23"/>
      <c r="M922" s="71"/>
      <c r="N922" s="71">
        <v>10</v>
      </c>
      <c r="O922" s="73">
        <v>0.25</v>
      </c>
      <c r="P922" s="69"/>
      <c r="Q922" s="24"/>
      <c r="R922" s="24"/>
      <c r="S922" s="24"/>
      <c r="T922" s="24"/>
      <c r="U922" s="23"/>
      <c r="V922" s="23"/>
      <c r="W922" s="23"/>
      <c r="X922" s="73">
        <f t="shared" si="95"/>
        <v>21.5</v>
      </c>
      <c r="Y922" s="26">
        <f t="shared" si="91"/>
        <v>363.05030103047045</v>
      </c>
      <c r="Z922" s="63">
        <f t="shared" si="92"/>
        <v>1.7916666666666667</v>
      </c>
      <c r="AA922" s="87">
        <f t="shared" si="93"/>
        <v>2.521182646044934</v>
      </c>
      <c r="AB922" s="64">
        <f t="shared" si="94"/>
        <v>8.3720930232558129E-5</v>
      </c>
      <c r="AC922" s="137">
        <v>1.4999999999999999E-4</v>
      </c>
      <c r="AD922" s="27"/>
      <c r="AE922" s="27"/>
      <c r="AF922" s="27"/>
      <c r="AG922" s="27"/>
      <c r="AH922" s="27"/>
      <c r="AI922" s="44">
        <v>58.13</v>
      </c>
      <c r="AJ922" s="27"/>
      <c r="AK922" s="27"/>
      <c r="AL922" s="27"/>
      <c r="AM922" s="27"/>
      <c r="AN922" s="27"/>
      <c r="AO922" s="27"/>
      <c r="AP922" s="27"/>
      <c r="AQ922" s="27"/>
      <c r="AR922" s="27"/>
      <c r="AY922" s="28" t="s">
        <v>162</v>
      </c>
      <c r="AZ922" s="29" t="s">
        <v>163</v>
      </c>
      <c r="BA922" s="25" t="s">
        <v>164</v>
      </c>
    </row>
    <row r="923" spans="1:69" s="25" customFormat="1" hidden="1" x14ac:dyDescent="0.25">
      <c r="A923" s="25" t="s">
        <v>159</v>
      </c>
      <c r="B923" s="25" t="s">
        <v>160</v>
      </c>
      <c r="C923" s="25" t="s">
        <v>161</v>
      </c>
      <c r="D923" s="25" t="s">
        <v>11</v>
      </c>
      <c r="E923" s="25">
        <v>1</v>
      </c>
      <c r="F923" s="47" t="s">
        <v>267</v>
      </c>
      <c r="G923" s="69">
        <v>22</v>
      </c>
      <c r="H923" s="81">
        <v>550</v>
      </c>
      <c r="I923" s="69">
        <v>22</v>
      </c>
      <c r="J923" s="23"/>
      <c r="K923" s="23"/>
      <c r="L923" s="23"/>
      <c r="M923" s="71"/>
      <c r="N923" s="71"/>
      <c r="O923" s="73">
        <v>0.28100000000000003</v>
      </c>
      <c r="P923" s="69"/>
      <c r="Q923" s="24"/>
      <c r="R923" s="24"/>
      <c r="S923" s="24"/>
      <c r="T923" s="24"/>
      <c r="U923" s="23"/>
      <c r="V923" s="23"/>
      <c r="W923" s="23"/>
      <c r="X923" s="73">
        <f t="shared" si="95"/>
        <v>21.437999999999999</v>
      </c>
      <c r="Y923" s="26">
        <f t="shared" si="91"/>
        <v>360.95944859739296</v>
      </c>
      <c r="Z923" s="63">
        <f t="shared" si="92"/>
        <v>1.7865</v>
      </c>
      <c r="AA923" s="87">
        <f t="shared" si="93"/>
        <v>2.5066628374818953</v>
      </c>
      <c r="AB923" s="64">
        <f t="shared" si="94"/>
        <v>8.3963056255247689E-5</v>
      </c>
      <c r="AC923" s="137">
        <v>1.4999999999999999E-4</v>
      </c>
      <c r="AD923" s="27"/>
      <c r="AE923" s="27"/>
      <c r="AF923" s="27"/>
      <c r="AG923" s="27"/>
      <c r="AH923" s="27"/>
      <c r="AI923" s="44">
        <v>65.239999999999995</v>
      </c>
      <c r="AJ923" s="27"/>
      <c r="AK923" s="27"/>
      <c r="AL923" s="27"/>
      <c r="AM923" s="27"/>
      <c r="AN923" s="27"/>
      <c r="AO923" s="27"/>
      <c r="AP923" s="27"/>
      <c r="AQ923" s="27"/>
      <c r="AR923" s="27"/>
      <c r="AY923" s="28" t="s">
        <v>162</v>
      </c>
      <c r="AZ923" s="29" t="s">
        <v>163</v>
      </c>
      <c r="BA923" s="25" t="s">
        <v>164</v>
      </c>
    </row>
    <row r="924" spans="1:69" s="25" customFormat="1" hidden="1" x14ac:dyDescent="0.25">
      <c r="A924" s="25" t="s">
        <v>159</v>
      </c>
      <c r="B924" s="25" t="s">
        <v>160</v>
      </c>
      <c r="C924" s="25" t="s">
        <v>161</v>
      </c>
      <c r="D924" s="25" t="s">
        <v>11</v>
      </c>
      <c r="E924" s="25">
        <v>1</v>
      </c>
      <c r="F924" s="47" t="s">
        <v>267</v>
      </c>
      <c r="G924" s="69">
        <v>22</v>
      </c>
      <c r="H924" s="81">
        <v>550</v>
      </c>
      <c r="I924" s="69">
        <v>22</v>
      </c>
      <c r="J924" s="23"/>
      <c r="K924" s="23"/>
      <c r="L924" s="23"/>
      <c r="M924" s="71"/>
      <c r="N924" s="71"/>
      <c r="O924" s="73">
        <v>0.312</v>
      </c>
      <c r="P924" s="69"/>
      <c r="Q924" s="24"/>
      <c r="R924" s="24"/>
      <c r="S924" s="24"/>
      <c r="T924" s="24"/>
      <c r="U924" s="23"/>
      <c r="V924" s="23"/>
      <c r="W924" s="23"/>
      <c r="X924" s="73">
        <f t="shared" si="95"/>
        <v>21.376000000000001</v>
      </c>
      <c r="Y924" s="26">
        <f t="shared" si="91"/>
        <v>358.87463430539572</v>
      </c>
      <c r="Z924" s="63">
        <f t="shared" si="92"/>
        <v>1.7813333333333334</v>
      </c>
      <c r="AA924" s="87">
        <f t="shared" si="93"/>
        <v>2.4921849604541366</v>
      </c>
      <c r="AB924" s="64">
        <f t="shared" si="94"/>
        <v>8.4206586826347294E-5</v>
      </c>
      <c r="AC924" s="137">
        <v>1.4999999999999999E-4</v>
      </c>
      <c r="AD924" s="27"/>
      <c r="AE924" s="27"/>
      <c r="AF924" s="27"/>
      <c r="AG924" s="27"/>
      <c r="AH924" s="27"/>
      <c r="AI924" s="44">
        <v>72.34</v>
      </c>
      <c r="AJ924" s="27"/>
      <c r="AK924" s="27"/>
      <c r="AL924" s="27"/>
      <c r="AM924" s="27"/>
      <c r="AN924" s="27"/>
      <c r="AO924" s="27"/>
      <c r="AP924" s="27"/>
      <c r="AQ924" s="27"/>
      <c r="AR924" s="27"/>
      <c r="AY924" s="28" t="s">
        <v>162</v>
      </c>
      <c r="AZ924" s="29" t="s">
        <v>163</v>
      </c>
      <c r="BA924" s="25" t="s">
        <v>164</v>
      </c>
    </row>
    <row r="925" spans="1:69" s="25" customFormat="1" hidden="1" x14ac:dyDescent="0.25">
      <c r="A925" s="25" t="s">
        <v>159</v>
      </c>
      <c r="B925" s="25" t="s">
        <v>160</v>
      </c>
      <c r="C925" s="25" t="s">
        <v>161</v>
      </c>
      <c r="D925" s="25" t="s">
        <v>11</v>
      </c>
      <c r="E925" s="25">
        <v>1</v>
      </c>
      <c r="F925" s="47" t="s">
        <v>267</v>
      </c>
      <c r="G925" s="69">
        <v>22</v>
      </c>
      <c r="H925" s="81">
        <v>550</v>
      </c>
      <c r="I925" s="69">
        <v>22</v>
      </c>
      <c r="J925" s="23"/>
      <c r="K925" s="23"/>
      <c r="L925" s="23"/>
      <c r="M925" s="71"/>
      <c r="N925" s="71"/>
      <c r="O925" s="73">
        <v>0.34399999999999997</v>
      </c>
      <c r="P925" s="69"/>
      <c r="Q925" s="24"/>
      <c r="R925" s="24"/>
      <c r="S925" s="24"/>
      <c r="T925" s="24"/>
      <c r="U925" s="23"/>
      <c r="V925" s="23"/>
      <c r="W925" s="23"/>
      <c r="X925" s="73">
        <f t="shared" si="95"/>
        <v>21.312000000000001</v>
      </c>
      <c r="Y925" s="26">
        <f t="shared" si="91"/>
        <v>356.72890139025264</v>
      </c>
      <c r="Z925" s="63">
        <f t="shared" si="92"/>
        <v>1.776</v>
      </c>
      <c r="AA925" s="87">
        <f t="shared" si="93"/>
        <v>2.4772840374323097</v>
      </c>
      <c r="AB925" s="64">
        <f t="shared" si="94"/>
        <v>8.4459459459459451E-5</v>
      </c>
      <c r="AC925" s="137">
        <v>1.4999999999999999E-4</v>
      </c>
      <c r="AD925" s="27"/>
      <c r="AE925" s="27"/>
      <c r="AF925" s="27"/>
      <c r="AG925" s="27"/>
      <c r="AH925" s="27"/>
      <c r="AI925" s="44">
        <v>79.64</v>
      </c>
      <c r="AJ925" s="27"/>
      <c r="AK925" s="27"/>
      <c r="AL925" s="27"/>
      <c r="AM925" s="27"/>
      <c r="AN925" s="27"/>
      <c r="AO925" s="27"/>
      <c r="AP925" s="27"/>
      <c r="AQ925" s="27"/>
      <c r="AR925" s="27"/>
      <c r="AY925" s="28" t="s">
        <v>162</v>
      </c>
      <c r="AZ925" s="29" t="s">
        <v>163</v>
      </c>
      <c r="BA925" s="25" t="s">
        <v>164</v>
      </c>
    </row>
    <row r="926" spans="1:69" s="25" customFormat="1" hidden="1" x14ac:dyDescent="0.25">
      <c r="A926" s="25" t="s">
        <v>159</v>
      </c>
      <c r="B926" s="25" t="s">
        <v>160</v>
      </c>
      <c r="C926" s="25" t="s">
        <v>161</v>
      </c>
      <c r="D926" s="25" t="s">
        <v>11</v>
      </c>
      <c r="E926" s="25">
        <v>1</v>
      </c>
      <c r="F926" s="47" t="s">
        <v>267</v>
      </c>
      <c r="G926" s="69">
        <v>22</v>
      </c>
      <c r="H926" s="81">
        <v>550</v>
      </c>
      <c r="I926" s="69">
        <v>22</v>
      </c>
      <c r="J926" s="23"/>
      <c r="K926" s="23"/>
      <c r="L926" s="23"/>
      <c r="M926" s="71" t="s">
        <v>165</v>
      </c>
      <c r="N926" s="71">
        <v>20</v>
      </c>
      <c r="O926" s="73">
        <v>0.375</v>
      </c>
      <c r="P926" s="69"/>
      <c r="Q926" s="24"/>
      <c r="R926" s="24"/>
      <c r="S926" s="24"/>
      <c r="T926" s="24"/>
      <c r="U926" s="23"/>
      <c r="V926" s="23"/>
      <c r="W926" s="23"/>
      <c r="X926" s="73">
        <f t="shared" si="95"/>
        <v>21.25</v>
      </c>
      <c r="Y926" s="26">
        <f t="shared" si="91"/>
        <v>354.65635815916022</v>
      </c>
      <c r="Z926" s="63">
        <f t="shared" si="92"/>
        <v>1.7708333333333333</v>
      </c>
      <c r="AA926" s="87">
        <f t="shared" si="93"/>
        <v>2.4628913761052793</v>
      </c>
      <c r="AB926" s="64">
        <f t="shared" si="94"/>
        <v>8.4705882352941169E-5</v>
      </c>
      <c r="AC926" s="137">
        <v>1.4999999999999999E-4</v>
      </c>
      <c r="AD926" s="27"/>
      <c r="AE926" s="27"/>
      <c r="AF926" s="27"/>
      <c r="AG926" s="27"/>
      <c r="AH926" s="27"/>
      <c r="AI926" s="44">
        <v>86.69</v>
      </c>
      <c r="AJ926" s="27"/>
      <c r="AK926" s="27"/>
      <c r="AL926" s="27"/>
      <c r="AM926" s="27"/>
      <c r="AN926" s="27"/>
      <c r="AO926" s="27"/>
      <c r="AP926" s="27"/>
      <c r="AQ926" s="27"/>
      <c r="AR926" s="27"/>
      <c r="AY926" s="28" t="s">
        <v>162</v>
      </c>
      <c r="AZ926" s="29" t="s">
        <v>163</v>
      </c>
      <c r="BA926" s="25" t="s">
        <v>164</v>
      </c>
    </row>
    <row r="927" spans="1:69" s="25" customFormat="1" hidden="1" x14ac:dyDescent="0.25">
      <c r="A927" s="25" t="s">
        <v>159</v>
      </c>
      <c r="B927" s="25" t="s">
        <v>160</v>
      </c>
      <c r="C927" s="25" t="s">
        <v>161</v>
      </c>
      <c r="D927" s="25" t="s">
        <v>11</v>
      </c>
      <c r="E927" s="25">
        <v>1</v>
      </c>
      <c r="F927" s="47" t="s">
        <v>267</v>
      </c>
      <c r="G927" s="69">
        <v>22</v>
      </c>
      <c r="H927" s="81">
        <v>550</v>
      </c>
      <c r="I927" s="69">
        <v>22</v>
      </c>
      <c r="J927" s="23"/>
      <c r="K927" s="23"/>
      <c r="L927" s="23"/>
      <c r="M927" s="71"/>
      <c r="N927" s="71"/>
      <c r="O927" s="73">
        <v>0.40600000000000003</v>
      </c>
      <c r="P927" s="69"/>
      <c r="Q927" s="24"/>
      <c r="R927" s="24"/>
      <c r="S927" s="24"/>
      <c r="T927" s="24"/>
      <c r="U927" s="23"/>
      <c r="V927" s="23"/>
      <c r="W927" s="23"/>
      <c r="X927" s="73">
        <f t="shared" si="95"/>
        <v>21.187999999999999</v>
      </c>
      <c r="Y927" s="26">
        <f t="shared" si="91"/>
        <v>352.58985306914803</v>
      </c>
      <c r="Z927" s="63">
        <f t="shared" si="92"/>
        <v>1.7656666666666665</v>
      </c>
      <c r="AA927" s="87">
        <f t="shared" si="93"/>
        <v>2.448540646313528</v>
      </c>
      <c r="AB927" s="64">
        <f t="shared" si="94"/>
        <v>8.4953747404191052E-5</v>
      </c>
      <c r="AC927" s="137">
        <v>1.4999999999999999E-4</v>
      </c>
      <c r="AD927" s="27"/>
      <c r="AE927" s="27"/>
      <c r="AF927" s="27"/>
      <c r="AG927" s="27"/>
      <c r="AH927" s="27"/>
      <c r="AI927" s="44">
        <v>93.72</v>
      </c>
      <c r="AJ927" s="27"/>
      <c r="AK927" s="27"/>
      <c r="AL927" s="27"/>
      <c r="AM927" s="27"/>
      <c r="AN927" s="27"/>
      <c r="AO927" s="27"/>
      <c r="AP927" s="27"/>
      <c r="AQ927" s="27"/>
      <c r="AR927" s="27"/>
      <c r="AY927" s="28" t="s">
        <v>162</v>
      </c>
      <c r="AZ927" s="29" t="s">
        <v>163</v>
      </c>
      <c r="BA927" s="25" t="s">
        <v>164</v>
      </c>
    </row>
    <row r="928" spans="1:69" s="25" customFormat="1" hidden="1" x14ac:dyDescent="0.25">
      <c r="A928" s="25" t="s">
        <v>159</v>
      </c>
      <c r="B928" s="25" t="s">
        <v>160</v>
      </c>
      <c r="C928" s="25" t="s">
        <v>161</v>
      </c>
      <c r="D928" s="25" t="s">
        <v>11</v>
      </c>
      <c r="E928" s="25">
        <v>1</v>
      </c>
      <c r="F928" s="47" t="s">
        <v>267</v>
      </c>
      <c r="G928" s="69">
        <v>22</v>
      </c>
      <c r="H928" s="81">
        <v>550</v>
      </c>
      <c r="I928" s="69">
        <v>22</v>
      </c>
      <c r="J928" s="23"/>
      <c r="K928" s="23"/>
      <c r="L928" s="23"/>
      <c r="M928" s="71"/>
      <c r="N928" s="71"/>
      <c r="O928" s="73">
        <v>0.438</v>
      </c>
      <c r="P928" s="69"/>
      <c r="Q928" s="24"/>
      <c r="R928" s="24"/>
      <c r="S928" s="24"/>
      <c r="T928" s="24"/>
      <c r="U928" s="23"/>
      <c r="V928" s="23"/>
      <c r="W928" s="23"/>
      <c r="X928" s="73">
        <f t="shared" si="95"/>
        <v>21.123999999999999</v>
      </c>
      <c r="Y928" s="26">
        <f t="shared" si="91"/>
        <v>350.463019975409</v>
      </c>
      <c r="Z928" s="63">
        <f t="shared" si="92"/>
        <v>1.7603333333333333</v>
      </c>
      <c r="AA928" s="87">
        <f t="shared" si="93"/>
        <v>2.4337709720514513</v>
      </c>
      <c r="AB928" s="64">
        <f t="shared" si="94"/>
        <v>8.5211134254875969E-5</v>
      </c>
      <c r="AC928" s="137">
        <v>1.4999999999999999E-4</v>
      </c>
      <c r="AD928" s="27"/>
      <c r="AE928" s="27"/>
      <c r="AF928" s="27"/>
      <c r="AG928" s="27"/>
      <c r="AH928" s="27"/>
      <c r="AI928" s="44">
        <v>100.96</v>
      </c>
      <c r="AJ928" s="27"/>
      <c r="AK928" s="27"/>
      <c r="AL928" s="27"/>
      <c r="AM928" s="27"/>
      <c r="AN928" s="27"/>
      <c r="AO928" s="27"/>
      <c r="AP928" s="27"/>
      <c r="AQ928" s="27"/>
      <c r="AR928" s="27"/>
      <c r="AY928" s="28" t="s">
        <v>162</v>
      </c>
      <c r="AZ928" s="29" t="s">
        <v>163</v>
      </c>
      <c r="BA928" s="25" t="s">
        <v>164</v>
      </c>
    </row>
    <row r="929" spans="1:53" s="25" customFormat="1" hidden="1" x14ac:dyDescent="0.25">
      <c r="A929" s="25" t="s">
        <v>159</v>
      </c>
      <c r="B929" s="25" t="s">
        <v>160</v>
      </c>
      <c r="C929" s="25" t="s">
        <v>161</v>
      </c>
      <c r="D929" s="25" t="s">
        <v>11</v>
      </c>
      <c r="E929" s="25">
        <v>1</v>
      </c>
      <c r="F929" s="47" t="s">
        <v>267</v>
      </c>
      <c r="G929" s="69">
        <v>22</v>
      </c>
      <c r="H929" s="81">
        <v>550</v>
      </c>
      <c r="I929" s="69">
        <v>22</v>
      </c>
      <c r="J929" s="23"/>
      <c r="K929" s="23"/>
      <c r="L929" s="23"/>
      <c r="M929" s="71"/>
      <c r="N929" s="71"/>
      <c r="O929" s="73">
        <v>0.46899999999999997</v>
      </c>
      <c r="P929" s="69"/>
      <c r="Q929" s="24"/>
      <c r="R929" s="24"/>
      <c r="S929" s="24"/>
      <c r="T929" s="24"/>
      <c r="U929" s="23"/>
      <c r="V929" s="23"/>
      <c r="W929" s="23"/>
      <c r="X929" s="73">
        <f t="shared" si="95"/>
        <v>21.062000000000001</v>
      </c>
      <c r="Y929" s="26">
        <f t="shared" si="91"/>
        <v>348.4087859463018</v>
      </c>
      <c r="Z929" s="63">
        <f t="shared" si="92"/>
        <v>1.7551666666666668</v>
      </c>
      <c r="AA929" s="87">
        <f t="shared" si="93"/>
        <v>2.4195054579604287</v>
      </c>
      <c r="AB929" s="64">
        <f t="shared" si="94"/>
        <v>8.5461969423606481E-5</v>
      </c>
      <c r="AC929" s="137">
        <v>1.4999999999999999E-4</v>
      </c>
      <c r="AD929" s="27"/>
      <c r="AE929" s="27"/>
      <c r="AF929" s="27"/>
      <c r="AG929" s="27"/>
      <c r="AH929" s="27"/>
      <c r="AI929" s="44">
        <v>107.95</v>
      </c>
      <c r="AJ929" s="27"/>
      <c r="AK929" s="27"/>
      <c r="AL929" s="27"/>
      <c r="AM929" s="27"/>
      <c r="AN929" s="27"/>
      <c r="AO929" s="27"/>
      <c r="AP929" s="27"/>
      <c r="AQ929" s="27"/>
      <c r="AR929" s="27"/>
      <c r="AY929" s="28" t="s">
        <v>162</v>
      </c>
      <c r="AZ929" s="29" t="s">
        <v>163</v>
      </c>
      <c r="BA929" s="25" t="s">
        <v>164</v>
      </c>
    </row>
    <row r="930" spans="1:53" s="25" customFormat="1" hidden="1" x14ac:dyDescent="0.25">
      <c r="A930" s="25" t="s">
        <v>159</v>
      </c>
      <c r="B930" s="25" t="s">
        <v>160</v>
      </c>
      <c r="C930" s="25" t="s">
        <v>161</v>
      </c>
      <c r="D930" s="25" t="s">
        <v>11</v>
      </c>
      <c r="E930" s="25">
        <v>1</v>
      </c>
      <c r="F930" s="47" t="s">
        <v>267</v>
      </c>
      <c r="G930" s="69">
        <v>22</v>
      </c>
      <c r="H930" s="81">
        <v>550</v>
      </c>
      <c r="I930" s="69">
        <v>22</v>
      </c>
      <c r="J930" s="23"/>
      <c r="K930" s="23"/>
      <c r="L930" s="23"/>
      <c r="M930" s="71" t="s">
        <v>166</v>
      </c>
      <c r="N930" s="71">
        <v>30</v>
      </c>
      <c r="O930" s="73">
        <v>0.5</v>
      </c>
      <c r="P930" s="69"/>
      <c r="Q930" s="24"/>
      <c r="R930" s="24"/>
      <c r="S930" s="24"/>
      <c r="T930" s="24"/>
      <c r="U930" s="23"/>
      <c r="V930" s="23"/>
      <c r="W930" s="23"/>
      <c r="X930" s="73">
        <f t="shared" si="95"/>
        <v>21</v>
      </c>
      <c r="Y930" s="26">
        <f t="shared" si="91"/>
        <v>346.36059005827468</v>
      </c>
      <c r="Z930" s="63">
        <f t="shared" si="92"/>
        <v>1.75</v>
      </c>
      <c r="AA930" s="87">
        <f t="shared" si="93"/>
        <v>2.4052818754046852</v>
      </c>
      <c r="AB930" s="64">
        <f t="shared" si="94"/>
        <v>8.5714285714285713E-5</v>
      </c>
      <c r="AC930" s="137">
        <v>1.4999999999999999E-4</v>
      </c>
      <c r="AD930" s="27"/>
      <c r="AE930" s="27"/>
      <c r="AF930" s="27"/>
      <c r="AG930" s="27"/>
      <c r="AH930" s="27"/>
      <c r="AI930" s="44">
        <v>114.92</v>
      </c>
      <c r="AJ930" s="27"/>
      <c r="AK930" s="27"/>
      <c r="AL930" s="27"/>
      <c r="AM930" s="27"/>
      <c r="AN930" s="27"/>
      <c r="AO930" s="27"/>
      <c r="AP930" s="27"/>
      <c r="AQ930" s="27"/>
      <c r="AR930" s="27"/>
      <c r="AY930" s="28" t="s">
        <v>162</v>
      </c>
      <c r="AZ930" s="29" t="s">
        <v>163</v>
      </c>
      <c r="BA930" s="25" t="s">
        <v>164</v>
      </c>
    </row>
    <row r="931" spans="1:53" s="25" customFormat="1" hidden="1" x14ac:dyDescent="0.25">
      <c r="A931" s="25" t="s">
        <v>159</v>
      </c>
      <c r="B931" s="25" t="s">
        <v>160</v>
      </c>
      <c r="C931" s="25" t="s">
        <v>161</v>
      </c>
      <c r="D931" s="25" t="s">
        <v>11</v>
      </c>
      <c r="E931" s="25">
        <v>1</v>
      </c>
      <c r="F931" s="47" t="s">
        <v>267</v>
      </c>
      <c r="G931" s="83">
        <v>22</v>
      </c>
      <c r="H931" s="83">
        <v>550</v>
      </c>
      <c r="I931" s="69">
        <v>22</v>
      </c>
      <c r="J931" s="23"/>
      <c r="K931" s="23"/>
      <c r="L931" s="23"/>
      <c r="M931" s="71"/>
      <c r="N931" s="71"/>
      <c r="O931" s="73">
        <v>0.56200000000000006</v>
      </c>
      <c r="P931" s="69"/>
      <c r="Q931" s="24"/>
      <c r="R931" s="24"/>
      <c r="S931" s="24"/>
      <c r="T931" s="24"/>
      <c r="U931" s="23"/>
      <c r="V931" s="23"/>
      <c r="W931" s="23"/>
      <c r="X931" s="73">
        <f t="shared" si="95"/>
        <v>20.876000000000001</v>
      </c>
      <c r="Y931" s="26">
        <f t="shared" si="91"/>
        <v>342.28231270546121</v>
      </c>
      <c r="Z931" s="63">
        <f t="shared" si="92"/>
        <v>1.7396666666666667</v>
      </c>
      <c r="AA931" s="87">
        <f t="shared" si="93"/>
        <v>2.3769605048990359</v>
      </c>
      <c r="AB931" s="64">
        <f t="shared" si="94"/>
        <v>8.6223414447212095E-5</v>
      </c>
      <c r="AC931" s="137">
        <v>1.4999999999999999E-4</v>
      </c>
      <c r="AD931" s="27"/>
      <c r="AE931" s="27"/>
      <c r="AF931" s="27"/>
      <c r="AH931" s="27"/>
      <c r="AI931" s="44">
        <v>128.79</v>
      </c>
      <c r="AJ931" s="27"/>
      <c r="AK931" s="27"/>
      <c r="AL931" s="27"/>
      <c r="AM931" s="27"/>
      <c r="AN931" s="27"/>
      <c r="AO931" s="27"/>
      <c r="AP931" s="27"/>
      <c r="AQ931" s="27"/>
      <c r="AR931" s="27"/>
      <c r="AY931" s="28" t="s">
        <v>162</v>
      </c>
      <c r="AZ931" s="29" t="s">
        <v>163</v>
      </c>
      <c r="BA931" s="25" t="s">
        <v>164</v>
      </c>
    </row>
    <row r="932" spans="1:53" s="25" customFormat="1" hidden="1" x14ac:dyDescent="0.25">
      <c r="A932" s="25" t="s">
        <v>159</v>
      </c>
      <c r="B932" s="25" t="s">
        <v>160</v>
      </c>
      <c r="C932" s="25" t="s">
        <v>161</v>
      </c>
      <c r="D932" s="25" t="s">
        <v>11</v>
      </c>
      <c r="E932" s="25">
        <v>1</v>
      </c>
      <c r="F932" s="47" t="s">
        <v>267</v>
      </c>
      <c r="G932" s="69">
        <v>22</v>
      </c>
      <c r="H932" s="81">
        <v>550</v>
      </c>
      <c r="I932" s="69">
        <v>22</v>
      </c>
      <c r="J932" s="23"/>
      <c r="K932" s="23"/>
      <c r="L932" s="23"/>
      <c r="M932" s="71"/>
      <c r="N932" s="71"/>
      <c r="O932" s="73">
        <v>0.625</v>
      </c>
      <c r="P932" s="69"/>
      <c r="Q932" s="24"/>
      <c r="R932" s="24"/>
      <c r="S932" s="24"/>
      <c r="T932" s="24"/>
      <c r="U932" s="23"/>
      <c r="V932" s="23"/>
      <c r="W932" s="23"/>
      <c r="X932" s="73">
        <f t="shared" si="95"/>
        <v>20.75</v>
      </c>
      <c r="Y932" s="26">
        <f t="shared" si="91"/>
        <v>338.16299672781383</v>
      </c>
      <c r="Z932" s="63">
        <f t="shared" si="92"/>
        <v>1.7291666666666667</v>
      </c>
      <c r="AA932" s="87">
        <f t="shared" si="93"/>
        <v>2.3483541439431517</v>
      </c>
      <c r="AB932" s="64">
        <f t="shared" si="94"/>
        <v>8.6746987951807222E-5</v>
      </c>
      <c r="AC932" s="137">
        <v>1.4999999999999999E-4</v>
      </c>
      <c r="AD932" s="27"/>
      <c r="AE932" s="27"/>
      <c r="AF932" s="27"/>
      <c r="AG932" s="27"/>
      <c r="AH932" s="27"/>
      <c r="AI932" s="44">
        <v>142.81</v>
      </c>
      <c r="AJ932" s="27"/>
      <c r="AK932" s="27"/>
      <c r="AL932" s="27"/>
      <c r="AM932" s="27"/>
      <c r="AN932" s="27"/>
      <c r="AO932" s="27"/>
      <c r="AP932" s="27"/>
      <c r="AQ932" s="27"/>
      <c r="AR932" s="27"/>
      <c r="AY932" s="28" t="s">
        <v>162</v>
      </c>
      <c r="AZ932" s="29" t="s">
        <v>163</v>
      </c>
      <c r="BA932" s="25" t="s">
        <v>164</v>
      </c>
    </row>
    <row r="933" spans="1:53" s="25" customFormat="1" hidden="1" x14ac:dyDescent="0.25">
      <c r="A933" s="25" t="s">
        <v>159</v>
      </c>
      <c r="B933" s="25" t="s">
        <v>160</v>
      </c>
      <c r="C933" s="25" t="s">
        <v>161</v>
      </c>
      <c r="D933" s="25" t="s">
        <v>11</v>
      </c>
      <c r="E933" s="25">
        <v>1</v>
      </c>
      <c r="F933" s="47" t="s">
        <v>267</v>
      </c>
      <c r="G933" s="83">
        <v>22</v>
      </c>
      <c r="H933" s="83">
        <v>550</v>
      </c>
      <c r="I933" s="69">
        <v>22</v>
      </c>
      <c r="J933" s="23"/>
      <c r="K933" s="23"/>
      <c r="L933" s="23"/>
      <c r="M933" s="71"/>
      <c r="N933" s="71"/>
      <c r="O933" s="73">
        <v>0.68799999999999994</v>
      </c>
      <c r="P933" s="69"/>
      <c r="Q933" s="24"/>
      <c r="R933" s="24"/>
      <c r="S933" s="24"/>
      <c r="T933" s="24"/>
      <c r="U933" s="23"/>
      <c r="V933" s="23"/>
      <c r="W933" s="23"/>
      <c r="X933" s="73">
        <f t="shared" si="95"/>
        <v>20.623999999999999</v>
      </c>
      <c r="Y933" s="26">
        <f t="shared" si="91"/>
        <v>334.06861871265062</v>
      </c>
      <c r="Z933" s="63">
        <f t="shared" si="92"/>
        <v>1.7186666666666666</v>
      </c>
      <c r="AA933" s="87">
        <f t="shared" si="93"/>
        <v>2.3199209632822959</v>
      </c>
      <c r="AB933" s="64">
        <f t="shared" si="94"/>
        <v>8.7276958882854922E-5</v>
      </c>
      <c r="AC933" s="137">
        <v>1.4999999999999999E-4</v>
      </c>
      <c r="AD933" s="27"/>
      <c r="AE933" s="27"/>
      <c r="AF933" s="27"/>
      <c r="AH933" s="27"/>
      <c r="AI933" s="44">
        <v>156.74</v>
      </c>
      <c r="AJ933" s="27"/>
      <c r="AK933" s="27"/>
      <c r="AL933" s="27"/>
      <c r="AM933" s="27"/>
      <c r="AN933" s="27"/>
      <c r="AO933" s="27"/>
      <c r="AP933" s="27"/>
      <c r="AQ933" s="27"/>
      <c r="AR933" s="27"/>
      <c r="AY933" s="28" t="s">
        <v>162</v>
      </c>
      <c r="AZ933" s="29" t="s">
        <v>163</v>
      </c>
      <c r="BA933" s="25" t="s">
        <v>164</v>
      </c>
    </row>
    <row r="934" spans="1:53" s="25" customFormat="1" hidden="1" x14ac:dyDescent="0.25">
      <c r="A934" s="25" t="s">
        <v>159</v>
      </c>
      <c r="B934" s="25" t="s">
        <v>160</v>
      </c>
      <c r="C934" s="25" t="s">
        <v>161</v>
      </c>
      <c r="D934" s="25" t="s">
        <v>11</v>
      </c>
      <c r="E934" s="25">
        <v>1</v>
      </c>
      <c r="F934" s="47" t="s">
        <v>267</v>
      </c>
      <c r="G934" s="83">
        <v>22</v>
      </c>
      <c r="H934" s="83">
        <v>550</v>
      </c>
      <c r="I934" s="69">
        <v>22</v>
      </c>
      <c r="J934" s="23"/>
      <c r="K934" s="23"/>
      <c r="L934" s="23"/>
      <c r="M934" s="71"/>
      <c r="N934" s="71"/>
      <c r="O934" s="73">
        <v>0.75</v>
      </c>
      <c r="P934" s="69"/>
      <c r="Q934" s="24"/>
      <c r="R934" s="24"/>
      <c r="S934" s="24"/>
      <c r="T934" s="24"/>
      <c r="U934" s="23"/>
      <c r="V934" s="23"/>
      <c r="W934" s="23"/>
      <c r="X934" s="73">
        <f t="shared" si="95"/>
        <v>20.5</v>
      </c>
      <c r="Y934" s="26">
        <f t="shared" si="91"/>
        <v>330.06357816777762</v>
      </c>
      <c r="Z934" s="63">
        <f t="shared" si="92"/>
        <v>1.7083333333333333</v>
      </c>
      <c r="AA934" s="87">
        <f t="shared" si="93"/>
        <v>2.2921081817206779</v>
      </c>
      <c r="AB934" s="64">
        <f t="shared" si="94"/>
        <v>8.7804878048780482E-5</v>
      </c>
      <c r="AC934" s="137">
        <v>1.4999999999999999E-4</v>
      </c>
      <c r="AD934" s="27"/>
      <c r="AE934" s="27"/>
      <c r="AF934" s="27"/>
      <c r="AH934" s="27"/>
      <c r="AI934" s="44">
        <v>170.37</v>
      </c>
      <c r="AJ934" s="27"/>
      <c r="AK934" s="27"/>
      <c r="AL934" s="27"/>
      <c r="AM934" s="27"/>
      <c r="AN934" s="27"/>
      <c r="AO934" s="27"/>
      <c r="AP934" s="27"/>
      <c r="AQ934" s="27"/>
      <c r="AR934" s="27"/>
      <c r="AY934" s="28" t="s">
        <v>162</v>
      </c>
      <c r="AZ934" s="29" t="s">
        <v>163</v>
      </c>
      <c r="BA934" s="25" t="s">
        <v>164</v>
      </c>
    </row>
    <row r="935" spans="1:53" s="25" customFormat="1" hidden="1" x14ac:dyDescent="0.25">
      <c r="A935" s="25" t="s">
        <v>159</v>
      </c>
      <c r="B935" s="25" t="s">
        <v>160</v>
      </c>
      <c r="C935" s="25" t="s">
        <v>161</v>
      </c>
      <c r="D935" s="25" t="s">
        <v>11</v>
      </c>
      <c r="E935" s="25">
        <v>1</v>
      </c>
      <c r="F935" s="47" t="s">
        <v>267</v>
      </c>
      <c r="G935" s="83">
        <v>22</v>
      </c>
      <c r="H935" s="83">
        <v>550</v>
      </c>
      <c r="I935" s="69">
        <v>22</v>
      </c>
      <c r="J935" s="23"/>
      <c r="K935" s="23"/>
      <c r="L935" s="23"/>
      <c r="M935" s="71"/>
      <c r="N935" s="71"/>
      <c r="O935" s="73">
        <v>0.81200000000000006</v>
      </c>
      <c r="P935" s="69"/>
      <c r="Q935" s="24"/>
      <c r="R935" s="24"/>
      <c r="S935" s="24"/>
      <c r="T935" s="24"/>
      <c r="U935" s="23"/>
      <c r="V935" s="23"/>
      <c r="W935" s="23"/>
      <c r="X935" s="73">
        <f t="shared" si="95"/>
        <v>20.376000000000001</v>
      </c>
      <c r="Y935" s="26">
        <f t="shared" si="91"/>
        <v>326.08269018722547</v>
      </c>
      <c r="Z935" s="63">
        <f t="shared" si="92"/>
        <v>1.6980000000000002</v>
      </c>
      <c r="AA935" s="87">
        <f t="shared" si="93"/>
        <v>2.2644631263001771</v>
      </c>
      <c r="AB935" s="64">
        <f t="shared" si="94"/>
        <v>8.8339222614840972E-5</v>
      </c>
      <c r="AC935" s="137">
        <v>1.4999999999999999E-4</v>
      </c>
      <c r="AD935" s="27"/>
      <c r="AE935" s="27"/>
      <c r="AF935" s="27"/>
      <c r="AH935" s="27"/>
      <c r="AI935" s="44">
        <v>183.92</v>
      </c>
      <c r="AJ935" s="27"/>
      <c r="AK935" s="27"/>
      <c r="AL935" s="27"/>
      <c r="AM935" s="27"/>
      <c r="AN935" s="27"/>
      <c r="AO935" s="27"/>
      <c r="AP935" s="27"/>
      <c r="AQ935" s="27"/>
      <c r="AR935" s="27"/>
      <c r="AY935" s="28" t="s">
        <v>162</v>
      </c>
      <c r="AZ935" s="29" t="s">
        <v>163</v>
      </c>
      <c r="BA935" s="25" t="s">
        <v>164</v>
      </c>
    </row>
    <row r="936" spans="1:53" s="25" customFormat="1" hidden="1" x14ac:dyDescent="0.25">
      <c r="A936" s="25" t="s">
        <v>159</v>
      </c>
      <c r="B936" s="25" t="s">
        <v>160</v>
      </c>
      <c r="C936" s="25" t="s">
        <v>161</v>
      </c>
      <c r="D936" s="25" t="s">
        <v>11</v>
      </c>
      <c r="E936" s="25">
        <v>1</v>
      </c>
      <c r="F936" s="47" t="s">
        <v>267</v>
      </c>
      <c r="G936" s="69">
        <v>22</v>
      </c>
      <c r="H936" s="81">
        <v>550</v>
      </c>
      <c r="I936" s="69">
        <v>22</v>
      </c>
      <c r="J936" s="23"/>
      <c r="K936" s="23"/>
      <c r="L936" s="23"/>
      <c r="M936" s="71"/>
      <c r="N936" s="71">
        <v>60</v>
      </c>
      <c r="O936" s="73">
        <v>0.875</v>
      </c>
      <c r="P936" s="69"/>
      <c r="Q936" s="24"/>
      <c r="R936" s="24"/>
      <c r="S936" s="24"/>
      <c r="T936" s="24"/>
      <c r="U936" s="23"/>
      <c r="V936" s="23"/>
      <c r="W936" s="23"/>
      <c r="X936" s="73">
        <f t="shared" si="95"/>
        <v>20.25</v>
      </c>
      <c r="Y936" s="26">
        <f t="shared" si="91"/>
        <v>322.06233437816616</v>
      </c>
      <c r="Z936" s="63">
        <f t="shared" si="92"/>
        <v>1.6875</v>
      </c>
      <c r="AA936" s="87">
        <f t="shared" si="93"/>
        <v>2.2365439887372647</v>
      </c>
      <c r="AB936" s="64">
        <f t="shared" si="94"/>
        <v>8.888888888888888E-5</v>
      </c>
      <c r="AC936" s="137">
        <v>1.4999999999999999E-4</v>
      </c>
      <c r="AD936" s="27"/>
      <c r="AE936" s="27"/>
      <c r="AF936" s="27"/>
      <c r="AG936" s="27"/>
      <c r="AH936" s="27"/>
      <c r="AI936" s="44">
        <v>197.6</v>
      </c>
      <c r="AJ936" s="27"/>
      <c r="AK936" s="27"/>
      <c r="AL936" s="27"/>
      <c r="AM936" s="27"/>
      <c r="AN936" s="27"/>
      <c r="AO936" s="27"/>
      <c r="AP936" s="27"/>
      <c r="AQ936" s="27"/>
      <c r="AR936" s="27"/>
      <c r="AY936" s="28" t="s">
        <v>162</v>
      </c>
      <c r="AZ936" s="29" t="s">
        <v>163</v>
      </c>
      <c r="BA936" s="25" t="s">
        <v>164</v>
      </c>
    </row>
    <row r="937" spans="1:53" s="25" customFormat="1" hidden="1" x14ac:dyDescent="0.25">
      <c r="A937" s="25" t="s">
        <v>159</v>
      </c>
      <c r="B937" s="25" t="s">
        <v>160</v>
      </c>
      <c r="C937" s="25" t="s">
        <v>161</v>
      </c>
      <c r="D937" s="25" t="s">
        <v>11</v>
      </c>
      <c r="E937" s="25">
        <v>1</v>
      </c>
      <c r="F937" s="47" t="s">
        <v>267</v>
      </c>
      <c r="G937" s="83">
        <v>22</v>
      </c>
      <c r="H937" s="83">
        <v>550</v>
      </c>
      <c r="I937" s="69">
        <v>22</v>
      </c>
      <c r="J937" s="23"/>
      <c r="K937" s="23"/>
      <c r="L937" s="23"/>
      <c r="M937" s="71"/>
      <c r="N937" s="71"/>
      <c r="O937" s="73">
        <v>0.93799999999999994</v>
      </c>
      <c r="P937" s="69"/>
      <c r="Q937" s="24"/>
      <c r="R937" s="24"/>
      <c r="S937" s="24"/>
      <c r="T937" s="24"/>
      <c r="U937" s="23"/>
      <c r="V937" s="23"/>
      <c r="W937" s="23"/>
      <c r="X937" s="73">
        <f t="shared" si="95"/>
        <v>20.123999999999999</v>
      </c>
      <c r="Y937" s="26">
        <f t="shared" si="91"/>
        <v>318.066916531591</v>
      </c>
      <c r="Z937" s="63">
        <f t="shared" si="92"/>
        <v>1.6769999999999998</v>
      </c>
      <c r="AA937" s="87">
        <f t="shared" si="93"/>
        <v>2.2087980314693816</v>
      </c>
      <c r="AB937" s="64">
        <f t="shared" si="94"/>
        <v>8.9445438282647583E-5</v>
      </c>
      <c r="AC937" s="137">
        <v>1.4999999999999999E-4</v>
      </c>
      <c r="AD937" s="27"/>
      <c r="AE937" s="27"/>
      <c r="AF937" s="27"/>
      <c r="AH937" s="27"/>
      <c r="AI937" s="44">
        <v>211.19</v>
      </c>
      <c r="AJ937" s="27"/>
      <c r="AK937" s="27"/>
      <c r="AL937" s="27"/>
      <c r="AM937" s="27"/>
      <c r="AN937" s="27"/>
      <c r="AO937" s="27"/>
      <c r="AP937" s="27"/>
      <c r="AQ937" s="27"/>
      <c r="AR937" s="27"/>
      <c r="AY937" s="28" t="s">
        <v>162</v>
      </c>
      <c r="AZ937" s="29" t="s">
        <v>163</v>
      </c>
      <c r="BA937" s="25" t="s">
        <v>164</v>
      </c>
    </row>
    <row r="938" spans="1:53" s="25" customFormat="1" hidden="1" x14ac:dyDescent="0.25">
      <c r="A938" s="25" t="s">
        <v>159</v>
      </c>
      <c r="B938" s="25" t="s">
        <v>160</v>
      </c>
      <c r="C938" s="25" t="s">
        <v>161</v>
      </c>
      <c r="D938" s="25" t="s">
        <v>11</v>
      </c>
      <c r="E938" s="25">
        <v>1</v>
      </c>
      <c r="F938" s="47" t="s">
        <v>267</v>
      </c>
      <c r="G938" s="83">
        <v>22</v>
      </c>
      <c r="H938" s="83">
        <v>550</v>
      </c>
      <c r="I938" s="69">
        <v>22</v>
      </c>
      <c r="J938" s="23"/>
      <c r="K938" s="23"/>
      <c r="L938" s="23"/>
      <c r="M938" s="71"/>
      <c r="N938" s="71"/>
      <c r="O938" s="73">
        <v>1</v>
      </c>
      <c r="P938" s="69"/>
      <c r="Q938" s="24"/>
      <c r="R938" s="24"/>
      <c r="S938" s="24"/>
      <c r="T938" s="24"/>
      <c r="U938" s="23"/>
      <c r="V938" s="23"/>
      <c r="W938" s="23"/>
      <c r="X938" s="73">
        <f t="shared" si="95"/>
        <v>20</v>
      </c>
      <c r="Y938" s="26">
        <f t="shared" si="91"/>
        <v>314.15926535897933</v>
      </c>
      <c r="Z938" s="63">
        <f t="shared" si="92"/>
        <v>1.6666666666666667</v>
      </c>
      <c r="AA938" s="87">
        <f t="shared" si="93"/>
        <v>2.1816615649929121</v>
      </c>
      <c r="AB938" s="64">
        <f t="shared" si="94"/>
        <v>8.9999999999999992E-5</v>
      </c>
      <c r="AC938" s="137">
        <v>1.4999999999999999E-4</v>
      </c>
      <c r="AD938" s="27"/>
      <c r="AE938" s="27"/>
      <c r="AF938" s="27"/>
      <c r="AH938" s="27"/>
      <c r="AI938" s="44">
        <v>224.49</v>
      </c>
      <c r="AJ938" s="27"/>
      <c r="AK938" s="27"/>
      <c r="AL938" s="27"/>
      <c r="AM938" s="27"/>
      <c r="AN938" s="27"/>
      <c r="AO938" s="27"/>
      <c r="AP938" s="27"/>
      <c r="AQ938" s="27"/>
      <c r="AR938" s="27"/>
      <c r="AY938" s="28" t="s">
        <v>162</v>
      </c>
      <c r="AZ938" s="29" t="s">
        <v>163</v>
      </c>
      <c r="BA938" s="25" t="s">
        <v>164</v>
      </c>
    </row>
    <row r="939" spans="1:53" s="25" customFormat="1" hidden="1" x14ac:dyDescent="0.25">
      <c r="A939" s="25" t="s">
        <v>159</v>
      </c>
      <c r="B939" s="25" t="s">
        <v>160</v>
      </c>
      <c r="C939" s="25" t="s">
        <v>161</v>
      </c>
      <c r="D939" s="25" t="s">
        <v>11</v>
      </c>
      <c r="E939" s="25">
        <v>1</v>
      </c>
      <c r="F939" s="47" t="s">
        <v>267</v>
      </c>
      <c r="G939" s="83">
        <v>22</v>
      </c>
      <c r="H939" s="83">
        <v>550</v>
      </c>
      <c r="I939" s="69">
        <v>22</v>
      </c>
      <c r="J939" s="23"/>
      <c r="K939" s="23"/>
      <c r="L939" s="23"/>
      <c r="M939" s="71"/>
      <c r="N939" s="71"/>
      <c r="O939" s="73">
        <v>1.0620000000000001</v>
      </c>
      <c r="P939" s="69"/>
      <c r="Q939" s="24"/>
      <c r="R939" s="24"/>
      <c r="S939" s="24"/>
      <c r="T939" s="24"/>
      <c r="U939" s="23"/>
      <c r="V939" s="23"/>
      <c r="W939" s="23"/>
      <c r="X939" s="73">
        <f t="shared" si="95"/>
        <v>19.876000000000001</v>
      </c>
      <c r="Y939" s="26">
        <f t="shared" si="91"/>
        <v>310.27576675068838</v>
      </c>
      <c r="Z939" s="63">
        <f t="shared" si="92"/>
        <v>1.6563333333333334</v>
      </c>
      <c r="AA939" s="87">
        <f t="shared" si="93"/>
        <v>2.1546928246575585</v>
      </c>
      <c r="AB939" s="64">
        <f t="shared" si="94"/>
        <v>9.0561481183336668E-5</v>
      </c>
      <c r="AC939" s="137">
        <v>1.4999999999999999E-4</v>
      </c>
      <c r="AD939" s="27"/>
      <c r="AE939" s="27"/>
      <c r="AF939" s="27"/>
      <c r="AH939" s="27"/>
      <c r="AI939" s="44">
        <v>237.7</v>
      </c>
      <c r="AJ939" s="27"/>
      <c r="AK939" s="27"/>
      <c r="AL939" s="27"/>
      <c r="AM939" s="27"/>
      <c r="AN939" s="27"/>
      <c r="AO939" s="27"/>
      <c r="AP939" s="27"/>
      <c r="AQ939" s="27"/>
      <c r="AR939" s="27"/>
      <c r="AY939" s="28" t="s">
        <v>162</v>
      </c>
      <c r="AZ939" s="29" t="s">
        <v>163</v>
      </c>
      <c r="BA939" s="25" t="s">
        <v>164</v>
      </c>
    </row>
    <row r="940" spans="1:53" s="25" customFormat="1" hidden="1" x14ac:dyDescent="0.25">
      <c r="A940" s="25" t="s">
        <v>159</v>
      </c>
      <c r="B940" s="25" t="s">
        <v>160</v>
      </c>
      <c r="C940" s="25" t="s">
        <v>161</v>
      </c>
      <c r="D940" s="25" t="s">
        <v>11</v>
      </c>
      <c r="E940" s="25">
        <v>1</v>
      </c>
      <c r="F940" s="47" t="s">
        <v>267</v>
      </c>
      <c r="G940" s="69">
        <v>22</v>
      </c>
      <c r="H940" s="81">
        <v>550</v>
      </c>
      <c r="I940" s="69">
        <v>22</v>
      </c>
      <c r="J940" s="23"/>
      <c r="K940" s="23"/>
      <c r="L940" s="23"/>
      <c r="M940" s="71"/>
      <c r="N940" s="71">
        <v>80</v>
      </c>
      <c r="O940" s="73">
        <v>1.125</v>
      </c>
      <c r="P940" s="69"/>
      <c r="Q940" s="24"/>
      <c r="R940" s="24"/>
      <c r="S940" s="24"/>
      <c r="T940" s="24"/>
      <c r="U940" s="23"/>
      <c r="V940" s="23"/>
      <c r="W940" s="23"/>
      <c r="X940" s="73">
        <f t="shared" si="95"/>
        <v>19.75</v>
      </c>
      <c r="Y940" s="26">
        <f t="shared" si="91"/>
        <v>306.35437111021719</v>
      </c>
      <c r="Z940" s="63">
        <f t="shared" si="92"/>
        <v>1.6458333333333333</v>
      </c>
      <c r="AA940" s="87">
        <f t="shared" si="93"/>
        <v>2.1274609104876188</v>
      </c>
      <c r="AB940" s="64">
        <f t="shared" si="94"/>
        <v>9.1139240506329109E-5</v>
      </c>
      <c r="AC940" s="137">
        <v>1.4999999999999999E-4</v>
      </c>
      <c r="AD940" s="27"/>
      <c r="AE940" s="27"/>
      <c r="AF940" s="27"/>
      <c r="AG940" s="27"/>
      <c r="AH940" s="27"/>
      <c r="AI940" s="44">
        <v>251.05</v>
      </c>
      <c r="AJ940" s="27"/>
      <c r="AK940" s="27"/>
      <c r="AL940" s="27"/>
      <c r="AM940" s="27"/>
      <c r="AN940" s="27"/>
      <c r="AO940" s="27"/>
      <c r="AP940" s="27"/>
      <c r="AQ940" s="27"/>
      <c r="AR940" s="27"/>
      <c r="AY940" s="28" t="s">
        <v>162</v>
      </c>
      <c r="AZ940" s="29" t="s">
        <v>163</v>
      </c>
      <c r="BA940" s="25" t="s">
        <v>164</v>
      </c>
    </row>
    <row r="941" spans="1:53" s="25" customFormat="1" hidden="1" x14ac:dyDescent="0.25">
      <c r="A941" s="25" t="s">
        <v>159</v>
      </c>
      <c r="B941" s="25" t="s">
        <v>160</v>
      </c>
      <c r="C941" s="25" t="s">
        <v>161</v>
      </c>
      <c r="D941" s="25" t="s">
        <v>11</v>
      </c>
      <c r="E941" s="25">
        <v>1</v>
      </c>
      <c r="F941" s="47" t="s">
        <v>267</v>
      </c>
      <c r="G941" s="83">
        <v>22</v>
      </c>
      <c r="H941" s="83">
        <v>550</v>
      </c>
      <c r="I941" s="69">
        <v>22</v>
      </c>
      <c r="J941" s="23"/>
      <c r="K941" s="23"/>
      <c r="L941" s="23"/>
      <c r="M941" s="71"/>
      <c r="N941" s="71"/>
      <c r="O941" s="73">
        <v>1.1879999999999999</v>
      </c>
      <c r="P941" s="69"/>
      <c r="Q941" s="24"/>
      <c r="R941" s="24"/>
      <c r="S941" s="24"/>
      <c r="T941" s="24"/>
      <c r="U941" s="23"/>
      <c r="V941" s="23"/>
      <c r="W941" s="23"/>
      <c r="X941" s="73">
        <f t="shared" si="95"/>
        <v>19.623999999999999</v>
      </c>
      <c r="Y941" s="26">
        <f t="shared" si="91"/>
        <v>302.45791343223016</v>
      </c>
      <c r="Z941" s="63">
        <f t="shared" si="92"/>
        <v>1.6353333333333333</v>
      </c>
      <c r="AA941" s="87">
        <f t="shared" si="93"/>
        <v>2.1004021766127092</v>
      </c>
      <c r="AB941" s="64">
        <f t="shared" si="94"/>
        <v>9.1724419078679167E-5</v>
      </c>
      <c r="AC941" s="137">
        <v>1.4999999999999999E-4</v>
      </c>
      <c r="AD941" s="27"/>
      <c r="AE941" s="27"/>
      <c r="AF941" s="27"/>
      <c r="AH941" s="27"/>
      <c r="AI941" s="44">
        <v>264.31</v>
      </c>
      <c r="AJ941" s="27"/>
      <c r="AK941" s="27"/>
      <c r="AL941" s="27"/>
      <c r="AM941" s="27"/>
      <c r="AN941" s="27"/>
      <c r="AO941" s="27"/>
      <c r="AP941" s="27"/>
      <c r="AQ941" s="27"/>
      <c r="AR941" s="27"/>
      <c r="AY941" s="28" t="s">
        <v>162</v>
      </c>
      <c r="AZ941" s="29" t="s">
        <v>163</v>
      </c>
      <c r="BA941" s="25" t="s">
        <v>164</v>
      </c>
    </row>
    <row r="942" spans="1:53" s="25" customFormat="1" hidden="1" x14ac:dyDescent="0.25">
      <c r="A942" s="25" t="s">
        <v>159</v>
      </c>
      <c r="B942" s="25" t="s">
        <v>160</v>
      </c>
      <c r="C942" s="25" t="s">
        <v>161</v>
      </c>
      <c r="D942" s="25" t="s">
        <v>11</v>
      </c>
      <c r="E942" s="25">
        <v>1</v>
      </c>
      <c r="F942" s="47" t="s">
        <v>267</v>
      </c>
      <c r="G942" s="83">
        <v>22</v>
      </c>
      <c r="H942" s="83">
        <v>550</v>
      </c>
      <c r="I942" s="69">
        <v>22</v>
      </c>
      <c r="J942" s="23"/>
      <c r="K942" s="23"/>
      <c r="L942" s="23"/>
      <c r="M942" s="71"/>
      <c r="N942" s="71"/>
      <c r="O942" s="73">
        <v>1.25</v>
      </c>
      <c r="P942" s="69"/>
      <c r="Q942" s="24"/>
      <c r="R942" s="24"/>
      <c r="S942" s="24"/>
      <c r="T942" s="24"/>
      <c r="U942" s="23"/>
      <c r="V942" s="23"/>
      <c r="W942" s="23"/>
      <c r="X942" s="73">
        <f t="shared" si="95"/>
        <v>19.5</v>
      </c>
      <c r="Y942" s="26">
        <f t="shared" si="91"/>
        <v>298.64765163187968</v>
      </c>
      <c r="Z942" s="63">
        <f t="shared" si="92"/>
        <v>1.625</v>
      </c>
      <c r="AA942" s="87">
        <f t="shared" si="93"/>
        <v>2.0739420252213869</v>
      </c>
      <c r="AB942" s="64">
        <f t="shared" si="94"/>
        <v>9.2307692307692303E-5</v>
      </c>
      <c r="AC942" s="137">
        <v>1.4999999999999999E-4</v>
      </c>
      <c r="AD942" s="27"/>
      <c r="AE942" s="27"/>
      <c r="AF942" s="27"/>
      <c r="AH942" s="27"/>
      <c r="AI942" s="44">
        <v>277.27</v>
      </c>
      <c r="AJ942" s="27"/>
      <c r="AK942" s="27"/>
      <c r="AL942" s="27"/>
      <c r="AM942" s="27"/>
      <c r="AN942" s="27"/>
      <c r="AO942" s="27"/>
      <c r="AP942" s="27"/>
      <c r="AQ942" s="27"/>
      <c r="AR942" s="27"/>
      <c r="AY942" s="28" t="s">
        <v>162</v>
      </c>
      <c r="AZ942" s="29" t="s">
        <v>163</v>
      </c>
      <c r="BA942" s="25" t="s">
        <v>164</v>
      </c>
    </row>
    <row r="943" spans="1:53" s="25" customFormat="1" hidden="1" x14ac:dyDescent="0.25">
      <c r="A943" s="25" t="s">
        <v>159</v>
      </c>
      <c r="B943" s="25" t="s">
        <v>160</v>
      </c>
      <c r="C943" s="25" t="s">
        <v>161</v>
      </c>
      <c r="D943" s="25" t="s">
        <v>11</v>
      </c>
      <c r="E943" s="25">
        <v>1</v>
      </c>
      <c r="F943" s="47" t="s">
        <v>267</v>
      </c>
      <c r="G943" s="83">
        <v>22</v>
      </c>
      <c r="H943" s="83">
        <v>550</v>
      </c>
      <c r="I943" s="69">
        <v>22</v>
      </c>
      <c r="J943" s="23"/>
      <c r="K943" s="23"/>
      <c r="L943" s="23"/>
      <c r="M943" s="71"/>
      <c r="N943" s="71"/>
      <c r="O943" s="73">
        <v>1.3120000000000001</v>
      </c>
      <c r="P943" s="69"/>
      <c r="Q943" s="24"/>
      <c r="R943" s="24"/>
      <c r="S943" s="24"/>
      <c r="T943" s="24"/>
      <c r="U943" s="23"/>
      <c r="V943" s="23"/>
      <c r="W943" s="23"/>
      <c r="X943" s="73">
        <f t="shared" si="95"/>
        <v>19.376000000000001</v>
      </c>
      <c r="Y943" s="26">
        <f t="shared" si="91"/>
        <v>294.86154239585011</v>
      </c>
      <c r="Z943" s="63">
        <f t="shared" si="92"/>
        <v>1.6146666666666667</v>
      </c>
      <c r="AA943" s="87">
        <f t="shared" si="93"/>
        <v>2.047649599971181</v>
      </c>
      <c r="AB943" s="64">
        <f t="shared" si="94"/>
        <v>9.2898431048720051E-5</v>
      </c>
      <c r="AC943" s="137">
        <v>1.4999999999999999E-4</v>
      </c>
      <c r="AD943" s="27"/>
      <c r="AE943" s="27"/>
      <c r="AF943" s="27"/>
      <c r="AH943" s="27"/>
      <c r="AI943" s="44">
        <v>290.14999999999998</v>
      </c>
      <c r="AJ943" s="27"/>
      <c r="AK943" s="27"/>
      <c r="AL943" s="27"/>
      <c r="AM943" s="27"/>
      <c r="AN943" s="27"/>
      <c r="AO943" s="27"/>
      <c r="AP943" s="27"/>
      <c r="AQ943" s="27"/>
      <c r="AR943" s="27"/>
      <c r="AY943" s="28" t="s">
        <v>162</v>
      </c>
      <c r="AZ943" s="29" t="s">
        <v>163</v>
      </c>
      <c r="BA943" s="25" t="s">
        <v>164</v>
      </c>
    </row>
    <row r="944" spans="1:53" s="25" customFormat="1" hidden="1" x14ac:dyDescent="0.25">
      <c r="A944" s="25" t="s">
        <v>159</v>
      </c>
      <c r="B944" s="25" t="s">
        <v>160</v>
      </c>
      <c r="C944" s="25" t="s">
        <v>161</v>
      </c>
      <c r="D944" s="25" t="s">
        <v>11</v>
      </c>
      <c r="E944" s="25">
        <v>1</v>
      </c>
      <c r="F944" s="47" t="s">
        <v>267</v>
      </c>
      <c r="G944" s="69">
        <v>22</v>
      </c>
      <c r="H944" s="81">
        <v>550</v>
      </c>
      <c r="I944" s="69">
        <v>22</v>
      </c>
      <c r="J944" s="23"/>
      <c r="K944" s="23"/>
      <c r="L944" s="23"/>
      <c r="M944" s="71"/>
      <c r="N944" s="71">
        <v>100</v>
      </c>
      <c r="O944" s="73">
        <v>1.375</v>
      </c>
      <c r="P944" s="69"/>
      <c r="Q944" s="24"/>
      <c r="R944" s="24"/>
      <c r="S944" s="24"/>
      <c r="T944" s="24"/>
      <c r="U944" s="23"/>
      <c r="V944" s="23"/>
      <c r="W944" s="23"/>
      <c r="X944" s="73">
        <f t="shared" si="95"/>
        <v>19.25</v>
      </c>
      <c r="Y944" s="26">
        <f t="shared" si="91"/>
        <v>291.03910692396693</v>
      </c>
      <c r="Z944" s="63">
        <f t="shared" si="92"/>
        <v>1.6041666666666667</v>
      </c>
      <c r="AA944" s="87">
        <f t="shared" si="93"/>
        <v>2.0211049091942148</v>
      </c>
      <c r="AB944" s="64">
        <f t="shared" si="94"/>
        <v>9.3506493506493492E-5</v>
      </c>
      <c r="AC944" s="137">
        <v>1.4999999999999999E-4</v>
      </c>
      <c r="AD944" s="27"/>
      <c r="AE944" s="27"/>
      <c r="AF944" s="27"/>
      <c r="AG944" s="27"/>
      <c r="AH944" s="27"/>
      <c r="AI944" s="44">
        <v>303.16000000000003</v>
      </c>
      <c r="AJ944" s="27"/>
      <c r="AK944" s="27"/>
      <c r="AL944" s="27"/>
      <c r="AM944" s="27"/>
      <c r="AN944" s="27"/>
      <c r="AO944" s="27"/>
      <c r="AP944" s="27"/>
      <c r="AQ944" s="27"/>
      <c r="AR944" s="27"/>
      <c r="AY944" s="28" t="s">
        <v>162</v>
      </c>
      <c r="AZ944" s="29" t="s">
        <v>163</v>
      </c>
      <c r="BA944" s="25" t="s">
        <v>164</v>
      </c>
    </row>
    <row r="945" spans="1:69" s="25" customFormat="1" hidden="1" x14ac:dyDescent="0.25">
      <c r="A945" s="25" t="s">
        <v>159</v>
      </c>
      <c r="B945" s="25" t="s">
        <v>160</v>
      </c>
      <c r="C945" s="25" t="s">
        <v>161</v>
      </c>
      <c r="D945" s="25" t="s">
        <v>11</v>
      </c>
      <c r="E945" s="25">
        <v>1</v>
      </c>
      <c r="F945" s="47" t="s">
        <v>267</v>
      </c>
      <c r="G945" s="83">
        <v>22</v>
      </c>
      <c r="H945" s="83">
        <v>550</v>
      </c>
      <c r="I945" s="69">
        <v>22</v>
      </c>
      <c r="J945" s="23"/>
      <c r="K945" s="23"/>
      <c r="L945" s="23"/>
      <c r="M945" s="71"/>
      <c r="N945" s="71"/>
      <c r="O945" s="73">
        <v>1.4379999999999999</v>
      </c>
      <c r="P945" s="69"/>
      <c r="Q945" s="24"/>
      <c r="R945" s="24"/>
      <c r="S945" s="24"/>
      <c r="T945" s="24"/>
      <c r="U945" s="23"/>
      <c r="V945" s="23"/>
      <c r="W945" s="23"/>
      <c r="X945" s="73">
        <f t="shared" si="95"/>
        <v>19.123999999999999</v>
      </c>
      <c r="Y945" s="26">
        <f t="shared" si="91"/>
        <v>287.24160941456796</v>
      </c>
      <c r="Z945" s="63">
        <f t="shared" si="92"/>
        <v>1.5936666666666666</v>
      </c>
      <c r="AA945" s="87">
        <f t="shared" si="93"/>
        <v>1.9947333987122775</v>
      </c>
      <c r="AB945" s="64">
        <f t="shared" si="94"/>
        <v>9.4122568500313737E-5</v>
      </c>
      <c r="AC945" s="137">
        <v>1.4999999999999999E-4</v>
      </c>
      <c r="AD945" s="27"/>
      <c r="AE945" s="27"/>
      <c r="AF945" s="27"/>
      <c r="AH945" s="27"/>
      <c r="AI945" s="44">
        <v>316.08</v>
      </c>
      <c r="AJ945" s="27"/>
      <c r="AK945" s="27"/>
      <c r="AL945" s="27"/>
      <c r="AM945" s="27"/>
      <c r="AN945" s="27"/>
      <c r="AO945" s="27"/>
      <c r="AP945" s="27"/>
      <c r="AQ945" s="27"/>
      <c r="AR945" s="27"/>
      <c r="AY945" s="28" t="s">
        <v>162</v>
      </c>
      <c r="AZ945" s="29" t="s">
        <v>163</v>
      </c>
      <c r="BA945" s="25" t="s">
        <v>164</v>
      </c>
    </row>
    <row r="946" spans="1:69" s="25" customFormat="1" hidden="1" x14ac:dyDescent="0.25">
      <c r="A946" s="25" t="s">
        <v>159</v>
      </c>
      <c r="B946" s="25" t="s">
        <v>160</v>
      </c>
      <c r="C946" s="25" t="s">
        <v>161</v>
      </c>
      <c r="D946" s="25" t="s">
        <v>11</v>
      </c>
      <c r="E946" s="25">
        <v>1</v>
      </c>
      <c r="F946" s="47" t="s">
        <v>267</v>
      </c>
      <c r="G946" s="83">
        <v>22</v>
      </c>
      <c r="H946" s="83">
        <v>550</v>
      </c>
      <c r="I946" s="69">
        <v>22</v>
      </c>
      <c r="J946" s="23"/>
      <c r="K946" s="23"/>
      <c r="L946" s="23"/>
      <c r="M946" s="71"/>
      <c r="N946" s="71"/>
      <c r="O946" s="73">
        <v>1.5</v>
      </c>
      <c r="P946" s="69"/>
      <c r="Q946" s="24"/>
      <c r="R946" s="24"/>
      <c r="S946" s="24"/>
      <c r="T946" s="24"/>
      <c r="U946" s="23"/>
      <c r="V946" s="23"/>
      <c r="W946" s="23"/>
      <c r="X946" s="73">
        <f t="shared" si="95"/>
        <v>19</v>
      </c>
      <c r="Y946" s="26">
        <f t="shared" si="91"/>
        <v>283.5287369864788</v>
      </c>
      <c r="Z946" s="63">
        <f t="shared" si="92"/>
        <v>1.5833333333333333</v>
      </c>
      <c r="AA946" s="87">
        <f t="shared" si="93"/>
        <v>1.9689495624061029</v>
      </c>
      <c r="AB946" s="64">
        <f t="shared" si="94"/>
        <v>9.4736842105263148E-5</v>
      </c>
      <c r="AC946" s="137">
        <v>1.4999999999999999E-4</v>
      </c>
      <c r="AD946" s="27"/>
      <c r="AE946" s="27"/>
      <c r="AF946" s="27"/>
      <c r="AH946" s="27"/>
      <c r="AI946" s="44">
        <v>328.72</v>
      </c>
      <c r="AJ946" s="27"/>
      <c r="AK946" s="27"/>
      <c r="AL946" s="27"/>
      <c r="AM946" s="27"/>
      <c r="AN946" s="27"/>
      <c r="AO946" s="27"/>
      <c r="AP946" s="27"/>
      <c r="AQ946" s="27"/>
      <c r="AR946" s="27"/>
      <c r="AY946" s="28" t="s">
        <v>162</v>
      </c>
      <c r="AZ946" s="29" t="s">
        <v>163</v>
      </c>
      <c r="BA946" s="25" t="s">
        <v>164</v>
      </c>
    </row>
    <row r="947" spans="1:69" s="25" customFormat="1" hidden="1" x14ac:dyDescent="0.25">
      <c r="A947" s="25" t="s">
        <v>159</v>
      </c>
      <c r="B947" s="25" t="s">
        <v>160</v>
      </c>
      <c r="C947" s="25" t="s">
        <v>161</v>
      </c>
      <c r="D947" s="25" t="s">
        <v>11</v>
      </c>
      <c r="E947" s="25">
        <v>1</v>
      </c>
      <c r="F947" s="47" t="s">
        <v>267</v>
      </c>
      <c r="G947" s="69">
        <v>22</v>
      </c>
      <c r="H947" s="81">
        <v>550</v>
      </c>
      <c r="I947" s="69">
        <v>22</v>
      </c>
      <c r="J947" s="23"/>
      <c r="K947" s="23"/>
      <c r="L947" s="23"/>
      <c r="M947" s="71"/>
      <c r="N947" s="71">
        <v>120</v>
      </c>
      <c r="O947" s="73">
        <v>1.625</v>
      </c>
      <c r="P947" s="69"/>
      <c r="Q947" s="24"/>
      <c r="R947" s="24"/>
      <c r="S947" s="24"/>
      <c r="T947" s="24"/>
      <c r="U947" s="23"/>
      <c r="V947" s="23"/>
      <c r="W947" s="23"/>
      <c r="X947" s="73">
        <f t="shared" si="95"/>
        <v>18.75</v>
      </c>
      <c r="Y947" s="26">
        <f t="shared" si="91"/>
        <v>276.11654181941543</v>
      </c>
      <c r="Z947" s="63">
        <f t="shared" si="92"/>
        <v>1.5625</v>
      </c>
      <c r="AA947" s="87">
        <f t="shared" si="93"/>
        <v>1.9174759848570515</v>
      </c>
      <c r="AB947" s="64">
        <f t="shared" si="94"/>
        <v>9.5999999999999989E-5</v>
      </c>
      <c r="AC947" s="137">
        <v>1.4999999999999999E-4</v>
      </c>
      <c r="AD947" s="27"/>
      <c r="AE947" s="27"/>
      <c r="AF947" s="27"/>
      <c r="AG947" s="27"/>
      <c r="AH947" s="27"/>
      <c r="AI947" s="44">
        <v>353.94</v>
      </c>
      <c r="AJ947" s="27"/>
      <c r="AK947" s="27"/>
      <c r="AL947" s="27"/>
      <c r="AM947" s="27"/>
      <c r="AN947" s="27"/>
      <c r="AO947" s="27"/>
      <c r="AP947" s="27"/>
      <c r="AQ947" s="27"/>
      <c r="AR947" s="27"/>
      <c r="AY947" s="28" t="s">
        <v>162</v>
      </c>
      <c r="AZ947" s="29" t="s">
        <v>163</v>
      </c>
      <c r="BA947" s="25" t="s">
        <v>164</v>
      </c>
    </row>
    <row r="948" spans="1:69" s="25" customFormat="1" hidden="1" x14ac:dyDescent="0.25">
      <c r="A948" s="25" t="s">
        <v>159</v>
      </c>
      <c r="B948" s="25" t="s">
        <v>160</v>
      </c>
      <c r="C948" s="25" t="s">
        <v>161</v>
      </c>
      <c r="D948" s="25" t="s">
        <v>11</v>
      </c>
      <c r="E948" s="25">
        <v>1</v>
      </c>
      <c r="F948" s="47" t="s">
        <v>267</v>
      </c>
      <c r="G948" s="69">
        <v>22</v>
      </c>
      <c r="H948" s="81">
        <v>550</v>
      </c>
      <c r="I948" s="69">
        <v>22</v>
      </c>
      <c r="J948" s="23"/>
      <c r="K948" s="23"/>
      <c r="L948" s="23"/>
      <c r="M948" s="71"/>
      <c r="N948" s="71">
        <v>140</v>
      </c>
      <c r="O948" s="73">
        <v>1.875</v>
      </c>
      <c r="P948" s="69"/>
      <c r="Q948" s="24"/>
      <c r="R948" s="24"/>
      <c r="S948" s="24"/>
      <c r="T948" s="24"/>
      <c r="U948" s="23"/>
      <c r="V948" s="23"/>
      <c r="W948" s="23"/>
      <c r="X948" s="73">
        <f t="shared" si="95"/>
        <v>18.25</v>
      </c>
      <c r="Y948" s="26">
        <f t="shared" si="91"/>
        <v>261.58667579656264</v>
      </c>
      <c r="Z948" s="63">
        <f t="shared" si="92"/>
        <v>1.5208333333333333</v>
      </c>
      <c r="AA948" s="87">
        <f t="shared" si="93"/>
        <v>1.8165741374761293</v>
      </c>
      <c r="AB948" s="64">
        <f t="shared" si="94"/>
        <v>9.8630136986301367E-5</v>
      </c>
      <c r="AC948" s="137">
        <v>1.4999999999999999E-4</v>
      </c>
      <c r="AD948" s="27"/>
      <c r="AE948" s="27"/>
      <c r="AF948" s="27"/>
      <c r="AG948" s="27"/>
      <c r="AH948" s="27"/>
      <c r="AI948" s="44">
        <v>403.38</v>
      </c>
      <c r="AJ948" s="27"/>
      <c r="AK948" s="27"/>
      <c r="AL948" s="27"/>
      <c r="AM948" s="27"/>
      <c r="AN948" s="27"/>
      <c r="AO948" s="27"/>
      <c r="AP948" s="27"/>
      <c r="AQ948" s="27"/>
      <c r="AR948" s="27"/>
      <c r="AY948" s="28" t="s">
        <v>162</v>
      </c>
      <c r="AZ948" s="29" t="s">
        <v>163</v>
      </c>
      <c r="BA948" s="25" t="s">
        <v>164</v>
      </c>
    </row>
    <row r="949" spans="1:69" s="25" customFormat="1" hidden="1" x14ac:dyDescent="0.25">
      <c r="A949" s="25" t="s">
        <v>159</v>
      </c>
      <c r="B949" s="25" t="s">
        <v>160</v>
      </c>
      <c r="C949" s="25" t="s">
        <v>161</v>
      </c>
      <c r="D949" s="25" t="s">
        <v>11</v>
      </c>
      <c r="E949" s="25">
        <v>1</v>
      </c>
      <c r="F949" s="47" t="s">
        <v>267</v>
      </c>
      <c r="G949" s="69">
        <v>22</v>
      </c>
      <c r="H949" s="81">
        <v>550</v>
      </c>
      <c r="I949" s="69">
        <v>22</v>
      </c>
      <c r="J949" s="23"/>
      <c r="K949" s="23"/>
      <c r="L949" s="23"/>
      <c r="M949" s="71"/>
      <c r="N949" s="71">
        <v>160</v>
      </c>
      <c r="O949" s="73">
        <v>2.125</v>
      </c>
      <c r="P949" s="69"/>
      <c r="Q949" s="24"/>
      <c r="R949" s="24"/>
      <c r="S949" s="24"/>
      <c r="T949" s="24"/>
      <c r="U949" s="23"/>
      <c r="V949" s="23"/>
      <c r="W949" s="23"/>
      <c r="X949" s="73">
        <f t="shared" si="95"/>
        <v>17.75</v>
      </c>
      <c r="Y949" s="26">
        <f t="shared" si="91"/>
        <v>247.44950885540854</v>
      </c>
      <c r="Z949" s="63">
        <f t="shared" si="92"/>
        <v>1.4791666666666667</v>
      </c>
      <c r="AA949" s="87">
        <f t="shared" si="93"/>
        <v>1.7183993670514486</v>
      </c>
      <c r="AB949" s="64">
        <f t="shared" si="94"/>
        <v>1.0140845070422534E-4</v>
      </c>
      <c r="AC949" s="137">
        <v>1.4999999999999999E-4</v>
      </c>
      <c r="AD949" s="27"/>
      <c r="AE949" s="27"/>
      <c r="AF949" s="27"/>
      <c r="AG949" s="27"/>
      <c r="AH949" s="27"/>
      <c r="AI949" s="44">
        <v>451.49</v>
      </c>
      <c r="AJ949" s="27"/>
      <c r="AK949" s="27"/>
      <c r="AL949" s="27"/>
      <c r="AM949" s="27"/>
      <c r="AN949" s="27"/>
      <c r="AO949" s="27"/>
      <c r="AP949" s="27"/>
      <c r="AQ949" s="27"/>
      <c r="AR949" s="27"/>
      <c r="AY949" s="28" t="s">
        <v>162</v>
      </c>
      <c r="AZ949" s="29" t="s">
        <v>163</v>
      </c>
      <c r="BA949" s="25" t="s">
        <v>164</v>
      </c>
    </row>
    <row r="950" spans="1:69" s="25" customFormat="1" hidden="1" x14ac:dyDescent="0.25">
      <c r="A950" s="33" t="s">
        <v>159</v>
      </c>
      <c r="B950" s="33" t="s">
        <v>160</v>
      </c>
      <c r="C950" s="33" t="s">
        <v>161</v>
      </c>
      <c r="D950" s="33" t="s">
        <v>11</v>
      </c>
      <c r="E950" s="33">
        <v>1</v>
      </c>
      <c r="F950" s="47" t="s">
        <v>267</v>
      </c>
      <c r="G950" s="84">
        <v>24</v>
      </c>
      <c r="H950" s="84">
        <v>600</v>
      </c>
      <c r="I950" s="77">
        <v>24</v>
      </c>
      <c r="J950" s="31"/>
      <c r="K950" s="31"/>
      <c r="L950" s="31"/>
      <c r="M950" s="74"/>
      <c r="N950" s="74">
        <v>5</v>
      </c>
      <c r="O950" s="76">
        <v>0.218</v>
      </c>
      <c r="P950" s="77"/>
      <c r="Q950" s="32"/>
      <c r="R950" s="32"/>
      <c r="S950" s="32"/>
      <c r="T950" s="32"/>
      <c r="U950" s="31"/>
      <c r="V950" s="31"/>
      <c r="W950" s="31"/>
      <c r="X950" s="76">
        <f t="shared" si="95"/>
        <v>23.564</v>
      </c>
      <c r="Y950" s="37">
        <f t="shared" si="91"/>
        <v>436.10183040261762</v>
      </c>
      <c r="Z950" s="65">
        <f t="shared" si="92"/>
        <v>1.9636666666666667</v>
      </c>
      <c r="AA950" s="88">
        <f t="shared" si="93"/>
        <v>3.0284849333515114</v>
      </c>
      <c r="AB950" s="66">
        <f t="shared" si="94"/>
        <v>7.638771006620268E-5</v>
      </c>
      <c r="AC950" s="138">
        <v>1.4999999999999999E-4</v>
      </c>
      <c r="AD950" s="38"/>
      <c r="AE950" s="38"/>
      <c r="AF950" s="38"/>
      <c r="AG950" s="33"/>
      <c r="AH950" s="38"/>
      <c r="AI950" s="45">
        <v>55.42</v>
      </c>
      <c r="AJ950" s="38"/>
      <c r="AK950" s="38"/>
      <c r="AL950" s="38"/>
      <c r="AM950" s="38"/>
      <c r="AN950" s="38"/>
      <c r="AO950" s="38"/>
      <c r="AP950" s="38"/>
      <c r="AQ950" s="38"/>
      <c r="AR950" s="38"/>
      <c r="AS950" s="33"/>
      <c r="AT950" s="33"/>
      <c r="AU950" s="33"/>
      <c r="AV950" s="33"/>
      <c r="AW950" s="33"/>
      <c r="AX950" s="33"/>
      <c r="AY950" s="39" t="s">
        <v>162</v>
      </c>
      <c r="AZ950" s="40" t="s">
        <v>163</v>
      </c>
      <c r="BA950" s="41" t="s">
        <v>164</v>
      </c>
      <c r="BB950" s="33"/>
      <c r="BC950" s="33"/>
      <c r="BD950" s="33"/>
      <c r="BE950" s="33"/>
      <c r="BF950" s="33"/>
      <c r="BG950" s="33"/>
      <c r="BH950" s="33"/>
      <c r="BI950" s="33"/>
      <c r="BJ950" s="33"/>
      <c r="BK950" s="33"/>
      <c r="BL950" s="33"/>
      <c r="BM950" s="33"/>
      <c r="BN950" s="33"/>
      <c r="BO950" s="33"/>
      <c r="BP950" s="33"/>
      <c r="BQ950" s="33"/>
    </row>
    <row r="951" spans="1:69" s="25" customFormat="1" hidden="1" x14ac:dyDescent="0.25">
      <c r="A951" s="36" t="s">
        <v>159</v>
      </c>
      <c r="B951" s="36" t="s">
        <v>160</v>
      </c>
      <c r="C951" s="36" t="s">
        <v>161</v>
      </c>
      <c r="D951" s="36" t="s">
        <v>11</v>
      </c>
      <c r="E951" s="36">
        <v>1</v>
      </c>
      <c r="F951" s="47" t="s">
        <v>267</v>
      </c>
      <c r="G951" s="70">
        <v>24</v>
      </c>
      <c r="H951" s="82">
        <v>600</v>
      </c>
      <c r="I951" s="70">
        <v>24</v>
      </c>
      <c r="J951" s="34"/>
      <c r="K951" s="34"/>
      <c r="L951" s="34"/>
      <c r="M951" s="78"/>
      <c r="N951" s="70">
        <v>10</v>
      </c>
      <c r="O951" s="80">
        <v>0.25</v>
      </c>
      <c r="P951" s="70"/>
      <c r="Q951" s="35"/>
      <c r="R951" s="35"/>
      <c r="S951" s="35"/>
      <c r="T951" s="35"/>
      <c r="U951" s="34"/>
      <c r="V951" s="34"/>
      <c r="W951" s="34"/>
      <c r="X951" s="80">
        <f t="shared" si="95"/>
        <v>23.5</v>
      </c>
      <c r="Y951" s="42">
        <f t="shared" si="91"/>
        <v>433.73613573624084</v>
      </c>
      <c r="Z951" s="67">
        <f t="shared" si="92"/>
        <v>1.9583333333333333</v>
      </c>
      <c r="AA951" s="89">
        <f t="shared" si="93"/>
        <v>3.0120564981683389</v>
      </c>
      <c r="AB951" s="68">
        <f t="shared" si="94"/>
        <v>7.6595744680851063E-5</v>
      </c>
      <c r="AC951" s="139">
        <v>1.4999999999999999E-4</v>
      </c>
      <c r="AD951" s="43"/>
      <c r="AE951" s="43"/>
      <c r="AF951" s="43"/>
      <c r="AG951" s="43"/>
      <c r="AH951" s="43"/>
      <c r="AI951" s="46">
        <v>63.47</v>
      </c>
      <c r="AJ951" s="43"/>
      <c r="AK951" s="43"/>
      <c r="AL951" s="43"/>
      <c r="AM951" s="43"/>
      <c r="AN951" s="43"/>
      <c r="AO951" s="43"/>
      <c r="AP951" s="43"/>
      <c r="AQ951" s="43"/>
      <c r="AR951" s="43"/>
      <c r="AS951" s="36"/>
      <c r="AT951" s="36"/>
      <c r="AU951" s="36"/>
      <c r="AV951" s="36"/>
      <c r="AW951" s="36"/>
      <c r="AX951" s="36"/>
      <c r="AY951" s="39" t="s">
        <v>162</v>
      </c>
      <c r="AZ951" s="40" t="s">
        <v>163</v>
      </c>
      <c r="BA951" s="41" t="s">
        <v>164</v>
      </c>
      <c r="BB951" s="36"/>
      <c r="BC951" s="36"/>
      <c r="BD951" s="36"/>
      <c r="BE951" s="36"/>
      <c r="BF951" s="36"/>
      <c r="BG951" s="36"/>
      <c r="BH951" s="36"/>
      <c r="BI951" s="36"/>
      <c r="BJ951" s="36"/>
      <c r="BK951" s="36"/>
      <c r="BL951" s="36"/>
      <c r="BM951" s="36"/>
      <c r="BN951" s="36"/>
      <c r="BO951" s="36"/>
      <c r="BP951" s="36"/>
      <c r="BQ951" s="36"/>
    </row>
    <row r="952" spans="1:69" s="25" customFormat="1" hidden="1" x14ac:dyDescent="0.25">
      <c r="A952" s="36" t="s">
        <v>159</v>
      </c>
      <c r="B952" s="36" t="s">
        <v>160</v>
      </c>
      <c r="C952" s="36" t="s">
        <v>161</v>
      </c>
      <c r="D952" s="36" t="s">
        <v>11</v>
      </c>
      <c r="E952" s="36">
        <v>1</v>
      </c>
      <c r="F952" s="47" t="s">
        <v>267</v>
      </c>
      <c r="G952" s="70">
        <v>24</v>
      </c>
      <c r="H952" s="82">
        <v>600</v>
      </c>
      <c r="I952" s="70">
        <v>24</v>
      </c>
      <c r="J952" s="34"/>
      <c r="K952" s="34"/>
      <c r="L952" s="34"/>
      <c r="M952" s="78"/>
      <c r="N952" s="70"/>
      <c r="O952" s="80">
        <v>0.28100000000000003</v>
      </c>
      <c r="P952" s="70"/>
      <c r="Q952" s="35"/>
      <c r="R952" s="35"/>
      <c r="S952" s="35"/>
      <c r="T952" s="35"/>
      <c r="U952" s="34"/>
      <c r="V952" s="34"/>
      <c r="W952" s="34"/>
      <c r="X952" s="80">
        <f t="shared" si="95"/>
        <v>23.437999999999999</v>
      </c>
      <c r="Y952" s="42">
        <f t="shared" si="91"/>
        <v>431.45050455864072</v>
      </c>
      <c r="Z952" s="67">
        <f t="shared" si="92"/>
        <v>1.9531666666666665</v>
      </c>
      <c r="AA952" s="89">
        <f t="shared" si="93"/>
        <v>2.9961840594350049</v>
      </c>
      <c r="AB952" s="68">
        <f t="shared" si="94"/>
        <v>7.6798361634951794E-5</v>
      </c>
      <c r="AC952" s="139">
        <v>1.4999999999999999E-4</v>
      </c>
      <c r="AD952" s="43"/>
      <c r="AE952" s="43"/>
      <c r="AF952" s="43"/>
      <c r="AG952" s="43"/>
      <c r="AH952" s="43"/>
      <c r="AI952" s="46">
        <v>71.25</v>
      </c>
      <c r="AJ952" s="43"/>
      <c r="AK952" s="43"/>
      <c r="AL952" s="43"/>
      <c r="AM952" s="43"/>
      <c r="AN952" s="43"/>
      <c r="AO952" s="43"/>
      <c r="AP952" s="43"/>
      <c r="AQ952" s="43"/>
      <c r="AR952" s="43"/>
      <c r="AS952" s="36"/>
      <c r="AT952" s="36"/>
      <c r="AU952" s="36"/>
      <c r="AV952" s="36"/>
      <c r="AW952" s="36"/>
      <c r="AX952" s="36"/>
      <c r="AY952" s="39" t="s">
        <v>162</v>
      </c>
      <c r="AZ952" s="40" t="s">
        <v>163</v>
      </c>
      <c r="BA952" s="41" t="s">
        <v>164</v>
      </c>
      <c r="BB952" s="36"/>
      <c r="BC952" s="36"/>
      <c r="BD952" s="36"/>
      <c r="BE952" s="36"/>
      <c r="BF952" s="36"/>
      <c r="BG952" s="36"/>
      <c r="BH952" s="36"/>
      <c r="BI952" s="36"/>
      <c r="BJ952" s="36"/>
      <c r="BK952" s="36"/>
      <c r="BL952" s="36"/>
      <c r="BM952" s="36"/>
      <c r="BN952" s="36"/>
      <c r="BO952" s="36"/>
      <c r="BP952" s="36"/>
      <c r="BQ952" s="36"/>
    </row>
    <row r="953" spans="1:69" s="25" customFormat="1" hidden="1" x14ac:dyDescent="0.25">
      <c r="A953" s="36" t="s">
        <v>159</v>
      </c>
      <c r="B953" s="36" t="s">
        <v>160</v>
      </c>
      <c r="C953" s="36" t="s">
        <v>161</v>
      </c>
      <c r="D953" s="36" t="s">
        <v>11</v>
      </c>
      <c r="E953" s="36">
        <v>1</v>
      </c>
      <c r="F953" s="47" t="s">
        <v>267</v>
      </c>
      <c r="G953" s="70">
        <v>24</v>
      </c>
      <c r="H953" s="82">
        <v>600</v>
      </c>
      <c r="I953" s="70">
        <v>24</v>
      </c>
      <c r="J953" s="34"/>
      <c r="K953" s="34"/>
      <c r="L953" s="34"/>
      <c r="M953" s="78"/>
      <c r="N953" s="70"/>
      <c r="O953" s="80">
        <v>0.312</v>
      </c>
      <c r="P953" s="70"/>
      <c r="Q953" s="35"/>
      <c r="R953" s="35"/>
      <c r="S953" s="35"/>
      <c r="T953" s="35"/>
      <c r="U953" s="34"/>
      <c r="V953" s="34"/>
      <c r="W953" s="34"/>
      <c r="X953" s="80">
        <f t="shared" si="95"/>
        <v>23.376000000000001</v>
      </c>
      <c r="Y953" s="42">
        <f t="shared" si="91"/>
        <v>429.17091152212095</v>
      </c>
      <c r="Z953" s="67">
        <f t="shared" si="92"/>
        <v>1.9480000000000002</v>
      </c>
      <c r="AA953" s="89">
        <f t="shared" si="93"/>
        <v>2.9803535522369513</v>
      </c>
      <c r="AB953" s="68">
        <f t="shared" si="94"/>
        <v>7.7002053388090341E-5</v>
      </c>
      <c r="AC953" s="139">
        <v>1.4999999999999999E-4</v>
      </c>
      <c r="AD953" s="43"/>
      <c r="AE953" s="43"/>
      <c r="AF953" s="43"/>
      <c r="AG953" s="43"/>
      <c r="AH953" s="43"/>
      <c r="AI953" s="46">
        <v>79.010000000000005</v>
      </c>
      <c r="AJ953" s="43"/>
      <c r="AK953" s="43"/>
      <c r="AL953" s="43"/>
      <c r="AM953" s="43"/>
      <c r="AN953" s="43"/>
      <c r="AO953" s="43"/>
      <c r="AP953" s="43"/>
      <c r="AQ953" s="43"/>
      <c r="AR953" s="43"/>
      <c r="AS953" s="36"/>
      <c r="AT953" s="36"/>
      <c r="AU953" s="36"/>
      <c r="AV953" s="36"/>
      <c r="AW953" s="36"/>
      <c r="AX953" s="36"/>
      <c r="AY953" s="39" t="s">
        <v>162</v>
      </c>
      <c r="AZ953" s="40" t="s">
        <v>163</v>
      </c>
      <c r="BA953" s="41" t="s">
        <v>164</v>
      </c>
      <c r="BB953" s="36"/>
      <c r="BC953" s="36"/>
      <c r="BD953" s="36"/>
      <c r="BE953" s="36"/>
      <c r="BF953" s="36"/>
      <c r="BG953" s="36"/>
      <c r="BH953" s="36"/>
      <c r="BI953" s="36"/>
      <c r="BJ953" s="36"/>
      <c r="BK953" s="36"/>
      <c r="BL953" s="36"/>
      <c r="BM953" s="36"/>
      <c r="BN953" s="36"/>
      <c r="BO953" s="36"/>
      <c r="BP953" s="36"/>
      <c r="BQ953" s="36"/>
    </row>
    <row r="954" spans="1:69" s="25" customFormat="1" hidden="1" x14ac:dyDescent="0.25">
      <c r="A954" s="36" t="s">
        <v>159</v>
      </c>
      <c r="B954" s="36" t="s">
        <v>160</v>
      </c>
      <c r="C954" s="36" t="s">
        <v>161</v>
      </c>
      <c r="D954" s="36" t="s">
        <v>11</v>
      </c>
      <c r="E954" s="36">
        <v>1</v>
      </c>
      <c r="F954" s="47" t="s">
        <v>267</v>
      </c>
      <c r="G954" s="70">
        <v>24</v>
      </c>
      <c r="H954" s="82">
        <v>600</v>
      </c>
      <c r="I954" s="70">
        <v>24</v>
      </c>
      <c r="J954" s="34"/>
      <c r="K954" s="34"/>
      <c r="L954" s="34"/>
      <c r="M954" s="78"/>
      <c r="N954" s="70"/>
      <c r="O954" s="80">
        <v>0.34399999999999997</v>
      </c>
      <c r="P954" s="70"/>
      <c r="Q954" s="35"/>
      <c r="R954" s="35"/>
      <c r="S954" s="35"/>
      <c r="T954" s="35"/>
      <c r="U954" s="34"/>
      <c r="V954" s="34"/>
      <c r="W954" s="34"/>
      <c r="X954" s="80">
        <f t="shared" si="95"/>
        <v>23.312000000000001</v>
      </c>
      <c r="Y954" s="42">
        <f t="shared" si="91"/>
        <v>426.82411667714814</v>
      </c>
      <c r="Z954" s="67">
        <f t="shared" si="92"/>
        <v>1.9426666666666668</v>
      </c>
      <c r="AA954" s="89">
        <f t="shared" si="93"/>
        <v>2.9640563658135286</v>
      </c>
      <c r="AB954" s="68">
        <f t="shared" si="94"/>
        <v>7.7213452299245008E-5</v>
      </c>
      <c r="AC954" s="139">
        <v>1.4999999999999999E-4</v>
      </c>
      <c r="AD954" s="43"/>
      <c r="AE954" s="43"/>
      <c r="AF954" s="43"/>
      <c r="AG954" s="43"/>
      <c r="AH954" s="43"/>
      <c r="AI954" s="46">
        <v>86.99</v>
      </c>
      <c r="AJ954" s="43"/>
      <c r="AK954" s="43"/>
      <c r="AL954" s="43"/>
      <c r="AM954" s="43"/>
      <c r="AN954" s="43"/>
      <c r="AO954" s="43"/>
      <c r="AP954" s="43"/>
      <c r="AQ954" s="43"/>
      <c r="AR954" s="43"/>
      <c r="AS954" s="36"/>
      <c r="AT954" s="36"/>
      <c r="AU954" s="36"/>
      <c r="AV954" s="36"/>
      <c r="AW954" s="36"/>
      <c r="AX954" s="36"/>
      <c r="AY954" s="39" t="s">
        <v>162</v>
      </c>
      <c r="AZ954" s="40" t="s">
        <v>163</v>
      </c>
      <c r="BA954" s="41" t="s">
        <v>164</v>
      </c>
      <c r="BB954" s="36"/>
      <c r="BC954" s="36"/>
      <c r="BD954" s="36"/>
      <c r="BE954" s="36"/>
      <c r="BF954" s="36"/>
      <c r="BG954" s="36"/>
      <c r="BH954" s="36"/>
      <c r="BI954" s="36"/>
      <c r="BJ954" s="36"/>
      <c r="BK954" s="36"/>
      <c r="BL954" s="36"/>
      <c r="BM954" s="36"/>
      <c r="BN954" s="36"/>
      <c r="BO954" s="36"/>
      <c r="BP954" s="36"/>
      <c r="BQ954" s="36"/>
    </row>
    <row r="955" spans="1:69" s="25" customFormat="1" hidden="1" x14ac:dyDescent="0.25">
      <c r="A955" s="36" t="s">
        <v>159</v>
      </c>
      <c r="B955" s="36" t="s">
        <v>160</v>
      </c>
      <c r="C955" s="36" t="s">
        <v>161</v>
      </c>
      <c r="D955" s="36" t="s">
        <v>11</v>
      </c>
      <c r="E955" s="36">
        <v>1</v>
      </c>
      <c r="F955" s="47" t="s">
        <v>267</v>
      </c>
      <c r="G955" s="70">
        <v>24</v>
      </c>
      <c r="H955" s="82">
        <v>600</v>
      </c>
      <c r="I955" s="70">
        <v>24</v>
      </c>
      <c r="J955" s="34"/>
      <c r="K955" s="34"/>
      <c r="L955" s="34"/>
      <c r="M955" s="78" t="s">
        <v>165</v>
      </c>
      <c r="N955" s="70">
        <v>20</v>
      </c>
      <c r="O955" s="80">
        <v>0.375</v>
      </c>
      <c r="P955" s="70"/>
      <c r="Q955" s="35"/>
      <c r="R955" s="35"/>
      <c r="S955" s="35"/>
      <c r="T955" s="35"/>
      <c r="U955" s="34"/>
      <c r="V955" s="34"/>
      <c r="W955" s="34"/>
      <c r="X955" s="80">
        <f t="shared" si="95"/>
        <v>23.25</v>
      </c>
      <c r="Y955" s="42">
        <f t="shared" si="91"/>
        <v>424.55679470153314</v>
      </c>
      <c r="Z955" s="67">
        <f t="shared" si="92"/>
        <v>1.9375</v>
      </c>
      <c r="AA955" s="89">
        <f t="shared" si="93"/>
        <v>2.9483110743162024</v>
      </c>
      <c r="AB955" s="68">
        <f t="shared" si="94"/>
        <v>7.741935483870967E-5</v>
      </c>
      <c r="AC955" s="139">
        <v>1.4999999999999999E-4</v>
      </c>
      <c r="AD955" s="43"/>
      <c r="AE955" s="43"/>
      <c r="AF955" s="43"/>
      <c r="AG955" s="43"/>
      <c r="AH955" s="43"/>
      <c r="AI955" s="46">
        <v>94.71</v>
      </c>
      <c r="AJ955" s="43"/>
      <c r="AK955" s="43"/>
      <c r="AL955" s="43"/>
      <c r="AM955" s="43"/>
      <c r="AN955" s="43"/>
      <c r="AO955" s="43"/>
      <c r="AP955" s="43"/>
      <c r="AQ955" s="43"/>
      <c r="AR955" s="43"/>
      <c r="AS955" s="36"/>
      <c r="AT955" s="36"/>
      <c r="AU955" s="36"/>
      <c r="AV955" s="36"/>
      <c r="AW955" s="36"/>
      <c r="AX955" s="36"/>
      <c r="AY955" s="39" t="s">
        <v>162</v>
      </c>
      <c r="AZ955" s="40" t="s">
        <v>163</v>
      </c>
      <c r="BA955" s="41" t="s">
        <v>164</v>
      </c>
      <c r="BB955" s="36"/>
      <c r="BC955" s="36"/>
      <c r="BD955" s="36"/>
      <c r="BE955" s="36"/>
      <c r="BF955" s="36"/>
      <c r="BG955" s="36"/>
      <c r="BH955" s="36"/>
      <c r="BI955" s="36"/>
      <c r="BJ955" s="36"/>
      <c r="BK955" s="36"/>
      <c r="BL955" s="36"/>
      <c r="BM955" s="36"/>
      <c r="BN955" s="36"/>
      <c r="BO955" s="36"/>
      <c r="BP955" s="36"/>
      <c r="BQ955" s="36"/>
    </row>
    <row r="956" spans="1:69" s="25" customFormat="1" hidden="1" x14ac:dyDescent="0.25">
      <c r="A956" s="36" t="s">
        <v>159</v>
      </c>
      <c r="B956" s="36" t="s">
        <v>160</v>
      </c>
      <c r="C956" s="36" t="s">
        <v>161</v>
      </c>
      <c r="D956" s="36" t="s">
        <v>11</v>
      </c>
      <c r="E956" s="36">
        <v>1</v>
      </c>
      <c r="F956" s="47" t="s">
        <v>267</v>
      </c>
      <c r="G956" s="70">
        <v>24</v>
      </c>
      <c r="H956" s="82">
        <v>600</v>
      </c>
      <c r="I956" s="70">
        <v>24</v>
      </c>
      <c r="J956" s="34"/>
      <c r="K956" s="34"/>
      <c r="L956" s="34"/>
      <c r="M956" s="78"/>
      <c r="N956" s="70"/>
      <c r="O956" s="80">
        <v>0.40600000000000003</v>
      </c>
      <c r="P956" s="70"/>
      <c r="Q956" s="35"/>
      <c r="R956" s="35"/>
      <c r="S956" s="35"/>
      <c r="T956" s="35"/>
      <c r="U956" s="34"/>
      <c r="V956" s="34"/>
      <c r="W956" s="34"/>
      <c r="X956" s="80">
        <f t="shared" si="95"/>
        <v>23.187999999999999</v>
      </c>
      <c r="Y956" s="42">
        <f t="shared" si="91"/>
        <v>422.29551086699831</v>
      </c>
      <c r="Z956" s="67">
        <f t="shared" si="92"/>
        <v>1.9323333333333332</v>
      </c>
      <c r="AA956" s="89">
        <f t="shared" si="93"/>
        <v>2.9326077143541553</v>
      </c>
      <c r="AB956" s="68">
        <f t="shared" si="94"/>
        <v>7.7626358461273067E-5</v>
      </c>
      <c r="AC956" s="139">
        <v>1.4999999999999999E-4</v>
      </c>
      <c r="AD956" s="43"/>
      <c r="AE956" s="43"/>
      <c r="AF956" s="43"/>
      <c r="AG956" s="43"/>
      <c r="AH956" s="43"/>
      <c r="AI956" s="46">
        <v>102.4</v>
      </c>
      <c r="AJ956" s="43"/>
      <c r="AK956" s="43"/>
      <c r="AL956" s="43"/>
      <c r="AM956" s="43"/>
      <c r="AN956" s="43"/>
      <c r="AO956" s="43"/>
      <c r="AP956" s="43"/>
      <c r="AQ956" s="43"/>
      <c r="AR956" s="43"/>
      <c r="AS956" s="36"/>
      <c r="AT956" s="36"/>
      <c r="AU956" s="36"/>
      <c r="AV956" s="36"/>
      <c r="AW956" s="36"/>
      <c r="AX956" s="36"/>
      <c r="AY956" s="39" t="s">
        <v>162</v>
      </c>
      <c r="AZ956" s="40" t="s">
        <v>163</v>
      </c>
      <c r="BA956" s="41" t="s">
        <v>164</v>
      </c>
      <c r="BB956" s="36"/>
      <c r="BC956" s="36"/>
      <c r="BD956" s="36"/>
      <c r="BE956" s="36"/>
      <c r="BF956" s="36"/>
      <c r="BG956" s="36"/>
      <c r="BH956" s="36"/>
      <c r="BI956" s="36"/>
      <c r="BJ956" s="36"/>
      <c r="BK956" s="36"/>
      <c r="BL956" s="36"/>
      <c r="BM956" s="36"/>
      <c r="BN956" s="36"/>
      <c r="BO956" s="36"/>
      <c r="BP956" s="36"/>
      <c r="BQ956" s="36"/>
    </row>
    <row r="957" spans="1:69" s="25" customFormat="1" hidden="1" x14ac:dyDescent="0.25">
      <c r="A957" s="36" t="s">
        <v>159</v>
      </c>
      <c r="B957" s="36" t="s">
        <v>160</v>
      </c>
      <c r="C957" s="36" t="s">
        <v>161</v>
      </c>
      <c r="D957" s="36" t="s">
        <v>11</v>
      </c>
      <c r="E957" s="36">
        <v>1</v>
      </c>
      <c r="F957" s="47" t="s">
        <v>267</v>
      </c>
      <c r="G957" s="70">
        <v>24</v>
      </c>
      <c r="H957" s="82">
        <v>600</v>
      </c>
      <c r="I957" s="70">
        <v>24</v>
      </c>
      <c r="J957" s="34"/>
      <c r="K957" s="34"/>
      <c r="L957" s="34"/>
      <c r="M957" s="78"/>
      <c r="N957" s="70"/>
      <c r="O957" s="80">
        <v>0.438</v>
      </c>
      <c r="P957" s="70"/>
      <c r="Q957" s="35"/>
      <c r="R957" s="35"/>
      <c r="S957" s="35"/>
      <c r="T957" s="35"/>
      <c r="U957" s="34"/>
      <c r="V957" s="34"/>
      <c r="W957" s="34"/>
      <c r="X957" s="80">
        <f t="shared" si="95"/>
        <v>23.123999999999999</v>
      </c>
      <c r="Y957" s="42">
        <f t="shared" si="91"/>
        <v>419.96761584342948</v>
      </c>
      <c r="Z957" s="67">
        <f t="shared" si="92"/>
        <v>1.9269999999999998</v>
      </c>
      <c r="AA957" s="89">
        <f t="shared" si="93"/>
        <v>2.9164417766904829</v>
      </c>
      <c r="AB957" s="68">
        <f t="shared" si="94"/>
        <v>7.7841203943954337E-5</v>
      </c>
      <c r="AC957" s="139">
        <v>1.4999999999999999E-4</v>
      </c>
      <c r="AD957" s="43"/>
      <c r="AE957" s="43"/>
      <c r="AF957" s="43"/>
      <c r="AG957" s="43"/>
      <c r="AH957" s="43"/>
      <c r="AI957" s="46">
        <v>110.32</v>
      </c>
      <c r="AJ957" s="43"/>
      <c r="AK957" s="43"/>
      <c r="AL957" s="43"/>
      <c r="AM957" s="43"/>
      <c r="AN957" s="43"/>
      <c r="AO957" s="43"/>
      <c r="AP957" s="43"/>
      <c r="AQ957" s="43"/>
      <c r="AR957" s="43"/>
      <c r="AS957" s="36"/>
      <c r="AT957" s="36"/>
      <c r="AU957" s="36"/>
      <c r="AV957" s="36"/>
      <c r="AW957" s="36"/>
      <c r="AX957" s="36"/>
      <c r="AY957" s="39" t="s">
        <v>162</v>
      </c>
      <c r="AZ957" s="40" t="s">
        <v>163</v>
      </c>
      <c r="BA957" s="41" t="s">
        <v>164</v>
      </c>
      <c r="BB957" s="36"/>
      <c r="BC957" s="36"/>
      <c r="BD957" s="36"/>
      <c r="BE957" s="36"/>
      <c r="BF957" s="36"/>
      <c r="BG957" s="36"/>
      <c r="BH957" s="36"/>
      <c r="BI957" s="36"/>
      <c r="BJ957" s="36"/>
      <c r="BK957" s="36"/>
      <c r="BL957" s="36"/>
      <c r="BM957" s="36"/>
      <c r="BN957" s="36"/>
      <c r="BO957" s="36"/>
      <c r="BP957" s="36"/>
      <c r="BQ957" s="36"/>
    </row>
    <row r="958" spans="1:69" s="25" customFormat="1" hidden="1" x14ac:dyDescent="0.25">
      <c r="A958" s="36" t="s">
        <v>159</v>
      </c>
      <c r="B958" s="36" t="s">
        <v>160</v>
      </c>
      <c r="C958" s="36" t="s">
        <v>161</v>
      </c>
      <c r="D958" s="36" t="s">
        <v>11</v>
      </c>
      <c r="E958" s="36">
        <v>1</v>
      </c>
      <c r="F958" s="47" t="s">
        <v>267</v>
      </c>
      <c r="G958" s="70">
        <v>24</v>
      </c>
      <c r="H958" s="82">
        <v>600</v>
      </c>
      <c r="I958" s="70">
        <v>24</v>
      </c>
      <c r="J958" s="34"/>
      <c r="K958" s="34"/>
      <c r="L958" s="34"/>
      <c r="M958" s="78"/>
      <c r="N958" s="70"/>
      <c r="O958" s="80">
        <v>0.46899999999999997</v>
      </c>
      <c r="P958" s="70"/>
      <c r="Q958" s="35"/>
      <c r="R958" s="35"/>
      <c r="S958" s="35"/>
      <c r="T958" s="35"/>
      <c r="U958" s="34"/>
      <c r="V958" s="34"/>
      <c r="W958" s="34"/>
      <c r="X958" s="80">
        <f t="shared" si="95"/>
        <v>23.062000000000001</v>
      </c>
      <c r="Y958" s="42">
        <f t="shared" si="91"/>
        <v>417.71860306979983</v>
      </c>
      <c r="Z958" s="67">
        <f t="shared" si="92"/>
        <v>1.9218333333333335</v>
      </c>
      <c r="AA958" s="89">
        <f t="shared" si="93"/>
        <v>2.9008236324291659</v>
      </c>
      <c r="AB958" s="68">
        <f t="shared" si="94"/>
        <v>7.8050472638973193E-5</v>
      </c>
      <c r="AC958" s="139">
        <v>1.4999999999999999E-4</v>
      </c>
      <c r="AD958" s="43"/>
      <c r="AE958" s="43"/>
      <c r="AF958" s="43"/>
      <c r="AG958" s="43"/>
      <c r="AH958" s="43"/>
      <c r="AI958" s="46">
        <v>117.98</v>
      </c>
      <c r="AJ958" s="43"/>
      <c r="AK958" s="43"/>
      <c r="AL958" s="43"/>
      <c r="AM958" s="43"/>
      <c r="AN958" s="43"/>
      <c r="AO958" s="43"/>
      <c r="AP958" s="43"/>
      <c r="AQ958" s="43"/>
      <c r="AR958" s="43"/>
      <c r="AS958" s="36"/>
      <c r="AT958" s="36"/>
      <c r="AU958" s="36"/>
      <c r="AV958" s="36"/>
      <c r="AW958" s="36"/>
      <c r="AX958" s="36"/>
      <c r="AY958" s="39" t="s">
        <v>162</v>
      </c>
      <c r="AZ958" s="40" t="s">
        <v>163</v>
      </c>
      <c r="BA958" s="41" t="s">
        <v>164</v>
      </c>
      <c r="BB958" s="36"/>
      <c r="BC958" s="36"/>
      <c r="BD958" s="36"/>
      <c r="BE958" s="36"/>
      <c r="BF958" s="36"/>
      <c r="BG958" s="36"/>
      <c r="BH958" s="36"/>
      <c r="BI958" s="36"/>
      <c r="BJ958" s="36"/>
      <c r="BK958" s="36"/>
      <c r="BL958" s="36"/>
      <c r="BM958" s="36"/>
      <c r="BN958" s="36"/>
      <c r="BO958" s="36"/>
      <c r="BP958" s="36"/>
      <c r="BQ958" s="36"/>
    </row>
    <row r="959" spans="1:69" s="25" customFormat="1" hidden="1" x14ac:dyDescent="0.25">
      <c r="A959" s="36" t="s">
        <v>159</v>
      </c>
      <c r="B959" s="36" t="s">
        <v>160</v>
      </c>
      <c r="C959" s="36" t="s">
        <v>161</v>
      </c>
      <c r="D959" s="36" t="s">
        <v>11</v>
      </c>
      <c r="E959" s="36">
        <v>1</v>
      </c>
      <c r="F959" s="47" t="s">
        <v>267</v>
      </c>
      <c r="G959" s="70">
        <v>24</v>
      </c>
      <c r="H959" s="82">
        <v>600</v>
      </c>
      <c r="I959" s="70">
        <v>24</v>
      </c>
      <c r="J959" s="34"/>
      <c r="K959" s="34"/>
      <c r="L959" s="34"/>
      <c r="M959" s="78" t="s">
        <v>166</v>
      </c>
      <c r="N959" s="70"/>
      <c r="O959" s="80">
        <v>0.5</v>
      </c>
      <c r="P959" s="70"/>
      <c r="Q959" s="35"/>
      <c r="R959" s="35"/>
      <c r="S959" s="35"/>
      <c r="T959" s="35"/>
      <c r="U959" s="34"/>
      <c r="V959" s="34"/>
      <c r="W959" s="34"/>
      <c r="X959" s="80">
        <f t="shared" si="95"/>
        <v>23</v>
      </c>
      <c r="Y959" s="42">
        <f t="shared" si="91"/>
        <v>415.47562843725012</v>
      </c>
      <c r="Z959" s="67">
        <f t="shared" si="92"/>
        <v>1.9166666666666667</v>
      </c>
      <c r="AA959" s="89">
        <f t="shared" si="93"/>
        <v>2.8852474197031261</v>
      </c>
      <c r="AB959" s="68">
        <f t="shared" si="94"/>
        <v>7.8260869565217384E-5</v>
      </c>
      <c r="AC959" s="139">
        <v>1.4999999999999999E-4</v>
      </c>
      <c r="AD959" s="43"/>
      <c r="AE959" s="43"/>
      <c r="AF959" s="43"/>
      <c r="AG959" s="43"/>
      <c r="AH959" s="43"/>
      <c r="AI959" s="46">
        <v>125.61</v>
      </c>
      <c r="AJ959" s="43"/>
      <c r="AK959" s="43"/>
      <c r="AL959" s="43"/>
      <c r="AM959" s="43"/>
      <c r="AN959" s="43"/>
      <c r="AO959" s="43"/>
      <c r="AP959" s="43"/>
      <c r="AQ959" s="43"/>
      <c r="AR959" s="43"/>
      <c r="AS959" s="36"/>
      <c r="AT959" s="36"/>
      <c r="AU959" s="36"/>
      <c r="AV959" s="36"/>
      <c r="AW959" s="36"/>
      <c r="AX959" s="36"/>
      <c r="AY959" s="39" t="s">
        <v>162</v>
      </c>
      <c r="AZ959" s="40" t="s">
        <v>163</v>
      </c>
      <c r="BA959" s="41" t="s">
        <v>164</v>
      </c>
      <c r="BB959" s="36"/>
      <c r="BC959" s="36"/>
      <c r="BD959" s="36"/>
      <c r="BE959" s="36"/>
      <c r="BF959" s="36"/>
      <c r="BG959" s="36"/>
      <c r="BH959" s="36"/>
      <c r="BI959" s="36"/>
      <c r="BJ959" s="36"/>
      <c r="BK959" s="36"/>
      <c r="BL959" s="36"/>
      <c r="BM959" s="36"/>
      <c r="BN959" s="36"/>
      <c r="BO959" s="36"/>
      <c r="BP959" s="36"/>
      <c r="BQ959" s="36"/>
    </row>
    <row r="960" spans="1:69" s="25" customFormat="1" hidden="1" x14ac:dyDescent="0.25">
      <c r="A960" s="36" t="s">
        <v>159</v>
      </c>
      <c r="B960" s="36" t="s">
        <v>160</v>
      </c>
      <c r="C960" s="36" t="s">
        <v>161</v>
      </c>
      <c r="D960" s="36" t="s">
        <v>11</v>
      </c>
      <c r="E960" s="36">
        <v>1</v>
      </c>
      <c r="F960" s="47" t="s">
        <v>267</v>
      </c>
      <c r="G960" s="70">
        <v>24</v>
      </c>
      <c r="H960" s="82">
        <v>600</v>
      </c>
      <c r="I960" s="70">
        <v>24</v>
      </c>
      <c r="J960" s="34"/>
      <c r="K960" s="34"/>
      <c r="L960" s="34"/>
      <c r="M960" s="78"/>
      <c r="N960" s="70">
        <v>30</v>
      </c>
      <c r="O960" s="80">
        <v>0.56200000000000006</v>
      </c>
      <c r="P960" s="70"/>
      <c r="Q960" s="35"/>
      <c r="R960" s="35"/>
      <c r="S960" s="35"/>
      <c r="T960" s="35"/>
      <c r="U960" s="34"/>
      <c r="V960" s="34"/>
      <c r="W960" s="34"/>
      <c r="X960" s="80">
        <f t="shared" si="95"/>
        <v>22.876000000000001</v>
      </c>
      <c r="Y960" s="42">
        <f t="shared" si="91"/>
        <v>411.0077935953916</v>
      </c>
      <c r="Z960" s="67">
        <f t="shared" si="92"/>
        <v>1.9063333333333334</v>
      </c>
      <c r="AA960" s="89">
        <f t="shared" si="93"/>
        <v>2.8542207888568858</v>
      </c>
      <c r="AB960" s="68">
        <f t="shared" si="94"/>
        <v>7.8685084805035833E-5</v>
      </c>
      <c r="AC960" s="139">
        <v>1.4999999999999999E-4</v>
      </c>
      <c r="AD960" s="43"/>
      <c r="AE960" s="43"/>
      <c r="AF960" s="43"/>
      <c r="AG960" s="43"/>
      <c r="AH960" s="43"/>
      <c r="AI960" s="46">
        <v>140.81</v>
      </c>
      <c r="AJ960" s="43"/>
      <c r="AK960" s="43"/>
      <c r="AL960" s="43"/>
      <c r="AM960" s="43"/>
      <c r="AN960" s="43"/>
      <c r="AO960" s="43"/>
      <c r="AP960" s="43"/>
      <c r="AQ960" s="43"/>
      <c r="AR960" s="43"/>
      <c r="AS960" s="36"/>
      <c r="AT960" s="36"/>
      <c r="AU960" s="36"/>
      <c r="AV960" s="36"/>
      <c r="AW960" s="36"/>
      <c r="AX960" s="36"/>
      <c r="AY960" s="39" t="s">
        <v>162</v>
      </c>
      <c r="AZ960" s="40" t="s">
        <v>163</v>
      </c>
      <c r="BA960" s="41" t="s">
        <v>164</v>
      </c>
      <c r="BB960" s="36"/>
      <c r="BC960" s="36"/>
      <c r="BD960" s="36"/>
      <c r="BE960" s="36"/>
      <c r="BF960" s="36"/>
      <c r="BG960" s="36"/>
      <c r="BH960" s="36"/>
      <c r="BI960" s="36"/>
      <c r="BJ960" s="36"/>
      <c r="BK960" s="36"/>
      <c r="BL960" s="36"/>
      <c r="BM960" s="36"/>
      <c r="BN960" s="36"/>
      <c r="BO960" s="36"/>
      <c r="BP960" s="36"/>
      <c r="BQ960" s="36"/>
    </row>
    <row r="961" spans="1:69" s="25" customFormat="1" hidden="1" x14ac:dyDescent="0.25">
      <c r="A961" s="33" t="s">
        <v>159</v>
      </c>
      <c r="B961" s="33" t="s">
        <v>160</v>
      </c>
      <c r="C961" s="33" t="s">
        <v>161</v>
      </c>
      <c r="D961" s="33" t="s">
        <v>11</v>
      </c>
      <c r="E961" s="33">
        <v>1</v>
      </c>
      <c r="F961" s="47" t="s">
        <v>267</v>
      </c>
      <c r="G961" s="84">
        <v>24</v>
      </c>
      <c r="H961" s="84">
        <v>600</v>
      </c>
      <c r="I961" s="77">
        <v>24</v>
      </c>
      <c r="J961" s="31"/>
      <c r="K961" s="31"/>
      <c r="L961" s="31"/>
      <c r="M961" s="74"/>
      <c r="N961" s="74"/>
      <c r="O961" s="76">
        <v>0.625</v>
      </c>
      <c r="P961" s="77"/>
      <c r="Q961" s="32"/>
      <c r="R961" s="32"/>
      <c r="S961" s="32"/>
      <c r="T961" s="32"/>
      <c r="U961" s="31"/>
      <c r="V961" s="31"/>
      <c r="W961" s="31"/>
      <c r="X961" s="76">
        <f t="shared" si="95"/>
        <v>22.75</v>
      </c>
      <c r="Y961" s="37">
        <f t="shared" si="91"/>
        <v>406.4926369433918</v>
      </c>
      <c r="Z961" s="65">
        <f t="shared" si="92"/>
        <v>1.8958333333333333</v>
      </c>
      <c r="AA961" s="88">
        <f t="shared" si="93"/>
        <v>2.82286553432911</v>
      </c>
      <c r="AB961" s="66">
        <f t="shared" si="94"/>
        <v>7.9120879120879122E-5</v>
      </c>
      <c r="AC961" s="138">
        <v>1.4999999999999999E-4</v>
      </c>
      <c r="AD961" s="38"/>
      <c r="AE961" s="38"/>
      <c r="AF961" s="38"/>
      <c r="AG961" s="33"/>
      <c r="AH961" s="38"/>
      <c r="AI961" s="45">
        <v>156.16999999999999</v>
      </c>
      <c r="AJ961" s="38"/>
      <c r="AK961" s="38"/>
      <c r="AL961" s="38"/>
      <c r="AM961" s="38"/>
      <c r="AN961" s="38"/>
      <c r="AO961" s="38"/>
      <c r="AP961" s="38"/>
      <c r="AQ961" s="38"/>
      <c r="AR961" s="38"/>
      <c r="AS961" s="33"/>
      <c r="AT961" s="33"/>
      <c r="AU961" s="33"/>
      <c r="AV961" s="33"/>
      <c r="AW961" s="33"/>
      <c r="AX961" s="33"/>
      <c r="AY961" s="39" t="s">
        <v>162</v>
      </c>
      <c r="AZ961" s="40" t="s">
        <v>163</v>
      </c>
      <c r="BA961" s="41" t="s">
        <v>164</v>
      </c>
      <c r="BB961" s="33"/>
      <c r="BC961" s="33"/>
      <c r="BD961" s="33"/>
      <c r="BE961" s="33"/>
      <c r="BF961" s="33"/>
      <c r="BG961" s="33"/>
      <c r="BH961" s="33"/>
      <c r="BI961" s="33"/>
      <c r="BJ961" s="33"/>
      <c r="BK961" s="33"/>
      <c r="BL961" s="33"/>
      <c r="BM961" s="33"/>
      <c r="BN961" s="33"/>
      <c r="BO961" s="33"/>
      <c r="BP961" s="33"/>
      <c r="BQ961" s="33"/>
    </row>
    <row r="962" spans="1:69" s="25" customFormat="1" hidden="1" x14ac:dyDescent="0.25">
      <c r="A962" s="36" t="s">
        <v>159</v>
      </c>
      <c r="B962" s="36" t="s">
        <v>160</v>
      </c>
      <c r="C962" s="36" t="s">
        <v>161</v>
      </c>
      <c r="D962" s="36" t="s">
        <v>11</v>
      </c>
      <c r="E962" s="36">
        <v>1</v>
      </c>
      <c r="F962" s="47" t="s">
        <v>267</v>
      </c>
      <c r="G962" s="70">
        <v>24</v>
      </c>
      <c r="H962" s="82">
        <v>600</v>
      </c>
      <c r="I962" s="70">
        <v>24</v>
      </c>
      <c r="J962" s="34"/>
      <c r="K962" s="34"/>
      <c r="L962" s="34"/>
      <c r="M962" s="78"/>
      <c r="N962" s="70">
        <v>40</v>
      </c>
      <c r="O962" s="80">
        <v>0.68799999999999994</v>
      </c>
      <c r="P962" s="70"/>
      <c r="Q962" s="35"/>
      <c r="R962" s="35"/>
      <c r="S962" s="35"/>
      <c r="T962" s="35"/>
      <c r="U962" s="34"/>
      <c r="V962" s="34"/>
      <c r="W962" s="34"/>
      <c r="X962" s="80">
        <f t="shared" si="95"/>
        <v>22.623999999999999</v>
      </c>
      <c r="Y962" s="42">
        <f t="shared" si="91"/>
        <v>402.00241825387627</v>
      </c>
      <c r="Z962" s="67">
        <f t="shared" si="92"/>
        <v>1.8853333333333333</v>
      </c>
      <c r="AA962" s="89">
        <f t="shared" si="93"/>
        <v>2.7916834600963636</v>
      </c>
      <c r="AB962" s="68">
        <f t="shared" si="94"/>
        <v>7.9561527581329555E-5</v>
      </c>
      <c r="AC962" s="139">
        <v>1.4999999999999999E-4</v>
      </c>
      <c r="AD962" s="43"/>
      <c r="AE962" s="43"/>
      <c r="AF962" s="43"/>
      <c r="AG962" s="43"/>
      <c r="AH962" s="43"/>
      <c r="AI962" s="46">
        <v>171.45</v>
      </c>
      <c r="AJ962" s="43"/>
      <c r="AK962" s="43"/>
      <c r="AL962" s="43"/>
      <c r="AM962" s="43"/>
      <c r="AN962" s="43"/>
      <c r="AO962" s="43"/>
      <c r="AP962" s="43"/>
      <c r="AQ962" s="43"/>
      <c r="AR962" s="43"/>
      <c r="AS962" s="36"/>
      <c r="AT962" s="36"/>
      <c r="AU962" s="36"/>
      <c r="AV962" s="36"/>
      <c r="AW962" s="36"/>
      <c r="AX962" s="36"/>
      <c r="AY962" s="39" t="s">
        <v>162</v>
      </c>
      <c r="AZ962" s="40" t="s">
        <v>163</v>
      </c>
      <c r="BA962" s="41" t="s">
        <v>164</v>
      </c>
      <c r="BB962" s="36"/>
      <c r="BC962" s="36"/>
      <c r="BD962" s="36"/>
      <c r="BE962" s="36"/>
      <c r="BF962" s="36"/>
      <c r="BG962" s="36"/>
      <c r="BH962" s="36"/>
      <c r="BI962" s="36"/>
      <c r="BJ962" s="36"/>
      <c r="BK962" s="36"/>
      <c r="BL962" s="36"/>
      <c r="BM962" s="36"/>
      <c r="BN962" s="36"/>
      <c r="BO962" s="36"/>
      <c r="BP962" s="36"/>
      <c r="BQ962" s="36"/>
    </row>
    <row r="963" spans="1:69" s="25" customFormat="1" hidden="1" x14ac:dyDescent="0.25">
      <c r="A963" s="33" t="s">
        <v>159</v>
      </c>
      <c r="B963" s="33" t="s">
        <v>160</v>
      </c>
      <c r="C963" s="33" t="s">
        <v>161</v>
      </c>
      <c r="D963" s="33" t="s">
        <v>11</v>
      </c>
      <c r="E963" s="33">
        <v>1</v>
      </c>
      <c r="F963" s="47" t="s">
        <v>267</v>
      </c>
      <c r="G963" s="84">
        <v>24</v>
      </c>
      <c r="H963" s="84">
        <v>600</v>
      </c>
      <c r="I963" s="77">
        <v>24</v>
      </c>
      <c r="J963" s="31"/>
      <c r="K963" s="31"/>
      <c r="L963" s="31"/>
      <c r="M963" s="74"/>
      <c r="N963" s="74"/>
      <c r="O963" s="76">
        <v>0.75</v>
      </c>
      <c r="P963" s="77"/>
      <c r="Q963" s="32"/>
      <c r="R963" s="32"/>
      <c r="S963" s="32"/>
      <c r="T963" s="32"/>
      <c r="U963" s="31"/>
      <c r="V963" s="31"/>
      <c r="W963" s="31"/>
      <c r="X963" s="76">
        <f t="shared" si="95"/>
        <v>22.5</v>
      </c>
      <c r="Y963" s="37">
        <f t="shared" si="91"/>
        <v>397.60782021995817</v>
      </c>
      <c r="Z963" s="65">
        <f t="shared" si="92"/>
        <v>1.875</v>
      </c>
      <c r="AA963" s="88">
        <f t="shared" si="93"/>
        <v>2.7611654181941541</v>
      </c>
      <c r="AB963" s="66">
        <f t="shared" si="94"/>
        <v>7.9999999999999993E-5</v>
      </c>
      <c r="AC963" s="138">
        <v>1.4999999999999999E-4</v>
      </c>
      <c r="AD963" s="38"/>
      <c r="AE963" s="38"/>
      <c r="AF963" s="38"/>
      <c r="AG963" s="33"/>
      <c r="AH963" s="38"/>
      <c r="AI963" s="45">
        <v>186.41</v>
      </c>
      <c r="AJ963" s="38"/>
      <c r="AK963" s="38"/>
      <c r="AL963" s="38"/>
      <c r="AM963" s="38"/>
      <c r="AN963" s="38"/>
      <c r="AO963" s="38"/>
      <c r="AP963" s="38"/>
      <c r="AQ963" s="38"/>
      <c r="AR963" s="38"/>
      <c r="AS963" s="33"/>
      <c r="AT963" s="33"/>
      <c r="AU963" s="33"/>
      <c r="AV963" s="33"/>
      <c r="AW963" s="33"/>
      <c r="AX963" s="33"/>
      <c r="AY963" s="39" t="s">
        <v>162</v>
      </c>
      <c r="AZ963" s="40" t="s">
        <v>163</v>
      </c>
      <c r="BA963" s="41" t="s">
        <v>164</v>
      </c>
      <c r="BB963" s="33"/>
      <c r="BC963" s="33"/>
      <c r="BD963" s="33"/>
      <c r="BE963" s="33"/>
      <c r="BF963" s="33"/>
      <c r="BG963" s="33"/>
      <c r="BH963" s="33"/>
      <c r="BI963" s="33"/>
      <c r="BJ963" s="33"/>
      <c r="BK963" s="33"/>
      <c r="BL963" s="33"/>
      <c r="BM963" s="33"/>
      <c r="BN963" s="33"/>
      <c r="BO963" s="33"/>
      <c r="BP963" s="33"/>
      <c r="BQ963" s="33"/>
    </row>
    <row r="964" spans="1:69" s="25" customFormat="1" hidden="1" x14ac:dyDescent="0.25">
      <c r="A964" s="33" t="s">
        <v>159</v>
      </c>
      <c r="B964" s="33" t="s">
        <v>160</v>
      </c>
      <c r="C964" s="33" t="s">
        <v>161</v>
      </c>
      <c r="D964" s="33" t="s">
        <v>11</v>
      </c>
      <c r="E964" s="33">
        <v>1</v>
      </c>
      <c r="F964" s="47" t="s">
        <v>267</v>
      </c>
      <c r="G964" s="84">
        <v>24</v>
      </c>
      <c r="H964" s="84">
        <v>600</v>
      </c>
      <c r="I964" s="77">
        <v>24</v>
      </c>
      <c r="J964" s="31"/>
      <c r="K964" s="31"/>
      <c r="L964" s="31"/>
      <c r="M964" s="74"/>
      <c r="N964" s="74"/>
      <c r="O964" s="76">
        <v>0.81200000000000006</v>
      </c>
      <c r="P964" s="77"/>
      <c r="Q964" s="32"/>
      <c r="R964" s="32"/>
      <c r="S964" s="32"/>
      <c r="T964" s="32"/>
      <c r="U964" s="31"/>
      <c r="V964" s="31"/>
      <c r="W964" s="31"/>
      <c r="X964" s="76">
        <f t="shared" si="95"/>
        <v>22.376000000000001</v>
      </c>
      <c r="Y964" s="37">
        <f t="shared" si="91"/>
        <v>393.23737475036091</v>
      </c>
      <c r="Z964" s="65">
        <f t="shared" si="92"/>
        <v>1.8646666666666667</v>
      </c>
      <c r="AA964" s="88">
        <f t="shared" si="93"/>
        <v>2.7308151024330614</v>
      </c>
      <c r="AB964" s="66">
        <f t="shared" si="94"/>
        <v>8.044333214158026E-5</v>
      </c>
      <c r="AC964" s="138">
        <v>1.4999999999999999E-4</v>
      </c>
      <c r="AD964" s="38"/>
      <c r="AE964" s="38"/>
      <c r="AF964" s="38"/>
      <c r="AG964" s="33"/>
      <c r="AH964" s="38"/>
      <c r="AI964" s="45">
        <v>201.28</v>
      </c>
      <c r="AJ964" s="38"/>
      <c r="AK964" s="38"/>
      <c r="AL964" s="38"/>
      <c r="AM964" s="38"/>
      <c r="AN964" s="38"/>
      <c r="AO964" s="38"/>
      <c r="AP964" s="38"/>
      <c r="AQ964" s="38"/>
      <c r="AR964" s="38"/>
      <c r="AS964" s="33"/>
      <c r="AT964" s="33"/>
      <c r="AU964" s="33"/>
      <c r="AV964" s="33"/>
      <c r="AW964" s="33"/>
      <c r="AX964" s="33"/>
      <c r="AY964" s="39" t="s">
        <v>162</v>
      </c>
      <c r="AZ964" s="40" t="s">
        <v>163</v>
      </c>
      <c r="BA964" s="41" t="s">
        <v>164</v>
      </c>
      <c r="BB964" s="33"/>
      <c r="BC964" s="33"/>
      <c r="BD964" s="33"/>
      <c r="BE964" s="33"/>
      <c r="BF964" s="33"/>
      <c r="BG964" s="33"/>
      <c r="BH964" s="33"/>
      <c r="BI964" s="33"/>
      <c r="BJ964" s="33"/>
      <c r="BK964" s="33"/>
      <c r="BL964" s="33"/>
      <c r="BM964" s="33"/>
      <c r="BN964" s="33"/>
      <c r="BO964" s="33"/>
      <c r="BP964" s="33"/>
      <c r="BQ964" s="33"/>
    </row>
    <row r="965" spans="1:69" s="25" customFormat="1" hidden="1" x14ac:dyDescent="0.25">
      <c r="A965" s="33" t="s">
        <v>159</v>
      </c>
      <c r="B965" s="33" t="s">
        <v>160</v>
      </c>
      <c r="C965" s="33" t="s">
        <v>161</v>
      </c>
      <c r="D965" s="33" t="s">
        <v>11</v>
      </c>
      <c r="E965" s="33">
        <v>1</v>
      </c>
      <c r="F965" s="47" t="s">
        <v>267</v>
      </c>
      <c r="G965" s="84">
        <v>24</v>
      </c>
      <c r="H965" s="84">
        <v>600</v>
      </c>
      <c r="I965" s="77">
        <v>24</v>
      </c>
      <c r="J965" s="31"/>
      <c r="K965" s="31"/>
      <c r="L965" s="31"/>
      <c r="M965" s="74"/>
      <c r="N965" s="74"/>
      <c r="O965" s="76">
        <v>0.875</v>
      </c>
      <c r="P965" s="77"/>
      <c r="Q965" s="32"/>
      <c r="R965" s="32"/>
      <c r="S965" s="32"/>
      <c r="T965" s="32"/>
      <c r="U965" s="31"/>
      <c r="V965" s="31"/>
      <c r="W965" s="31"/>
      <c r="X965" s="76">
        <f t="shared" si="95"/>
        <v>22.25</v>
      </c>
      <c r="Y965" s="37">
        <f t="shared" ref="Y965:Y1028" si="96">PI()*X965^2/4</f>
        <v>388.82117826694923</v>
      </c>
      <c r="Z965" s="65">
        <f t="shared" ref="Z965:Z1028" si="97">X965/12</f>
        <v>1.8541666666666667</v>
      </c>
      <c r="AA965" s="88">
        <f t="shared" ref="AA965:AA1028" si="98">PI()*Z965^2/4</f>
        <v>2.7001470712982587</v>
      </c>
      <c r="AB965" s="66">
        <f t="shared" ref="AB965:AB1028" si="99">AC965/Z965</f>
        <v>8.089887640449437E-5</v>
      </c>
      <c r="AC965" s="138">
        <v>1.4999999999999999E-4</v>
      </c>
      <c r="AD965" s="38"/>
      <c r="AE965" s="38"/>
      <c r="AF965" s="38"/>
      <c r="AG965" s="33"/>
      <c r="AH965" s="38"/>
      <c r="AI965" s="45">
        <v>216.31</v>
      </c>
      <c r="AJ965" s="38"/>
      <c r="AK965" s="38"/>
      <c r="AL965" s="38"/>
      <c r="AM965" s="38"/>
      <c r="AN965" s="38"/>
      <c r="AO965" s="38"/>
      <c r="AP965" s="38"/>
      <c r="AQ965" s="38"/>
      <c r="AR965" s="38"/>
      <c r="AS965" s="33"/>
      <c r="AT965" s="33"/>
      <c r="AU965" s="33"/>
      <c r="AV965" s="33"/>
      <c r="AW965" s="33"/>
      <c r="AX965" s="33"/>
      <c r="AY965" s="39" t="s">
        <v>162</v>
      </c>
      <c r="AZ965" s="40" t="s">
        <v>163</v>
      </c>
      <c r="BA965" s="41" t="s">
        <v>164</v>
      </c>
      <c r="BB965" s="33"/>
      <c r="BC965" s="33"/>
      <c r="BD965" s="33"/>
      <c r="BE965" s="33"/>
      <c r="BF965" s="33"/>
      <c r="BG965" s="33"/>
      <c r="BH965" s="33"/>
      <c r="BI965" s="33"/>
      <c r="BJ965" s="33"/>
      <c r="BK965" s="33"/>
      <c r="BL965" s="33"/>
      <c r="BM965" s="33"/>
      <c r="BN965" s="33"/>
      <c r="BO965" s="33"/>
      <c r="BP965" s="33"/>
      <c r="BQ965" s="33"/>
    </row>
    <row r="966" spans="1:69" s="25" customFormat="1" hidden="1" x14ac:dyDescent="0.25">
      <c r="A966" s="33" t="s">
        <v>159</v>
      </c>
      <c r="B966" s="33" t="s">
        <v>160</v>
      </c>
      <c r="C966" s="33" t="s">
        <v>161</v>
      </c>
      <c r="D966" s="33" t="s">
        <v>11</v>
      </c>
      <c r="E966" s="33">
        <v>1</v>
      </c>
      <c r="F966" s="47" t="s">
        <v>267</v>
      </c>
      <c r="G966" s="84">
        <v>24</v>
      </c>
      <c r="H966" s="84">
        <v>600</v>
      </c>
      <c r="I966" s="77">
        <v>24</v>
      </c>
      <c r="J966" s="31"/>
      <c r="K966" s="31"/>
      <c r="L966" s="31"/>
      <c r="M966" s="74"/>
      <c r="N966" s="74"/>
      <c r="O966" s="76">
        <v>0.93799999999999994</v>
      </c>
      <c r="P966" s="77"/>
      <c r="Q966" s="32"/>
      <c r="R966" s="32"/>
      <c r="S966" s="32"/>
      <c r="T966" s="32"/>
      <c r="U966" s="31"/>
      <c r="V966" s="31"/>
      <c r="W966" s="31"/>
      <c r="X966" s="76">
        <f t="shared" si="95"/>
        <v>22.123999999999999</v>
      </c>
      <c r="Y966" s="37">
        <f t="shared" si="96"/>
        <v>384.42991974602182</v>
      </c>
      <c r="Z966" s="65">
        <f t="shared" si="97"/>
        <v>1.8436666666666666</v>
      </c>
      <c r="AA966" s="88">
        <f t="shared" si="98"/>
        <v>2.6696522204584849</v>
      </c>
      <c r="AB966" s="66">
        <f t="shared" si="99"/>
        <v>8.1359609473874518E-5</v>
      </c>
      <c r="AC966" s="138">
        <v>1.4999999999999999E-4</v>
      </c>
      <c r="AD966" s="38"/>
      <c r="AE966" s="38"/>
      <c r="AF966" s="38"/>
      <c r="AG966" s="33"/>
      <c r="AH966" s="38"/>
      <c r="AI966" s="45">
        <v>231.25</v>
      </c>
      <c r="AJ966" s="38"/>
      <c r="AK966" s="38"/>
      <c r="AL966" s="38"/>
      <c r="AM966" s="38"/>
      <c r="AN966" s="38"/>
      <c r="AO966" s="38"/>
      <c r="AP966" s="38"/>
      <c r="AQ966" s="38"/>
      <c r="AR966" s="38"/>
      <c r="AS966" s="33"/>
      <c r="AT966" s="33"/>
      <c r="AU966" s="33"/>
      <c r="AV966" s="33"/>
      <c r="AW966" s="33"/>
      <c r="AX966" s="33"/>
      <c r="AY966" s="39" t="s">
        <v>162</v>
      </c>
      <c r="AZ966" s="40" t="s">
        <v>163</v>
      </c>
      <c r="BA966" s="41" t="s">
        <v>164</v>
      </c>
      <c r="BB966" s="33"/>
      <c r="BC966" s="33"/>
      <c r="BD966" s="33"/>
      <c r="BE966" s="33"/>
      <c r="BF966" s="33"/>
      <c r="BG966" s="33"/>
      <c r="BH966" s="33"/>
      <c r="BI966" s="33"/>
      <c r="BJ966" s="33"/>
      <c r="BK966" s="33"/>
      <c r="BL966" s="33"/>
      <c r="BM966" s="33"/>
      <c r="BN966" s="33"/>
      <c r="BO966" s="33"/>
      <c r="BP966" s="33"/>
      <c r="BQ966" s="33"/>
    </row>
    <row r="967" spans="1:69" s="25" customFormat="1" hidden="1" x14ac:dyDescent="0.25">
      <c r="A967" s="36" t="s">
        <v>159</v>
      </c>
      <c r="B967" s="36" t="s">
        <v>160</v>
      </c>
      <c r="C967" s="36" t="s">
        <v>161</v>
      </c>
      <c r="D967" s="36" t="s">
        <v>11</v>
      </c>
      <c r="E967" s="36">
        <v>1</v>
      </c>
      <c r="F967" s="47" t="s">
        <v>267</v>
      </c>
      <c r="G967" s="70">
        <v>24</v>
      </c>
      <c r="H967" s="82">
        <v>600</v>
      </c>
      <c r="I967" s="70">
        <v>24</v>
      </c>
      <c r="J967" s="34"/>
      <c r="K967" s="34"/>
      <c r="L967" s="34"/>
      <c r="M967" s="78"/>
      <c r="N967" s="70">
        <v>60</v>
      </c>
      <c r="O967" s="80">
        <v>0.96899999999999997</v>
      </c>
      <c r="P967" s="70"/>
      <c r="Q967" s="35"/>
      <c r="R967" s="35"/>
      <c r="S967" s="35"/>
      <c r="T967" s="35"/>
      <c r="U967" s="34"/>
      <c r="V967" s="34"/>
      <c r="W967" s="34"/>
      <c r="X967" s="80">
        <f t="shared" si="95"/>
        <v>22.062000000000001</v>
      </c>
      <c r="Y967" s="42">
        <f t="shared" si="96"/>
        <v>382.27829634465331</v>
      </c>
      <c r="Z967" s="67">
        <f t="shared" si="97"/>
        <v>1.8385</v>
      </c>
      <c r="AA967" s="89">
        <f t="shared" si="98"/>
        <v>2.6547103912823147</v>
      </c>
      <c r="AB967" s="68">
        <f t="shared" si="99"/>
        <v>8.1588251291813969E-5</v>
      </c>
      <c r="AC967" s="139">
        <v>1.4999999999999999E-4</v>
      </c>
      <c r="AD967" s="43"/>
      <c r="AE967" s="43"/>
      <c r="AF967" s="43"/>
      <c r="AG967" s="43"/>
      <c r="AH967" s="43"/>
      <c r="AI967" s="46">
        <v>238.57</v>
      </c>
      <c r="AJ967" s="43"/>
      <c r="AK967" s="43"/>
      <c r="AL967" s="43"/>
      <c r="AM967" s="43"/>
      <c r="AN967" s="43"/>
      <c r="AO967" s="43"/>
      <c r="AP967" s="43"/>
      <c r="AQ967" s="43"/>
      <c r="AR967" s="43"/>
      <c r="AS967" s="36"/>
      <c r="AT967" s="36"/>
      <c r="AU967" s="36"/>
      <c r="AV967" s="36"/>
      <c r="AW967" s="36"/>
      <c r="AX967" s="36"/>
      <c r="AY967" s="39" t="s">
        <v>162</v>
      </c>
      <c r="AZ967" s="40" t="s">
        <v>163</v>
      </c>
      <c r="BA967" s="41" t="s">
        <v>164</v>
      </c>
      <c r="BB967" s="36"/>
      <c r="BC967" s="36"/>
      <c r="BD967" s="36"/>
      <c r="BE967" s="36"/>
      <c r="BF967" s="36"/>
      <c r="BG967" s="36"/>
      <c r="BH967" s="36"/>
      <c r="BI967" s="36"/>
      <c r="BJ967" s="36"/>
      <c r="BK967" s="36"/>
      <c r="BL967" s="36"/>
      <c r="BM967" s="36"/>
      <c r="BN967" s="36"/>
      <c r="BO967" s="36"/>
      <c r="BP967" s="36"/>
      <c r="BQ967" s="36"/>
    </row>
    <row r="968" spans="1:69" s="25" customFormat="1" hidden="1" x14ac:dyDescent="0.25">
      <c r="A968" s="33" t="s">
        <v>159</v>
      </c>
      <c r="B968" s="33" t="s">
        <v>160</v>
      </c>
      <c r="C968" s="33" t="s">
        <v>161</v>
      </c>
      <c r="D968" s="33" t="s">
        <v>11</v>
      </c>
      <c r="E968" s="33">
        <v>1</v>
      </c>
      <c r="F968" s="47" t="s">
        <v>267</v>
      </c>
      <c r="G968" s="84">
        <v>24</v>
      </c>
      <c r="H968" s="84">
        <v>600</v>
      </c>
      <c r="I968" s="77">
        <v>24</v>
      </c>
      <c r="J968" s="31"/>
      <c r="K968" s="31"/>
      <c r="L968" s="31"/>
      <c r="M968" s="74"/>
      <c r="N968" s="74"/>
      <c r="O968" s="76">
        <v>1</v>
      </c>
      <c r="P968" s="77"/>
      <c r="Q968" s="32"/>
      <c r="R968" s="32"/>
      <c r="S968" s="32"/>
      <c r="T968" s="32"/>
      <c r="U968" s="31"/>
      <c r="V968" s="31"/>
      <c r="W968" s="31"/>
      <c r="X968" s="76">
        <f t="shared" si="95"/>
        <v>22</v>
      </c>
      <c r="Y968" s="37">
        <f t="shared" si="96"/>
        <v>380.13271108436498</v>
      </c>
      <c r="Z968" s="65">
        <f t="shared" si="97"/>
        <v>1.8333333333333333</v>
      </c>
      <c r="AA968" s="88">
        <f t="shared" si="98"/>
        <v>2.6398104936414231</v>
      </c>
      <c r="AB968" s="66">
        <f t="shared" si="99"/>
        <v>8.1818181818181816E-5</v>
      </c>
      <c r="AC968" s="138">
        <v>1.4999999999999999E-4</v>
      </c>
      <c r="AD968" s="38"/>
      <c r="AE968" s="38"/>
      <c r="AF968" s="38"/>
      <c r="AG968" s="33"/>
      <c r="AH968" s="38"/>
      <c r="AI968" s="45">
        <v>245.87</v>
      </c>
      <c r="AJ968" s="38"/>
      <c r="AK968" s="38"/>
      <c r="AL968" s="38"/>
      <c r="AM968" s="38"/>
      <c r="AN968" s="38"/>
      <c r="AO968" s="38"/>
      <c r="AP968" s="38"/>
      <c r="AQ968" s="38"/>
      <c r="AR968" s="38"/>
      <c r="AS968" s="33"/>
      <c r="AT968" s="33"/>
      <c r="AU968" s="33"/>
      <c r="AV968" s="33"/>
      <c r="AW968" s="33"/>
      <c r="AX968" s="33"/>
      <c r="AY968" s="39" t="s">
        <v>162</v>
      </c>
      <c r="AZ968" s="40" t="s">
        <v>163</v>
      </c>
      <c r="BA968" s="41" t="s">
        <v>164</v>
      </c>
      <c r="BB968" s="33"/>
      <c r="BC968" s="33"/>
      <c r="BD968" s="33"/>
      <c r="BE968" s="33"/>
      <c r="BF968" s="33"/>
      <c r="BG968" s="33"/>
      <c r="BH968" s="33"/>
      <c r="BI968" s="33"/>
      <c r="BJ968" s="33"/>
      <c r="BK968" s="33"/>
      <c r="BL968" s="33"/>
      <c r="BM968" s="33"/>
      <c r="BN968" s="33"/>
      <c r="BO968" s="33"/>
      <c r="BP968" s="33"/>
      <c r="BQ968" s="33"/>
    </row>
    <row r="969" spans="1:69" s="25" customFormat="1" hidden="1" x14ac:dyDescent="0.25">
      <c r="A969" s="33" t="s">
        <v>159</v>
      </c>
      <c r="B969" s="33" t="s">
        <v>160</v>
      </c>
      <c r="C969" s="33" t="s">
        <v>161</v>
      </c>
      <c r="D969" s="33" t="s">
        <v>11</v>
      </c>
      <c r="E969" s="33">
        <v>1</v>
      </c>
      <c r="F969" s="47" t="s">
        <v>267</v>
      </c>
      <c r="G969" s="84">
        <v>24</v>
      </c>
      <c r="H969" s="84">
        <v>600</v>
      </c>
      <c r="I969" s="77">
        <v>24</v>
      </c>
      <c r="J969" s="31"/>
      <c r="K969" s="31"/>
      <c r="L969" s="31"/>
      <c r="M969" s="74"/>
      <c r="N969" s="74"/>
      <c r="O969" s="76">
        <v>1.0620000000000001</v>
      </c>
      <c r="P969" s="77"/>
      <c r="Q969" s="32"/>
      <c r="R969" s="32"/>
      <c r="S969" s="32"/>
      <c r="T969" s="32"/>
      <c r="U969" s="31"/>
      <c r="V969" s="31"/>
      <c r="W969" s="31"/>
      <c r="X969" s="76">
        <f t="shared" si="95"/>
        <v>21.876000000000001</v>
      </c>
      <c r="Y969" s="37">
        <f t="shared" si="96"/>
        <v>375.85965498702893</v>
      </c>
      <c r="Z969" s="65">
        <f t="shared" si="97"/>
        <v>1.8230000000000002</v>
      </c>
      <c r="AA969" s="88">
        <f t="shared" si="98"/>
        <v>2.6101364929654789</v>
      </c>
      <c r="AB969" s="66">
        <f t="shared" si="99"/>
        <v>8.2281952825013694E-5</v>
      </c>
      <c r="AC969" s="138">
        <v>1.4999999999999999E-4</v>
      </c>
      <c r="AD969" s="38"/>
      <c r="AE969" s="38"/>
      <c r="AF969" s="38"/>
      <c r="AG969" s="33"/>
      <c r="AH969" s="38"/>
      <c r="AI969" s="45">
        <v>260.41000000000003</v>
      </c>
      <c r="AJ969" s="38"/>
      <c r="AK969" s="38"/>
      <c r="AL969" s="38"/>
      <c r="AM969" s="38"/>
      <c r="AN969" s="38"/>
      <c r="AO969" s="38"/>
      <c r="AP969" s="38"/>
      <c r="AQ969" s="38"/>
      <c r="AR969" s="38"/>
      <c r="AS969" s="33"/>
      <c r="AT969" s="33"/>
      <c r="AU969" s="33"/>
      <c r="AV969" s="33"/>
      <c r="AW969" s="33"/>
      <c r="AX969" s="33"/>
      <c r="AY969" s="39" t="s">
        <v>162</v>
      </c>
      <c r="AZ969" s="40" t="s">
        <v>163</v>
      </c>
      <c r="BA969" s="41" t="s">
        <v>164</v>
      </c>
      <c r="BB969" s="33"/>
      <c r="BC969" s="33"/>
      <c r="BD969" s="33"/>
      <c r="BE969" s="33"/>
      <c r="BF969" s="33"/>
      <c r="BG969" s="33"/>
      <c r="BH969" s="33"/>
      <c r="BI969" s="33"/>
      <c r="BJ969" s="33"/>
      <c r="BK969" s="33"/>
      <c r="BL969" s="33"/>
      <c r="BM969" s="33"/>
      <c r="BN969" s="33"/>
      <c r="BO969" s="33"/>
      <c r="BP969" s="33"/>
      <c r="BQ969" s="33"/>
    </row>
    <row r="970" spans="1:69" s="25" customFormat="1" hidden="1" x14ac:dyDescent="0.25">
      <c r="A970" s="33" t="s">
        <v>159</v>
      </c>
      <c r="B970" s="33" t="s">
        <v>160</v>
      </c>
      <c r="C970" s="33" t="s">
        <v>161</v>
      </c>
      <c r="D970" s="33" t="s">
        <v>11</v>
      </c>
      <c r="E970" s="33">
        <v>1</v>
      </c>
      <c r="F970" s="47" t="s">
        <v>267</v>
      </c>
      <c r="G970" s="84">
        <v>24</v>
      </c>
      <c r="H970" s="84">
        <v>600</v>
      </c>
      <c r="I970" s="77">
        <v>24</v>
      </c>
      <c r="J970" s="31"/>
      <c r="K970" s="31"/>
      <c r="L970" s="31"/>
      <c r="M970" s="74"/>
      <c r="N970" s="74"/>
      <c r="O970" s="76">
        <v>1.125</v>
      </c>
      <c r="P970" s="77"/>
      <c r="Q970" s="32"/>
      <c r="R970" s="32"/>
      <c r="S970" s="32"/>
      <c r="T970" s="32"/>
      <c r="U970" s="31"/>
      <c r="V970" s="31"/>
      <c r="W970" s="31"/>
      <c r="X970" s="76">
        <f t="shared" ref="X970:X1033" si="100">(I970-O970*2)</f>
        <v>21.75</v>
      </c>
      <c r="Y970" s="37">
        <f t="shared" si="96"/>
        <v>371.54241867220537</v>
      </c>
      <c r="Z970" s="65">
        <f t="shared" si="97"/>
        <v>1.8125</v>
      </c>
      <c r="AA970" s="88">
        <f t="shared" si="98"/>
        <v>2.5801556852236485</v>
      </c>
      <c r="AB970" s="66">
        <f t="shared" si="99"/>
        <v>8.275862068965516E-5</v>
      </c>
      <c r="AC970" s="138">
        <v>1.4999999999999999E-4</v>
      </c>
      <c r="AD970" s="38"/>
      <c r="AE970" s="38"/>
      <c r="AF970" s="38"/>
      <c r="AG970" s="33"/>
      <c r="AH970" s="38"/>
      <c r="AI970" s="45">
        <v>275.10000000000002</v>
      </c>
      <c r="AJ970" s="38"/>
      <c r="AK970" s="38"/>
      <c r="AL970" s="38"/>
      <c r="AM970" s="38"/>
      <c r="AN970" s="38"/>
      <c r="AO970" s="38"/>
      <c r="AP970" s="38"/>
      <c r="AQ970" s="38"/>
      <c r="AR970" s="38"/>
      <c r="AS970" s="33"/>
      <c r="AT970" s="33"/>
      <c r="AU970" s="33"/>
      <c r="AV970" s="33"/>
      <c r="AW970" s="33"/>
      <c r="AX970" s="33"/>
      <c r="AY970" s="39" t="s">
        <v>162</v>
      </c>
      <c r="AZ970" s="40" t="s">
        <v>163</v>
      </c>
      <c r="BA970" s="41" t="s">
        <v>164</v>
      </c>
      <c r="BB970" s="33"/>
      <c r="BC970" s="33"/>
      <c r="BD970" s="33"/>
      <c r="BE970" s="33"/>
      <c r="BF970" s="33"/>
      <c r="BG970" s="33"/>
      <c r="BH970" s="33"/>
      <c r="BI970" s="33"/>
      <c r="BJ970" s="33"/>
      <c r="BK970" s="33"/>
      <c r="BL970" s="33"/>
      <c r="BM970" s="33"/>
      <c r="BN970" s="33"/>
      <c r="BO970" s="33"/>
      <c r="BP970" s="33"/>
      <c r="BQ970" s="33"/>
    </row>
    <row r="971" spans="1:69" s="25" customFormat="1" hidden="1" x14ac:dyDescent="0.25">
      <c r="A971" s="33" t="s">
        <v>159</v>
      </c>
      <c r="B971" s="33" t="s">
        <v>160</v>
      </c>
      <c r="C971" s="33" t="s">
        <v>161</v>
      </c>
      <c r="D971" s="33" t="s">
        <v>11</v>
      </c>
      <c r="E971" s="33">
        <v>1</v>
      </c>
      <c r="F971" s="47" t="s">
        <v>267</v>
      </c>
      <c r="G971" s="84">
        <v>24</v>
      </c>
      <c r="H971" s="84">
        <v>600</v>
      </c>
      <c r="I971" s="77">
        <v>24</v>
      </c>
      <c r="J971" s="31"/>
      <c r="K971" s="31"/>
      <c r="L971" s="31"/>
      <c r="M971" s="74"/>
      <c r="N971" s="74"/>
      <c r="O971" s="76">
        <v>1.1879999999999999</v>
      </c>
      <c r="P971" s="77"/>
      <c r="Q971" s="32"/>
      <c r="R971" s="32"/>
      <c r="S971" s="32"/>
      <c r="T971" s="32"/>
      <c r="U971" s="31"/>
      <c r="V971" s="31"/>
      <c r="W971" s="31"/>
      <c r="X971" s="76">
        <f t="shared" si="100"/>
        <v>21.623999999999999</v>
      </c>
      <c r="Y971" s="37">
        <f t="shared" si="96"/>
        <v>367.25012031986603</v>
      </c>
      <c r="Z971" s="65">
        <f t="shared" si="97"/>
        <v>1.8019999999999998</v>
      </c>
      <c r="AA971" s="88">
        <f t="shared" si="98"/>
        <v>2.5503480577768474</v>
      </c>
      <c r="AB971" s="66">
        <f t="shared" si="99"/>
        <v>8.3240843507214213E-5</v>
      </c>
      <c r="AC971" s="138">
        <v>1.4999999999999999E-4</v>
      </c>
      <c r="AD971" s="38"/>
      <c r="AE971" s="38"/>
      <c r="AF971" s="38"/>
      <c r="AG971" s="33"/>
      <c r="AH971" s="38"/>
      <c r="AI971" s="45">
        <v>289.70999999999998</v>
      </c>
      <c r="AJ971" s="38"/>
      <c r="AK971" s="38"/>
      <c r="AL971" s="38"/>
      <c r="AM971" s="38"/>
      <c r="AN971" s="38"/>
      <c r="AO971" s="38"/>
      <c r="AP971" s="38"/>
      <c r="AQ971" s="38"/>
      <c r="AR971" s="38"/>
      <c r="AS971" s="33"/>
      <c r="AT971" s="33"/>
      <c r="AU971" s="33"/>
      <c r="AV971" s="33"/>
      <c r="AW971" s="33"/>
      <c r="AX971" s="33"/>
      <c r="AY971" s="39" t="s">
        <v>162</v>
      </c>
      <c r="AZ971" s="40" t="s">
        <v>163</v>
      </c>
      <c r="BA971" s="41" t="s">
        <v>164</v>
      </c>
      <c r="BB971" s="33"/>
      <c r="BC971" s="33"/>
      <c r="BD971" s="33"/>
      <c r="BE971" s="33"/>
      <c r="BF971" s="33"/>
      <c r="BG971" s="33"/>
      <c r="BH971" s="33"/>
      <c r="BI971" s="33"/>
      <c r="BJ971" s="33"/>
      <c r="BK971" s="33"/>
      <c r="BL971" s="33"/>
      <c r="BM971" s="33"/>
      <c r="BN971" s="33"/>
      <c r="BO971" s="33"/>
      <c r="BP971" s="33"/>
      <c r="BQ971" s="33"/>
    </row>
    <row r="972" spans="1:69" s="25" customFormat="1" hidden="1" x14ac:dyDescent="0.25">
      <c r="A972" s="36" t="s">
        <v>159</v>
      </c>
      <c r="B972" s="36" t="s">
        <v>160</v>
      </c>
      <c r="C972" s="36" t="s">
        <v>161</v>
      </c>
      <c r="D972" s="36" t="s">
        <v>11</v>
      </c>
      <c r="E972" s="36">
        <v>1</v>
      </c>
      <c r="F972" s="47" t="s">
        <v>267</v>
      </c>
      <c r="G972" s="70">
        <v>24</v>
      </c>
      <c r="H972" s="82">
        <v>600</v>
      </c>
      <c r="I972" s="70">
        <v>24</v>
      </c>
      <c r="J972" s="34"/>
      <c r="K972" s="34"/>
      <c r="L972" s="34"/>
      <c r="M972" s="78"/>
      <c r="N972" s="70">
        <v>80</v>
      </c>
      <c r="O972" s="80">
        <v>1.2190000000000001</v>
      </c>
      <c r="P972" s="70"/>
      <c r="Q972" s="35"/>
      <c r="R972" s="35"/>
      <c r="S972" s="35"/>
      <c r="T972" s="35"/>
      <c r="U972" s="34"/>
      <c r="V972" s="34"/>
      <c r="W972" s="34"/>
      <c r="X972" s="80">
        <f t="shared" si="100"/>
        <v>21.562000000000001</v>
      </c>
      <c r="Y972" s="42">
        <f t="shared" si="96"/>
        <v>365.14719160462823</v>
      </c>
      <c r="Z972" s="67">
        <f t="shared" si="97"/>
        <v>1.7968333333333335</v>
      </c>
      <c r="AA972" s="89">
        <f t="shared" si="98"/>
        <v>2.5357443861432518</v>
      </c>
      <c r="AB972" s="68">
        <f t="shared" si="99"/>
        <v>8.3480196642240963E-5</v>
      </c>
      <c r="AC972" s="139">
        <v>1.4999999999999999E-4</v>
      </c>
      <c r="AD972" s="43"/>
      <c r="AE972" s="43"/>
      <c r="AF972" s="43"/>
      <c r="AG972" s="43"/>
      <c r="AH972" s="43"/>
      <c r="AI972" s="46">
        <v>296.86</v>
      </c>
      <c r="AJ972" s="43"/>
      <c r="AK972" s="43"/>
      <c r="AL972" s="43"/>
      <c r="AM972" s="43"/>
      <c r="AN972" s="43"/>
      <c r="AO972" s="43"/>
      <c r="AP972" s="43"/>
      <c r="AQ972" s="43"/>
      <c r="AR972" s="43"/>
      <c r="AS972" s="36"/>
      <c r="AT972" s="36"/>
      <c r="AU972" s="36"/>
      <c r="AV972" s="36"/>
      <c r="AW972" s="36"/>
      <c r="AX972" s="36"/>
      <c r="AY972" s="39" t="s">
        <v>162</v>
      </c>
      <c r="AZ972" s="40" t="s">
        <v>163</v>
      </c>
      <c r="BA972" s="41" t="s">
        <v>164</v>
      </c>
      <c r="BB972" s="36"/>
      <c r="BC972" s="36"/>
      <c r="BD972" s="36"/>
      <c r="BE972" s="36"/>
      <c r="BF972" s="36"/>
      <c r="BG972" s="36"/>
      <c r="BH972" s="36"/>
      <c r="BI972" s="36"/>
      <c r="BJ972" s="36"/>
      <c r="BK972" s="36"/>
      <c r="BL972" s="36"/>
      <c r="BM972" s="36"/>
      <c r="BN972" s="36"/>
      <c r="BO972" s="36"/>
      <c r="BP972" s="36"/>
      <c r="BQ972" s="36"/>
    </row>
    <row r="973" spans="1:69" s="25" customFormat="1" hidden="1" x14ac:dyDescent="0.25">
      <c r="A973" s="33" t="s">
        <v>159</v>
      </c>
      <c r="B973" s="33" t="s">
        <v>160</v>
      </c>
      <c r="C973" s="33" t="s">
        <v>161</v>
      </c>
      <c r="D973" s="33" t="s">
        <v>11</v>
      </c>
      <c r="E973" s="33">
        <v>1</v>
      </c>
      <c r="F973" s="47" t="s">
        <v>267</v>
      </c>
      <c r="G973" s="84">
        <v>24</v>
      </c>
      <c r="H973" s="84">
        <v>600</v>
      </c>
      <c r="I973" s="77">
        <v>24</v>
      </c>
      <c r="J973" s="31"/>
      <c r="K973" s="31"/>
      <c r="L973" s="31"/>
      <c r="M973" s="74"/>
      <c r="N973" s="74"/>
      <c r="O973" s="76">
        <v>1.25</v>
      </c>
      <c r="P973" s="77"/>
      <c r="Q973" s="32"/>
      <c r="R973" s="32"/>
      <c r="S973" s="32"/>
      <c r="T973" s="32"/>
      <c r="U973" s="31"/>
      <c r="V973" s="31"/>
      <c r="W973" s="31"/>
      <c r="X973" s="76">
        <f t="shared" si="100"/>
        <v>21.5</v>
      </c>
      <c r="Y973" s="37">
        <f t="shared" si="96"/>
        <v>363.05030103047045</v>
      </c>
      <c r="Z973" s="65">
        <f t="shared" si="97"/>
        <v>1.7916666666666667</v>
      </c>
      <c r="AA973" s="88">
        <f t="shared" si="98"/>
        <v>2.521182646044934</v>
      </c>
      <c r="AB973" s="66">
        <f t="shared" si="99"/>
        <v>8.3720930232558129E-5</v>
      </c>
      <c r="AC973" s="138">
        <v>1.4999999999999999E-4</v>
      </c>
      <c r="AD973" s="38"/>
      <c r="AE973" s="38"/>
      <c r="AF973" s="38"/>
      <c r="AG973" s="33"/>
      <c r="AH973" s="38"/>
      <c r="AI973" s="45">
        <v>304</v>
      </c>
      <c r="AJ973" s="38"/>
      <c r="AK973" s="38"/>
      <c r="AL973" s="38"/>
      <c r="AM973" s="38"/>
      <c r="AN973" s="38"/>
      <c r="AO973" s="38"/>
      <c r="AP973" s="38"/>
      <c r="AQ973" s="38"/>
      <c r="AR973" s="38"/>
      <c r="AS973" s="33"/>
      <c r="AT973" s="33"/>
      <c r="AU973" s="33"/>
      <c r="AV973" s="33"/>
      <c r="AW973" s="33"/>
      <c r="AX973" s="33"/>
      <c r="AY973" s="39" t="s">
        <v>162</v>
      </c>
      <c r="AZ973" s="40" t="s">
        <v>163</v>
      </c>
      <c r="BA973" s="41" t="s">
        <v>164</v>
      </c>
      <c r="BB973" s="33"/>
      <c r="BC973" s="33"/>
      <c r="BD973" s="33"/>
      <c r="BE973" s="33"/>
      <c r="BF973" s="33"/>
      <c r="BG973" s="33"/>
      <c r="BH973" s="33"/>
      <c r="BI973" s="33"/>
      <c r="BJ973" s="33"/>
      <c r="BK973" s="33"/>
      <c r="BL973" s="33"/>
      <c r="BM973" s="33"/>
      <c r="BN973" s="33"/>
      <c r="BO973" s="33"/>
      <c r="BP973" s="33"/>
      <c r="BQ973" s="33"/>
    </row>
    <row r="974" spans="1:69" s="25" customFormat="1" hidden="1" x14ac:dyDescent="0.25">
      <c r="A974" s="33" t="s">
        <v>159</v>
      </c>
      <c r="B974" s="33" t="s">
        <v>160</v>
      </c>
      <c r="C974" s="33" t="s">
        <v>161</v>
      </c>
      <c r="D974" s="33" t="s">
        <v>11</v>
      </c>
      <c r="E974" s="33">
        <v>1</v>
      </c>
      <c r="F974" s="47" t="s">
        <v>267</v>
      </c>
      <c r="G974" s="84">
        <v>24</v>
      </c>
      <c r="H974" s="84">
        <v>600</v>
      </c>
      <c r="I974" s="77">
        <v>24</v>
      </c>
      <c r="J974" s="31"/>
      <c r="K974" s="31"/>
      <c r="L974" s="31"/>
      <c r="M974" s="74"/>
      <c r="N974" s="74"/>
      <c r="O974" s="76">
        <v>1.3120000000000001</v>
      </c>
      <c r="P974" s="77"/>
      <c r="Q974" s="32"/>
      <c r="R974" s="32"/>
      <c r="S974" s="32"/>
      <c r="T974" s="32"/>
      <c r="U974" s="31"/>
      <c r="V974" s="31"/>
      <c r="W974" s="31"/>
      <c r="X974" s="76">
        <f t="shared" si="100"/>
        <v>21.376000000000001</v>
      </c>
      <c r="Y974" s="37">
        <f t="shared" si="96"/>
        <v>358.87463430539572</v>
      </c>
      <c r="Z974" s="65">
        <f t="shared" si="97"/>
        <v>1.7813333333333334</v>
      </c>
      <c r="AA974" s="88">
        <f t="shared" si="98"/>
        <v>2.4921849604541366</v>
      </c>
      <c r="AB974" s="66">
        <f t="shared" si="99"/>
        <v>8.4206586826347294E-5</v>
      </c>
      <c r="AC974" s="138">
        <v>1.4999999999999999E-4</v>
      </c>
      <c r="AD974" s="38"/>
      <c r="AE974" s="38"/>
      <c r="AF974" s="38"/>
      <c r="AG974" s="33"/>
      <c r="AH974" s="38"/>
      <c r="AI974" s="45">
        <v>318.20999999999998</v>
      </c>
      <c r="AJ974" s="38"/>
      <c r="AK974" s="38"/>
      <c r="AL974" s="38"/>
      <c r="AM974" s="38"/>
      <c r="AN974" s="38"/>
      <c r="AO974" s="38"/>
      <c r="AP974" s="38"/>
      <c r="AQ974" s="38"/>
      <c r="AR974" s="38"/>
      <c r="AS974" s="33"/>
      <c r="AT974" s="33"/>
      <c r="AU974" s="33"/>
      <c r="AV974" s="33"/>
      <c r="AW974" s="33"/>
      <c r="AX974" s="33"/>
      <c r="AY974" s="39" t="s">
        <v>162</v>
      </c>
      <c r="AZ974" s="40" t="s">
        <v>163</v>
      </c>
      <c r="BA974" s="41" t="s">
        <v>164</v>
      </c>
      <c r="BB974" s="33"/>
      <c r="BC974" s="33"/>
      <c r="BD974" s="33"/>
      <c r="BE974" s="33"/>
      <c r="BF974" s="33"/>
      <c r="BG974" s="33"/>
      <c r="BH974" s="33"/>
      <c r="BI974" s="33"/>
      <c r="BJ974" s="33"/>
      <c r="BK974" s="33"/>
      <c r="BL974" s="33"/>
      <c r="BM974" s="33"/>
      <c r="BN974" s="33"/>
      <c r="BO974" s="33"/>
      <c r="BP974" s="33"/>
      <c r="BQ974" s="33"/>
    </row>
    <row r="975" spans="1:69" s="25" customFormat="1" hidden="1" x14ac:dyDescent="0.25">
      <c r="A975" s="33" t="s">
        <v>159</v>
      </c>
      <c r="B975" s="33" t="s">
        <v>160</v>
      </c>
      <c r="C975" s="33" t="s">
        <v>161</v>
      </c>
      <c r="D975" s="33" t="s">
        <v>11</v>
      </c>
      <c r="E975" s="33">
        <v>1</v>
      </c>
      <c r="F975" s="47" t="s">
        <v>267</v>
      </c>
      <c r="G975" s="84">
        <v>24</v>
      </c>
      <c r="H975" s="84">
        <v>600</v>
      </c>
      <c r="I975" s="77">
        <v>24</v>
      </c>
      <c r="J975" s="31"/>
      <c r="K975" s="31"/>
      <c r="L975" s="31"/>
      <c r="M975" s="74"/>
      <c r="N975" s="74"/>
      <c r="O975" s="76">
        <v>1.375</v>
      </c>
      <c r="P975" s="77"/>
      <c r="Q975" s="32"/>
      <c r="R975" s="32"/>
      <c r="S975" s="32"/>
      <c r="T975" s="32"/>
      <c r="U975" s="31"/>
      <c r="V975" s="31"/>
      <c r="W975" s="31"/>
      <c r="X975" s="76">
        <f t="shared" si="100"/>
        <v>21.25</v>
      </c>
      <c r="Y975" s="37">
        <f t="shared" si="96"/>
        <v>354.65635815916022</v>
      </c>
      <c r="Z975" s="65">
        <f t="shared" si="97"/>
        <v>1.7708333333333333</v>
      </c>
      <c r="AA975" s="88">
        <f t="shared" si="98"/>
        <v>2.4628913761052793</v>
      </c>
      <c r="AB975" s="66">
        <f t="shared" si="99"/>
        <v>8.4705882352941169E-5</v>
      </c>
      <c r="AC975" s="138">
        <v>1.4999999999999999E-4</v>
      </c>
      <c r="AD975" s="38"/>
      <c r="AE975" s="38"/>
      <c r="AF975" s="38"/>
      <c r="AG975" s="33"/>
      <c r="AH975" s="38"/>
      <c r="AI975" s="45">
        <v>332.56</v>
      </c>
      <c r="AJ975" s="38"/>
      <c r="AK975" s="38"/>
      <c r="AL975" s="38"/>
      <c r="AM975" s="38"/>
      <c r="AN975" s="38"/>
      <c r="AO975" s="38"/>
      <c r="AP975" s="38"/>
      <c r="AQ975" s="38"/>
      <c r="AR975" s="38"/>
      <c r="AS975" s="33"/>
      <c r="AT975" s="33"/>
      <c r="AU975" s="33"/>
      <c r="AV975" s="33"/>
      <c r="AW975" s="33"/>
      <c r="AX975" s="33"/>
      <c r="AY975" s="39" t="s">
        <v>162</v>
      </c>
      <c r="AZ975" s="40" t="s">
        <v>163</v>
      </c>
      <c r="BA975" s="41" t="s">
        <v>164</v>
      </c>
      <c r="BB975" s="33"/>
      <c r="BC975" s="33"/>
      <c r="BD975" s="33"/>
      <c r="BE975" s="33"/>
      <c r="BF975" s="33"/>
      <c r="BG975" s="33"/>
      <c r="BH975" s="33"/>
      <c r="BI975" s="33"/>
      <c r="BJ975" s="33"/>
      <c r="BK975" s="33"/>
      <c r="BL975" s="33"/>
      <c r="BM975" s="33"/>
      <c r="BN975" s="33"/>
      <c r="BO975" s="33"/>
      <c r="BP975" s="33"/>
      <c r="BQ975" s="33"/>
    </row>
    <row r="976" spans="1:69" s="25" customFormat="1" hidden="1" x14ac:dyDescent="0.25">
      <c r="A976" s="33" t="s">
        <v>159</v>
      </c>
      <c r="B976" s="33" t="s">
        <v>160</v>
      </c>
      <c r="C976" s="33" t="s">
        <v>161</v>
      </c>
      <c r="D976" s="33" t="s">
        <v>11</v>
      </c>
      <c r="E976" s="33">
        <v>1</v>
      </c>
      <c r="F976" s="47" t="s">
        <v>267</v>
      </c>
      <c r="G976" s="84">
        <v>24</v>
      </c>
      <c r="H976" s="84">
        <v>600</v>
      </c>
      <c r="I976" s="77">
        <v>24</v>
      </c>
      <c r="J976" s="31"/>
      <c r="K976" s="31"/>
      <c r="L976" s="31"/>
      <c r="M976" s="74"/>
      <c r="N976" s="74"/>
      <c r="O976" s="76">
        <v>1.4379999999999999</v>
      </c>
      <c r="P976" s="77"/>
      <c r="Q976" s="32"/>
      <c r="R976" s="32"/>
      <c r="S976" s="32"/>
      <c r="T976" s="32"/>
      <c r="U976" s="31"/>
      <c r="V976" s="31"/>
      <c r="W976" s="31"/>
      <c r="X976" s="76">
        <f t="shared" si="100"/>
        <v>21.123999999999999</v>
      </c>
      <c r="Y976" s="37">
        <f t="shared" si="96"/>
        <v>350.463019975409</v>
      </c>
      <c r="Z976" s="65">
        <f t="shared" si="97"/>
        <v>1.7603333333333333</v>
      </c>
      <c r="AA976" s="88">
        <f t="shared" si="98"/>
        <v>2.4337709720514513</v>
      </c>
      <c r="AB976" s="66">
        <f t="shared" si="99"/>
        <v>8.5211134254875969E-5</v>
      </c>
      <c r="AC976" s="138">
        <v>1.4999999999999999E-4</v>
      </c>
      <c r="AD976" s="38"/>
      <c r="AE976" s="38"/>
      <c r="AF976" s="38"/>
      <c r="AG976" s="33"/>
      <c r="AH976" s="38"/>
      <c r="AI976" s="45">
        <v>346.83</v>
      </c>
      <c r="AJ976" s="38"/>
      <c r="AK976" s="38"/>
      <c r="AL976" s="38"/>
      <c r="AM976" s="38"/>
      <c r="AN976" s="38"/>
      <c r="AO976" s="38"/>
      <c r="AP976" s="38"/>
      <c r="AQ976" s="38"/>
      <c r="AR976" s="38"/>
      <c r="AS976" s="33"/>
      <c r="AT976" s="33"/>
      <c r="AU976" s="33"/>
      <c r="AV976" s="33"/>
      <c r="AW976" s="33"/>
      <c r="AX976" s="33"/>
      <c r="AY976" s="39" t="s">
        <v>162</v>
      </c>
      <c r="AZ976" s="40" t="s">
        <v>163</v>
      </c>
      <c r="BA976" s="41" t="s">
        <v>164</v>
      </c>
      <c r="BB976" s="33"/>
      <c r="BC976" s="33"/>
      <c r="BD976" s="33"/>
      <c r="BE976" s="33"/>
      <c r="BF976" s="33"/>
      <c r="BG976" s="33"/>
      <c r="BH976" s="33"/>
      <c r="BI976" s="33"/>
      <c r="BJ976" s="33"/>
      <c r="BK976" s="33"/>
      <c r="BL976" s="33"/>
      <c r="BM976" s="33"/>
      <c r="BN976" s="33"/>
      <c r="BO976" s="33"/>
      <c r="BP976" s="33"/>
      <c r="BQ976" s="33"/>
    </row>
    <row r="977" spans="1:69" s="25" customFormat="1" hidden="1" x14ac:dyDescent="0.25">
      <c r="A977" s="33" t="s">
        <v>159</v>
      </c>
      <c r="B977" s="33" t="s">
        <v>160</v>
      </c>
      <c r="C977" s="33" t="s">
        <v>161</v>
      </c>
      <c r="D977" s="33" t="s">
        <v>11</v>
      </c>
      <c r="E977" s="33">
        <v>1</v>
      </c>
      <c r="F977" s="47" t="s">
        <v>267</v>
      </c>
      <c r="G977" s="84">
        <v>24</v>
      </c>
      <c r="H977" s="84">
        <v>600</v>
      </c>
      <c r="I977" s="77">
        <v>24</v>
      </c>
      <c r="J977" s="31"/>
      <c r="K977" s="31"/>
      <c r="L977" s="31"/>
      <c r="M977" s="74"/>
      <c r="N977" s="74"/>
      <c r="O977" s="76">
        <v>1.5</v>
      </c>
      <c r="P977" s="77"/>
      <c r="Q977" s="32"/>
      <c r="R977" s="32"/>
      <c r="S977" s="32"/>
      <c r="T977" s="32"/>
      <c r="U977" s="31"/>
      <c r="V977" s="31"/>
      <c r="W977" s="31"/>
      <c r="X977" s="76">
        <f t="shared" si="100"/>
        <v>21</v>
      </c>
      <c r="Y977" s="37">
        <f t="shared" si="96"/>
        <v>346.36059005827468</v>
      </c>
      <c r="Z977" s="65">
        <f t="shared" si="97"/>
        <v>1.75</v>
      </c>
      <c r="AA977" s="88">
        <f t="shared" si="98"/>
        <v>2.4052818754046852</v>
      </c>
      <c r="AB977" s="66">
        <f t="shared" si="99"/>
        <v>8.5714285714285713E-5</v>
      </c>
      <c r="AC977" s="138">
        <v>1.4999999999999999E-4</v>
      </c>
      <c r="AD977" s="38"/>
      <c r="AE977" s="38"/>
      <c r="AF977" s="38"/>
      <c r="AG977" s="33"/>
      <c r="AH977" s="38"/>
      <c r="AI977" s="45">
        <v>360.79</v>
      </c>
      <c r="AJ977" s="38"/>
      <c r="AK977" s="38"/>
      <c r="AL977" s="38"/>
      <c r="AM977" s="38"/>
      <c r="AN977" s="38"/>
      <c r="AO977" s="38"/>
      <c r="AP977" s="38"/>
      <c r="AQ977" s="38"/>
      <c r="AR977" s="38"/>
      <c r="AS977" s="33"/>
      <c r="AT977" s="33"/>
      <c r="AU977" s="33"/>
      <c r="AV977" s="33"/>
      <c r="AW977" s="33"/>
      <c r="AX977" s="33"/>
      <c r="AY977" s="39" t="s">
        <v>162</v>
      </c>
      <c r="AZ977" s="40" t="s">
        <v>163</v>
      </c>
      <c r="BA977" s="41" t="s">
        <v>164</v>
      </c>
      <c r="BB977" s="33"/>
      <c r="BC977" s="33"/>
      <c r="BD977" s="33"/>
      <c r="BE977" s="33"/>
      <c r="BF977" s="33"/>
      <c r="BG977" s="33"/>
      <c r="BH977" s="33"/>
      <c r="BI977" s="33"/>
      <c r="BJ977" s="33"/>
      <c r="BK977" s="33"/>
      <c r="BL977" s="33"/>
      <c r="BM977" s="33"/>
      <c r="BN977" s="33"/>
      <c r="BO977" s="33"/>
      <c r="BP977" s="33"/>
      <c r="BQ977" s="33"/>
    </row>
    <row r="978" spans="1:69" s="25" customFormat="1" hidden="1" x14ac:dyDescent="0.25">
      <c r="A978" s="36" t="s">
        <v>159</v>
      </c>
      <c r="B978" s="36" t="s">
        <v>160</v>
      </c>
      <c r="C978" s="36" t="s">
        <v>161</v>
      </c>
      <c r="D978" s="36" t="s">
        <v>11</v>
      </c>
      <c r="E978" s="36">
        <v>1</v>
      </c>
      <c r="F978" s="47" t="s">
        <v>267</v>
      </c>
      <c r="G978" s="70">
        <v>24</v>
      </c>
      <c r="H978" s="82">
        <v>600</v>
      </c>
      <c r="I978" s="70">
        <v>24</v>
      </c>
      <c r="J978" s="34"/>
      <c r="K978" s="34"/>
      <c r="L978" s="34"/>
      <c r="M978" s="78"/>
      <c r="N978" s="70">
        <v>100</v>
      </c>
      <c r="O978" s="80">
        <v>1.5309999999999999</v>
      </c>
      <c r="P978" s="70"/>
      <c r="Q978" s="35"/>
      <c r="R978" s="35"/>
      <c r="S978" s="35"/>
      <c r="T978" s="35"/>
      <c r="U978" s="34"/>
      <c r="V978" s="34"/>
      <c r="W978" s="34"/>
      <c r="X978" s="80">
        <f t="shared" si="100"/>
        <v>20.937999999999999</v>
      </c>
      <c r="Y978" s="42">
        <f t="shared" si="96"/>
        <v>344.3184323113278</v>
      </c>
      <c r="Z978" s="67">
        <f t="shared" si="97"/>
        <v>1.7448333333333332</v>
      </c>
      <c r="AA978" s="89">
        <f t="shared" si="98"/>
        <v>2.3911002243842208</v>
      </c>
      <c r="AB978" s="68">
        <f t="shared" si="99"/>
        <v>8.5968096284267832E-5</v>
      </c>
      <c r="AC978" s="139">
        <v>1.4999999999999999E-4</v>
      </c>
      <c r="AD978" s="43"/>
      <c r="AE978" s="43"/>
      <c r="AF978" s="43"/>
      <c r="AG978" s="43"/>
      <c r="AH978" s="43"/>
      <c r="AI978" s="46">
        <v>367.74</v>
      </c>
      <c r="AJ978" s="43"/>
      <c r="AK978" s="43"/>
      <c r="AL978" s="43"/>
      <c r="AM978" s="43"/>
      <c r="AN978" s="43"/>
      <c r="AO978" s="43"/>
      <c r="AP978" s="43"/>
      <c r="AQ978" s="43"/>
      <c r="AR978" s="43"/>
      <c r="AS978" s="36"/>
      <c r="AT978" s="36"/>
      <c r="AU978" s="36"/>
      <c r="AV978" s="36"/>
      <c r="AW978" s="36"/>
      <c r="AX978" s="36"/>
      <c r="AY978" s="39" t="s">
        <v>162</v>
      </c>
      <c r="AZ978" s="40" t="s">
        <v>163</v>
      </c>
      <c r="BA978" s="41" t="s">
        <v>164</v>
      </c>
      <c r="BB978" s="36"/>
      <c r="BC978" s="36"/>
      <c r="BD978" s="36"/>
      <c r="BE978" s="36"/>
      <c r="BF978" s="36"/>
      <c r="BG978" s="36"/>
      <c r="BH978" s="36"/>
      <c r="BI978" s="36"/>
      <c r="BJ978" s="36"/>
      <c r="BK978" s="36"/>
      <c r="BL978" s="36"/>
      <c r="BM978" s="36"/>
      <c r="BN978" s="36"/>
      <c r="BO978" s="36"/>
      <c r="BP978" s="36"/>
      <c r="BQ978" s="36"/>
    </row>
    <row r="979" spans="1:69" s="25" customFormat="1" hidden="1" x14ac:dyDescent="0.25">
      <c r="A979" s="33" t="s">
        <v>159</v>
      </c>
      <c r="B979" s="33" t="s">
        <v>160</v>
      </c>
      <c r="C979" s="33" t="s">
        <v>161</v>
      </c>
      <c r="D979" s="33" t="s">
        <v>11</v>
      </c>
      <c r="E979" s="33">
        <v>1</v>
      </c>
      <c r="F979" s="47" t="s">
        <v>267</v>
      </c>
      <c r="G979" s="84">
        <v>24</v>
      </c>
      <c r="H979" s="84">
        <v>600</v>
      </c>
      <c r="I979" s="77">
        <v>24</v>
      </c>
      <c r="J979" s="31"/>
      <c r="K979" s="31"/>
      <c r="L979" s="31"/>
      <c r="M979" s="74"/>
      <c r="N979" s="74"/>
      <c r="O979" s="76">
        <v>1.5620000000000001</v>
      </c>
      <c r="P979" s="77"/>
      <c r="Q979" s="32"/>
      <c r="R979" s="32"/>
      <c r="S979" s="32"/>
      <c r="T979" s="32"/>
      <c r="U979" s="31"/>
      <c r="V979" s="31"/>
      <c r="W979" s="31"/>
      <c r="X979" s="76">
        <f t="shared" si="100"/>
        <v>20.876000000000001</v>
      </c>
      <c r="Y979" s="37">
        <f t="shared" si="96"/>
        <v>342.28231270546121</v>
      </c>
      <c r="Z979" s="65">
        <f t="shared" si="97"/>
        <v>1.7396666666666667</v>
      </c>
      <c r="AA979" s="88">
        <f t="shared" si="98"/>
        <v>2.3769605048990359</v>
      </c>
      <c r="AB979" s="66">
        <f t="shared" si="99"/>
        <v>8.6223414447212095E-5</v>
      </c>
      <c r="AC979" s="138">
        <v>1.4999999999999999E-4</v>
      </c>
      <c r="AD979" s="38"/>
      <c r="AE979" s="38"/>
      <c r="AF979" s="38"/>
      <c r="AG979" s="33"/>
      <c r="AH979" s="38"/>
      <c r="AI979" s="45">
        <v>374.66</v>
      </c>
      <c r="AJ979" s="38"/>
      <c r="AK979" s="38"/>
      <c r="AL979" s="38"/>
      <c r="AM979" s="38"/>
      <c r="AN979" s="38"/>
      <c r="AO979" s="38"/>
      <c r="AP979" s="38"/>
      <c r="AQ979" s="38"/>
      <c r="AR979" s="38"/>
      <c r="AS979" s="33"/>
      <c r="AT979" s="33"/>
      <c r="AU979" s="33"/>
      <c r="AV979" s="33"/>
      <c r="AW979" s="33"/>
      <c r="AX979" s="33"/>
      <c r="AY979" s="39" t="s">
        <v>162</v>
      </c>
      <c r="AZ979" s="40" t="s">
        <v>163</v>
      </c>
      <c r="BA979" s="41" t="s">
        <v>164</v>
      </c>
      <c r="BB979" s="33"/>
      <c r="BC979" s="33"/>
      <c r="BD979" s="33"/>
      <c r="BE979" s="33"/>
      <c r="BF979" s="33"/>
      <c r="BG979" s="33"/>
      <c r="BH979" s="33"/>
      <c r="BI979" s="33"/>
      <c r="BJ979" s="33"/>
      <c r="BK979" s="33"/>
      <c r="BL979" s="33"/>
      <c r="BM979" s="33"/>
      <c r="BN979" s="33"/>
      <c r="BO979" s="33"/>
      <c r="BP979" s="33"/>
      <c r="BQ979" s="33"/>
    </row>
    <row r="980" spans="1:69" s="25" customFormat="1" hidden="1" x14ac:dyDescent="0.25">
      <c r="A980" s="36" t="s">
        <v>159</v>
      </c>
      <c r="B980" s="36" t="s">
        <v>160</v>
      </c>
      <c r="C980" s="36" t="s">
        <v>161</v>
      </c>
      <c r="D980" s="36" t="s">
        <v>11</v>
      </c>
      <c r="E980" s="36">
        <v>1</v>
      </c>
      <c r="F980" s="47" t="s">
        <v>267</v>
      </c>
      <c r="G980" s="70">
        <v>24</v>
      </c>
      <c r="H980" s="82">
        <v>600</v>
      </c>
      <c r="I980" s="70">
        <v>24</v>
      </c>
      <c r="J980" s="34"/>
      <c r="K980" s="34"/>
      <c r="L980" s="34"/>
      <c r="M980" s="78"/>
      <c r="N980" s="70">
        <v>120</v>
      </c>
      <c r="O980" s="80">
        <v>1.8120000000000001</v>
      </c>
      <c r="P980" s="70"/>
      <c r="Q980" s="35"/>
      <c r="R980" s="35"/>
      <c r="S980" s="35"/>
      <c r="T980" s="35"/>
      <c r="U980" s="34"/>
      <c r="V980" s="34"/>
      <c r="W980" s="34"/>
      <c r="X980" s="80">
        <f t="shared" si="100"/>
        <v>20.376000000000001</v>
      </c>
      <c r="Y980" s="42">
        <f t="shared" si="96"/>
        <v>326.08269018722547</v>
      </c>
      <c r="Z980" s="67">
        <f t="shared" si="97"/>
        <v>1.6980000000000002</v>
      </c>
      <c r="AA980" s="89">
        <f t="shared" si="98"/>
        <v>2.2644631263001771</v>
      </c>
      <c r="AB980" s="68">
        <f t="shared" si="99"/>
        <v>8.8339222614840972E-5</v>
      </c>
      <c r="AC980" s="139">
        <v>1.4999999999999999E-4</v>
      </c>
      <c r="AD980" s="43"/>
      <c r="AE980" s="43"/>
      <c r="AF980" s="43"/>
      <c r="AG980" s="43"/>
      <c r="AH980" s="43"/>
      <c r="AI980" s="46">
        <v>429.79</v>
      </c>
      <c r="AJ980" s="43"/>
      <c r="AK980" s="43"/>
      <c r="AL980" s="43"/>
      <c r="AM980" s="43"/>
      <c r="AN980" s="43"/>
      <c r="AO980" s="43"/>
      <c r="AP980" s="43"/>
      <c r="AQ980" s="43"/>
      <c r="AR980" s="43"/>
      <c r="AS980" s="36"/>
      <c r="AT980" s="36"/>
      <c r="AU980" s="36"/>
      <c r="AV980" s="36"/>
      <c r="AW980" s="36"/>
      <c r="AX980" s="36"/>
      <c r="AY980" s="39" t="s">
        <v>162</v>
      </c>
      <c r="AZ980" s="40" t="s">
        <v>163</v>
      </c>
      <c r="BA980" s="41" t="s">
        <v>164</v>
      </c>
      <c r="BB980" s="36"/>
      <c r="BC980" s="36"/>
      <c r="BD980" s="36"/>
      <c r="BE980" s="36"/>
      <c r="BF980" s="36"/>
      <c r="BG980" s="36"/>
      <c r="BH980" s="36"/>
      <c r="BI980" s="36"/>
      <c r="BJ980" s="36"/>
      <c r="BK980" s="36"/>
      <c r="BL980" s="36"/>
      <c r="BM980" s="36"/>
      <c r="BN980" s="36"/>
      <c r="BO980" s="36"/>
      <c r="BP980" s="36"/>
      <c r="BQ980" s="36"/>
    </row>
    <row r="981" spans="1:69" s="25" customFormat="1" hidden="1" x14ac:dyDescent="0.25">
      <c r="A981" s="36" t="s">
        <v>159</v>
      </c>
      <c r="B981" s="36" t="s">
        <v>160</v>
      </c>
      <c r="C981" s="36" t="s">
        <v>161</v>
      </c>
      <c r="D981" s="36" t="s">
        <v>11</v>
      </c>
      <c r="E981" s="36">
        <v>1</v>
      </c>
      <c r="F981" s="47" t="s">
        <v>267</v>
      </c>
      <c r="G981" s="70">
        <v>24</v>
      </c>
      <c r="H981" s="82">
        <v>600</v>
      </c>
      <c r="I981" s="70">
        <v>24</v>
      </c>
      <c r="J981" s="34"/>
      <c r="K981" s="34"/>
      <c r="L981" s="34"/>
      <c r="M981" s="78"/>
      <c r="N981" s="70">
        <v>140</v>
      </c>
      <c r="O981" s="80">
        <v>2.0619999999999998</v>
      </c>
      <c r="P981" s="70"/>
      <c r="Q981" s="35"/>
      <c r="R981" s="35"/>
      <c r="S981" s="35"/>
      <c r="T981" s="35"/>
      <c r="U981" s="34"/>
      <c r="V981" s="34"/>
      <c r="W981" s="34"/>
      <c r="X981" s="80">
        <f t="shared" si="100"/>
        <v>19.876000000000001</v>
      </c>
      <c r="Y981" s="42">
        <f t="shared" si="96"/>
        <v>310.27576675068838</v>
      </c>
      <c r="Z981" s="67">
        <f t="shared" si="97"/>
        <v>1.6563333333333334</v>
      </c>
      <c r="AA981" s="89">
        <f t="shared" si="98"/>
        <v>2.1546928246575585</v>
      </c>
      <c r="AB981" s="68">
        <f t="shared" si="99"/>
        <v>9.0561481183336668E-5</v>
      </c>
      <c r="AC981" s="139">
        <v>1.4999999999999999E-4</v>
      </c>
      <c r="AD981" s="43"/>
      <c r="AE981" s="43"/>
      <c r="AF981" s="43"/>
      <c r="AG981" s="43"/>
      <c r="AH981" s="43"/>
      <c r="AI981" s="46">
        <v>483.57</v>
      </c>
      <c r="AJ981" s="43"/>
      <c r="AK981" s="43"/>
      <c r="AL981" s="43"/>
      <c r="AM981" s="43"/>
      <c r="AN981" s="43"/>
      <c r="AO981" s="43"/>
      <c r="AP981" s="43"/>
      <c r="AQ981" s="43"/>
      <c r="AR981" s="43"/>
      <c r="AS981" s="36"/>
      <c r="AT981" s="36"/>
      <c r="AU981" s="36"/>
      <c r="AV981" s="36"/>
      <c r="AW981" s="36"/>
      <c r="AX981" s="36"/>
      <c r="AY981" s="39" t="s">
        <v>162</v>
      </c>
      <c r="AZ981" s="40" t="s">
        <v>163</v>
      </c>
      <c r="BA981" s="41" t="s">
        <v>164</v>
      </c>
      <c r="BB981" s="36"/>
      <c r="BC981" s="36"/>
      <c r="BD981" s="36"/>
      <c r="BE981" s="36"/>
      <c r="BF981" s="36"/>
      <c r="BG981" s="36"/>
      <c r="BH981" s="36"/>
      <c r="BI981" s="36"/>
      <c r="BJ981" s="36"/>
      <c r="BK981" s="36"/>
      <c r="BL981" s="36"/>
      <c r="BM981" s="36"/>
      <c r="BN981" s="36"/>
      <c r="BO981" s="36"/>
      <c r="BP981" s="36"/>
      <c r="BQ981" s="36"/>
    </row>
    <row r="982" spans="1:69" s="25" customFormat="1" hidden="1" x14ac:dyDescent="0.25">
      <c r="A982" s="36" t="s">
        <v>159</v>
      </c>
      <c r="B982" s="36" t="s">
        <v>160</v>
      </c>
      <c r="C982" s="36" t="s">
        <v>161</v>
      </c>
      <c r="D982" s="36" t="s">
        <v>11</v>
      </c>
      <c r="E982" s="36">
        <v>1</v>
      </c>
      <c r="F982" s="47" t="s">
        <v>267</v>
      </c>
      <c r="G982" s="70">
        <v>24</v>
      </c>
      <c r="H982" s="82">
        <v>600</v>
      </c>
      <c r="I982" s="70">
        <v>24</v>
      </c>
      <c r="J982" s="34"/>
      <c r="K982" s="34"/>
      <c r="L982" s="34"/>
      <c r="M982" s="78"/>
      <c r="N982" s="70">
        <v>160</v>
      </c>
      <c r="O982" s="80">
        <v>2.3439999999999999</v>
      </c>
      <c r="P982" s="70"/>
      <c r="Q982" s="35"/>
      <c r="R982" s="35"/>
      <c r="S982" s="35"/>
      <c r="T982" s="35"/>
      <c r="U982" s="34"/>
      <c r="V982" s="34"/>
      <c r="W982" s="34"/>
      <c r="X982" s="80">
        <f t="shared" si="100"/>
        <v>19.312000000000001</v>
      </c>
      <c r="Y982" s="42">
        <f t="shared" si="96"/>
        <v>292.91687141053677</v>
      </c>
      <c r="Z982" s="67">
        <f t="shared" si="97"/>
        <v>1.6093333333333335</v>
      </c>
      <c r="AA982" s="89">
        <f t="shared" si="98"/>
        <v>2.0341449403509499</v>
      </c>
      <c r="AB982" s="68">
        <f t="shared" si="99"/>
        <v>9.320629660314828E-5</v>
      </c>
      <c r="AC982" s="139">
        <v>1.4999999999999999E-4</v>
      </c>
      <c r="AD982" s="43"/>
      <c r="AE982" s="43"/>
      <c r="AF982" s="43"/>
      <c r="AG982" s="43"/>
      <c r="AH982" s="43"/>
      <c r="AI982" s="46">
        <v>542.64</v>
      </c>
      <c r="AJ982" s="43"/>
      <c r="AK982" s="43"/>
      <c r="AL982" s="43"/>
      <c r="AM982" s="43"/>
      <c r="AN982" s="43"/>
      <c r="AO982" s="43"/>
      <c r="AP982" s="43"/>
      <c r="AQ982" s="43"/>
      <c r="AR982" s="43"/>
      <c r="AS982" s="36"/>
      <c r="AT982" s="36"/>
      <c r="AU982" s="36"/>
      <c r="AV982" s="36"/>
      <c r="AW982" s="36"/>
      <c r="AX982" s="36"/>
      <c r="AY982" s="39" t="s">
        <v>162</v>
      </c>
      <c r="AZ982" s="40" t="s">
        <v>163</v>
      </c>
      <c r="BA982" s="41" t="s">
        <v>164</v>
      </c>
      <c r="BB982" s="36"/>
      <c r="BC982" s="36"/>
      <c r="BD982" s="36"/>
      <c r="BE982" s="36"/>
      <c r="BF982" s="36"/>
      <c r="BG982" s="36"/>
      <c r="BH982" s="36"/>
      <c r="BI982" s="36"/>
      <c r="BJ982" s="36"/>
      <c r="BK982" s="36"/>
      <c r="BL982" s="36"/>
      <c r="BM982" s="36"/>
      <c r="BN982" s="36"/>
      <c r="BO982" s="36"/>
      <c r="BP982" s="36"/>
      <c r="BQ982" s="36"/>
    </row>
    <row r="983" spans="1:69" s="25" customFormat="1" hidden="1" x14ac:dyDescent="0.25">
      <c r="A983" s="25" t="s">
        <v>159</v>
      </c>
      <c r="B983" s="25" t="s">
        <v>160</v>
      </c>
      <c r="C983" s="25" t="s">
        <v>161</v>
      </c>
      <c r="D983" s="25" t="s">
        <v>11</v>
      </c>
      <c r="E983" s="25">
        <v>1</v>
      </c>
      <c r="F983" s="47" t="s">
        <v>267</v>
      </c>
      <c r="G983" s="69">
        <v>26</v>
      </c>
      <c r="H983" s="69">
        <v>650</v>
      </c>
      <c r="I983" s="69">
        <v>26</v>
      </c>
      <c r="J983" s="23"/>
      <c r="K983" s="23"/>
      <c r="L983" s="23"/>
      <c r="M983" s="71"/>
      <c r="N983" s="71"/>
      <c r="O983" s="73">
        <v>0.25</v>
      </c>
      <c r="P983" s="69"/>
      <c r="Q983" s="24"/>
      <c r="R983" s="24"/>
      <c r="S983" s="24"/>
      <c r="T983" s="24"/>
      <c r="U983" s="23"/>
      <c r="V983" s="23"/>
      <c r="W983" s="23"/>
      <c r="X983" s="73">
        <f t="shared" si="100"/>
        <v>25.5</v>
      </c>
      <c r="Y983" s="26">
        <f t="shared" si="96"/>
        <v>510.70515574919074</v>
      </c>
      <c r="Z983" s="63">
        <f t="shared" si="97"/>
        <v>2.125</v>
      </c>
      <c r="AA983" s="87">
        <f t="shared" si="98"/>
        <v>3.5465635815916023</v>
      </c>
      <c r="AB983" s="64">
        <f t="shared" si="99"/>
        <v>7.0588235294117641E-5</v>
      </c>
      <c r="AC983" s="137">
        <v>1.4999999999999999E-4</v>
      </c>
      <c r="AD983" s="27"/>
      <c r="AE983" s="27"/>
      <c r="AF983" s="27"/>
      <c r="AG983" s="27"/>
      <c r="AH983" s="27"/>
      <c r="AI983" s="44">
        <v>68.819999999999993</v>
      </c>
      <c r="AJ983" s="27"/>
      <c r="AK983" s="27"/>
      <c r="AL983" s="27"/>
      <c r="AM983" s="27"/>
      <c r="AN983" s="27"/>
      <c r="AO983" s="27"/>
      <c r="AP983" s="27"/>
      <c r="AQ983" s="27"/>
      <c r="AR983" s="27"/>
      <c r="AY983" s="28" t="s">
        <v>162</v>
      </c>
      <c r="AZ983" s="29" t="s">
        <v>163</v>
      </c>
      <c r="BA983" s="25" t="s">
        <v>164</v>
      </c>
    </row>
    <row r="984" spans="1:69" s="25" customFormat="1" hidden="1" x14ac:dyDescent="0.25">
      <c r="A984" s="25" t="s">
        <v>159</v>
      </c>
      <c r="B984" s="25" t="s">
        <v>160</v>
      </c>
      <c r="C984" s="25" t="s">
        <v>161</v>
      </c>
      <c r="D984" s="25" t="s">
        <v>11</v>
      </c>
      <c r="E984" s="25">
        <v>1</v>
      </c>
      <c r="F984" s="47" t="s">
        <v>267</v>
      </c>
      <c r="G984" s="69">
        <v>26</v>
      </c>
      <c r="H984" s="69">
        <v>650</v>
      </c>
      <c r="I984" s="69">
        <v>26</v>
      </c>
      <c r="J984" s="23"/>
      <c r="K984" s="23"/>
      <c r="L984" s="23"/>
      <c r="M984" s="71"/>
      <c r="N984" s="71"/>
      <c r="O984" s="73">
        <v>0.28100000000000003</v>
      </c>
      <c r="P984" s="69"/>
      <c r="Q984" s="24"/>
      <c r="R984" s="24"/>
      <c r="S984" s="24"/>
      <c r="T984" s="24"/>
      <c r="U984" s="23"/>
      <c r="V984" s="23"/>
      <c r="W984" s="23"/>
      <c r="X984" s="73">
        <f t="shared" si="100"/>
        <v>25.437999999999999</v>
      </c>
      <c r="Y984" s="26">
        <f t="shared" si="96"/>
        <v>508.22474582706803</v>
      </c>
      <c r="Z984" s="63">
        <f t="shared" si="97"/>
        <v>2.1198333333333332</v>
      </c>
      <c r="AA984" s="87">
        <f t="shared" si="98"/>
        <v>3.5293385126879722</v>
      </c>
      <c r="AB984" s="64">
        <f t="shared" si="99"/>
        <v>7.0760279896218257E-5</v>
      </c>
      <c r="AC984" s="137">
        <v>1.4999999999999999E-4</v>
      </c>
      <c r="AD984" s="27"/>
      <c r="AE984" s="27"/>
      <c r="AF984" s="27"/>
      <c r="AG984" s="27"/>
      <c r="AH984" s="27"/>
      <c r="AI984" s="44">
        <v>77.260000000000005</v>
      </c>
      <c r="AJ984" s="27"/>
      <c r="AK984" s="27"/>
      <c r="AL984" s="27"/>
      <c r="AM984" s="27"/>
      <c r="AN984" s="27"/>
      <c r="AO984" s="27"/>
      <c r="AP984" s="27"/>
      <c r="AQ984" s="27"/>
      <c r="AR984" s="27"/>
      <c r="AY984" s="28" t="s">
        <v>162</v>
      </c>
      <c r="AZ984" s="29" t="s">
        <v>163</v>
      </c>
      <c r="BA984" s="25" t="s">
        <v>164</v>
      </c>
    </row>
    <row r="985" spans="1:69" s="25" customFormat="1" hidden="1" x14ac:dyDescent="0.25">
      <c r="A985" s="25" t="s">
        <v>159</v>
      </c>
      <c r="B985" s="25" t="s">
        <v>160</v>
      </c>
      <c r="C985" s="25" t="s">
        <v>161</v>
      </c>
      <c r="D985" s="25" t="s">
        <v>11</v>
      </c>
      <c r="E985" s="25">
        <v>1</v>
      </c>
      <c r="F985" s="47" t="s">
        <v>267</v>
      </c>
      <c r="G985" s="69">
        <v>26</v>
      </c>
      <c r="H985" s="69">
        <v>650</v>
      </c>
      <c r="I985" s="69">
        <v>26</v>
      </c>
      <c r="J985" s="23"/>
      <c r="K985" s="23"/>
      <c r="L985" s="23"/>
      <c r="M985" s="71"/>
      <c r="N985" s="71">
        <v>10</v>
      </c>
      <c r="O985" s="73">
        <v>0.312</v>
      </c>
      <c r="P985" s="69"/>
      <c r="Q985" s="24"/>
      <c r="R985" s="24"/>
      <c r="S985" s="24"/>
      <c r="T985" s="24"/>
      <c r="U985" s="23"/>
      <c r="V985" s="23"/>
      <c r="W985" s="23"/>
      <c r="X985" s="73">
        <f t="shared" si="100"/>
        <v>25.376000000000001</v>
      </c>
      <c r="Y985" s="26">
        <f t="shared" si="96"/>
        <v>505.75037404602574</v>
      </c>
      <c r="Z985" s="63">
        <f t="shared" si="97"/>
        <v>2.1146666666666669</v>
      </c>
      <c r="AA985" s="87">
        <f t="shared" si="98"/>
        <v>3.5121553753196233</v>
      </c>
      <c r="AB985" s="64">
        <f t="shared" si="99"/>
        <v>7.0933165195460264E-5</v>
      </c>
      <c r="AC985" s="137">
        <v>1.4999999999999999E-4</v>
      </c>
      <c r="AD985" s="27"/>
      <c r="AE985" s="27"/>
      <c r="AF985" s="27"/>
      <c r="AG985" s="27"/>
      <c r="AH985" s="27"/>
      <c r="AI985" s="44">
        <v>85.68</v>
      </c>
      <c r="AJ985" s="27"/>
      <c r="AK985" s="27"/>
      <c r="AL985" s="27"/>
      <c r="AM985" s="27"/>
      <c r="AN985" s="27"/>
      <c r="AO985" s="27"/>
      <c r="AP985" s="27"/>
      <c r="AQ985" s="27"/>
      <c r="AR985" s="27"/>
      <c r="AY985" s="28" t="s">
        <v>162</v>
      </c>
      <c r="AZ985" s="29" t="s">
        <v>163</v>
      </c>
      <c r="BA985" s="25" t="s">
        <v>164</v>
      </c>
    </row>
    <row r="986" spans="1:69" s="25" customFormat="1" hidden="1" x14ac:dyDescent="0.25">
      <c r="A986" s="25" t="s">
        <v>159</v>
      </c>
      <c r="B986" s="25" t="s">
        <v>160</v>
      </c>
      <c r="C986" s="25" t="s">
        <v>161</v>
      </c>
      <c r="D986" s="25" t="s">
        <v>11</v>
      </c>
      <c r="E986" s="25">
        <v>1</v>
      </c>
      <c r="F986" s="47" t="s">
        <v>267</v>
      </c>
      <c r="G986" s="69">
        <v>26</v>
      </c>
      <c r="H986" s="69">
        <v>650</v>
      </c>
      <c r="I986" s="69">
        <v>26</v>
      </c>
      <c r="J986" s="23"/>
      <c r="K986" s="23"/>
      <c r="L986" s="23"/>
      <c r="M986" s="71"/>
      <c r="N986" s="71"/>
      <c r="O986" s="73">
        <v>0.34399999999999997</v>
      </c>
      <c r="P986" s="69"/>
      <c r="Q986" s="24"/>
      <c r="R986" s="24"/>
      <c r="S986" s="24"/>
      <c r="T986" s="24"/>
      <c r="U986" s="23"/>
      <c r="V986" s="23"/>
      <c r="W986" s="23"/>
      <c r="X986" s="73">
        <f t="shared" si="100"/>
        <v>25.312000000000001</v>
      </c>
      <c r="Y986" s="26">
        <f t="shared" si="96"/>
        <v>503.20251727122314</v>
      </c>
      <c r="Z986" s="63">
        <f t="shared" si="97"/>
        <v>2.1093333333333333</v>
      </c>
      <c r="AA986" s="87">
        <f t="shared" si="98"/>
        <v>3.4944619254946048</v>
      </c>
      <c r="AB986" s="64">
        <f t="shared" si="99"/>
        <v>7.1112515802781285E-5</v>
      </c>
      <c r="AC986" s="137">
        <v>1.4999999999999999E-4</v>
      </c>
      <c r="AD986" s="27"/>
      <c r="AE986" s="27"/>
      <c r="AF986" s="27"/>
      <c r="AG986" s="27"/>
      <c r="AH986" s="27"/>
      <c r="AI986" s="44">
        <v>94.35</v>
      </c>
      <c r="AJ986" s="27"/>
      <c r="AK986" s="27"/>
      <c r="AL986" s="27"/>
      <c r="AM986" s="27"/>
      <c r="AN986" s="27"/>
      <c r="AO986" s="27"/>
      <c r="AP986" s="27"/>
      <c r="AQ986" s="27"/>
      <c r="AR986" s="27"/>
      <c r="AY986" s="28" t="s">
        <v>162</v>
      </c>
      <c r="AZ986" s="29" t="s">
        <v>163</v>
      </c>
      <c r="BA986" s="25" t="s">
        <v>164</v>
      </c>
    </row>
    <row r="987" spans="1:69" s="25" customFormat="1" hidden="1" x14ac:dyDescent="0.25">
      <c r="A987" s="25" t="s">
        <v>159</v>
      </c>
      <c r="B987" s="25" t="s">
        <v>160</v>
      </c>
      <c r="C987" s="25" t="s">
        <v>161</v>
      </c>
      <c r="D987" s="25" t="s">
        <v>11</v>
      </c>
      <c r="E987" s="25">
        <v>1</v>
      </c>
      <c r="F987" s="47" t="s">
        <v>267</v>
      </c>
      <c r="G987" s="69">
        <v>26</v>
      </c>
      <c r="H987" s="69">
        <v>650</v>
      </c>
      <c r="I987" s="69">
        <v>26</v>
      </c>
      <c r="J987" s="23"/>
      <c r="K987" s="23"/>
      <c r="L987" s="23"/>
      <c r="M987" s="71" t="s">
        <v>165</v>
      </c>
      <c r="N987" s="71"/>
      <c r="O987" s="73">
        <v>0.375</v>
      </c>
      <c r="P987" s="69"/>
      <c r="Q987" s="24"/>
      <c r="R987" s="24"/>
      <c r="S987" s="24"/>
      <c r="T987" s="24"/>
      <c r="U987" s="23"/>
      <c r="V987" s="23"/>
      <c r="W987" s="23"/>
      <c r="X987" s="73">
        <f t="shared" si="100"/>
        <v>25.25</v>
      </c>
      <c r="Y987" s="26">
        <f t="shared" si="96"/>
        <v>500.74041655108562</v>
      </c>
      <c r="Z987" s="63">
        <f t="shared" si="97"/>
        <v>2.1041666666666665</v>
      </c>
      <c r="AA987" s="87">
        <f t="shared" si="98"/>
        <v>3.4773640038269833</v>
      </c>
      <c r="AB987" s="64">
        <f t="shared" si="99"/>
        <v>7.1287128712871291E-5</v>
      </c>
      <c r="AC987" s="137">
        <v>1.4999999999999999E-4</v>
      </c>
      <c r="AD987" s="27"/>
      <c r="AE987" s="27"/>
      <c r="AF987" s="27"/>
      <c r="AG987" s="27"/>
      <c r="AH987" s="27"/>
      <c r="AI987" s="44">
        <v>102.72</v>
      </c>
      <c r="AJ987" s="27"/>
      <c r="AK987" s="27"/>
      <c r="AL987" s="27"/>
      <c r="AM987" s="27"/>
      <c r="AN987" s="27"/>
      <c r="AO987" s="27"/>
      <c r="AP987" s="27"/>
      <c r="AQ987" s="27"/>
      <c r="AR987" s="27"/>
      <c r="AY987" s="28" t="s">
        <v>162</v>
      </c>
      <c r="AZ987" s="29" t="s">
        <v>163</v>
      </c>
      <c r="BA987" s="25" t="s">
        <v>164</v>
      </c>
    </row>
    <row r="988" spans="1:69" s="25" customFormat="1" hidden="1" x14ac:dyDescent="0.25">
      <c r="A988" s="25" t="s">
        <v>159</v>
      </c>
      <c r="B988" s="25" t="s">
        <v>160</v>
      </c>
      <c r="C988" s="25" t="s">
        <v>161</v>
      </c>
      <c r="D988" s="25" t="s">
        <v>11</v>
      </c>
      <c r="E988" s="25">
        <v>1</v>
      </c>
      <c r="F988" s="47" t="s">
        <v>267</v>
      </c>
      <c r="G988" s="69">
        <v>26</v>
      </c>
      <c r="H988" s="69">
        <v>650</v>
      </c>
      <c r="I988" s="69">
        <v>26</v>
      </c>
      <c r="J988" s="23"/>
      <c r="K988" s="23"/>
      <c r="L988" s="23"/>
      <c r="M988" s="71"/>
      <c r="N988" s="71"/>
      <c r="O988" s="73">
        <v>0.40600000000000003</v>
      </c>
      <c r="P988" s="69"/>
      <c r="Q988" s="24"/>
      <c r="R988" s="24"/>
      <c r="S988" s="24"/>
      <c r="T988" s="24"/>
      <c r="U988" s="23"/>
      <c r="V988" s="23"/>
      <c r="W988" s="23"/>
      <c r="X988" s="73">
        <f t="shared" si="100"/>
        <v>25.187999999999999</v>
      </c>
      <c r="Y988" s="26">
        <f t="shared" si="96"/>
        <v>498.28435397202827</v>
      </c>
      <c r="Z988" s="63">
        <f t="shared" si="97"/>
        <v>2.0989999999999998</v>
      </c>
      <c r="AA988" s="87">
        <f t="shared" si="98"/>
        <v>3.4603080136946405</v>
      </c>
      <c r="AB988" s="64">
        <f t="shared" si="99"/>
        <v>7.1462601238685087E-5</v>
      </c>
      <c r="AC988" s="137">
        <v>1.4999999999999999E-4</v>
      </c>
      <c r="AD988" s="27"/>
      <c r="AE988" s="27"/>
      <c r="AF988" s="27"/>
      <c r="AG988" s="27"/>
      <c r="AH988" s="27"/>
      <c r="AI988" s="44">
        <v>111.08</v>
      </c>
      <c r="AJ988" s="27"/>
      <c r="AK988" s="27"/>
      <c r="AL988" s="27"/>
      <c r="AM988" s="27"/>
      <c r="AN988" s="27"/>
      <c r="AO988" s="27"/>
      <c r="AP988" s="27"/>
      <c r="AQ988" s="27"/>
      <c r="AR988" s="27"/>
      <c r="AY988" s="28" t="s">
        <v>162</v>
      </c>
      <c r="AZ988" s="29" t="s">
        <v>163</v>
      </c>
      <c r="BA988" s="25" t="s">
        <v>164</v>
      </c>
    </row>
    <row r="989" spans="1:69" s="36" customFormat="1" hidden="1" x14ac:dyDescent="0.25">
      <c r="A989" s="25" t="s">
        <v>159</v>
      </c>
      <c r="B989" s="25" t="s">
        <v>160</v>
      </c>
      <c r="C989" s="25" t="s">
        <v>161</v>
      </c>
      <c r="D989" s="25" t="s">
        <v>11</v>
      </c>
      <c r="E989" s="25">
        <v>1</v>
      </c>
      <c r="F989" s="47" t="s">
        <v>267</v>
      </c>
      <c r="G989" s="69">
        <v>26</v>
      </c>
      <c r="H989" s="69">
        <v>650</v>
      </c>
      <c r="I989" s="69">
        <v>26</v>
      </c>
      <c r="J989" s="23"/>
      <c r="K989" s="23"/>
      <c r="L989" s="23"/>
      <c r="M989" s="71"/>
      <c r="N989" s="71"/>
      <c r="O989" s="73">
        <v>0.438</v>
      </c>
      <c r="P989" s="69"/>
      <c r="Q989" s="24"/>
      <c r="R989" s="24"/>
      <c r="S989" s="24"/>
      <c r="T989" s="24"/>
      <c r="U989" s="23"/>
      <c r="V989" s="23"/>
      <c r="W989" s="23"/>
      <c r="X989" s="73">
        <f t="shared" si="100"/>
        <v>25.123999999999999</v>
      </c>
      <c r="Y989" s="26">
        <f t="shared" si="96"/>
        <v>495.75539701862976</v>
      </c>
      <c r="Z989" s="63">
        <f t="shared" si="97"/>
        <v>2.0936666666666666</v>
      </c>
      <c r="AA989" s="87">
        <f t="shared" si="98"/>
        <v>3.4427458126293731</v>
      </c>
      <c r="AB989" s="64">
        <f t="shared" si="99"/>
        <v>7.1644642572838723E-5</v>
      </c>
      <c r="AC989" s="137">
        <v>1.4999999999999999E-4</v>
      </c>
      <c r="AD989" s="27"/>
      <c r="AE989" s="27"/>
      <c r="AF989" s="27"/>
      <c r="AG989" s="27"/>
      <c r="AH989" s="27"/>
      <c r="AI989" s="44">
        <v>119.69</v>
      </c>
      <c r="AJ989" s="27"/>
      <c r="AK989" s="27"/>
      <c r="AL989" s="27"/>
      <c r="AM989" s="27"/>
      <c r="AN989" s="27"/>
      <c r="AO989" s="27"/>
      <c r="AP989" s="27"/>
      <c r="AQ989" s="27"/>
      <c r="AR989" s="27"/>
      <c r="AS989" s="25"/>
      <c r="AT989" s="25"/>
      <c r="AU989" s="25"/>
      <c r="AV989" s="25"/>
      <c r="AW989" s="25"/>
      <c r="AX989" s="25"/>
      <c r="AY989" s="28" t="s">
        <v>162</v>
      </c>
      <c r="AZ989" s="29" t="s">
        <v>163</v>
      </c>
      <c r="BA989" s="25" t="s">
        <v>164</v>
      </c>
      <c r="BB989" s="25"/>
      <c r="BC989" s="25"/>
      <c r="BD989" s="25"/>
      <c r="BE989" s="25"/>
      <c r="BF989" s="25"/>
      <c r="BG989" s="25"/>
      <c r="BH989" s="25"/>
      <c r="BI989" s="25"/>
      <c r="BJ989" s="25"/>
      <c r="BK989" s="25"/>
      <c r="BL989" s="25"/>
      <c r="BM989" s="25"/>
      <c r="BN989" s="25"/>
      <c r="BO989" s="25"/>
      <c r="BP989" s="25"/>
      <c r="BQ989" s="25"/>
    </row>
    <row r="990" spans="1:69" s="36" customFormat="1" hidden="1" x14ac:dyDescent="0.25">
      <c r="A990" s="25" t="s">
        <v>159</v>
      </c>
      <c r="B990" s="25" t="s">
        <v>160</v>
      </c>
      <c r="C990" s="25" t="s">
        <v>161</v>
      </c>
      <c r="D990" s="25" t="s">
        <v>11</v>
      </c>
      <c r="E990" s="25">
        <v>1</v>
      </c>
      <c r="F990" s="47" t="s">
        <v>267</v>
      </c>
      <c r="G990" s="69">
        <v>26</v>
      </c>
      <c r="H990" s="69">
        <v>650</v>
      </c>
      <c r="I990" s="69">
        <v>26</v>
      </c>
      <c r="J990" s="23"/>
      <c r="K990" s="23"/>
      <c r="L990" s="23"/>
      <c r="M990" s="71"/>
      <c r="N990" s="71"/>
      <c r="O990" s="73">
        <v>0.46899999999999997</v>
      </c>
      <c r="P990" s="69"/>
      <c r="Q990" s="24"/>
      <c r="R990" s="24"/>
      <c r="S990" s="24"/>
      <c r="T990" s="24"/>
      <c r="U990" s="23"/>
      <c r="V990" s="23"/>
      <c r="W990" s="23"/>
      <c r="X990" s="73">
        <f t="shared" si="100"/>
        <v>25.062000000000001</v>
      </c>
      <c r="Y990" s="26">
        <f t="shared" si="96"/>
        <v>493.31160550047741</v>
      </c>
      <c r="Z990" s="63">
        <f t="shared" si="97"/>
        <v>2.0885000000000002</v>
      </c>
      <c r="AA990" s="87">
        <f t="shared" si="98"/>
        <v>3.4257750381977603</v>
      </c>
      <c r="AB990" s="64">
        <f t="shared" si="99"/>
        <v>7.1821881733301392E-5</v>
      </c>
      <c r="AC990" s="137">
        <v>1.4999999999999999E-4</v>
      </c>
      <c r="AD990" s="27"/>
      <c r="AE990" s="27"/>
      <c r="AF990" s="27"/>
      <c r="AG990" s="27"/>
      <c r="AH990" s="27"/>
      <c r="AI990" s="44">
        <v>128</v>
      </c>
      <c r="AJ990" s="27"/>
      <c r="AK990" s="27"/>
      <c r="AL990" s="27"/>
      <c r="AM990" s="27"/>
      <c r="AN990" s="27"/>
      <c r="AO990" s="27"/>
      <c r="AP990" s="27"/>
      <c r="AQ990" s="27"/>
      <c r="AR990" s="27"/>
      <c r="AS990" s="25"/>
      <c r="AT990" s="25"/>
      <c r="AU990" s="25"/>
      <c r="AV990" s="25"/>
      <c r="AW990" s="25"/>
      <c r="AX990" s="25"/>
      <c r="AY990" s="28" t="s">
        <v>162</v>
      </c>
      <c r="AZ990" s="29" t="s">
        <v>163</v>
      </c>
      <c r="BA990" s="25" t="s">
        <v>164</v>
      </c>
      <c r="BB990" s="25"/>
      <c r="BC990" s="25"/>
      <c r="BD990" s="25"/>
      <c r="BE990" s="25"/>
      <c r="BF990" s="25"/>
      <c r="BG990" s="25"/>
      <c r="BH990" s="25"/>
      <c r="BI990" s="25"/>
      <c r="BJ990" s="25"/>
      <c r="BK990" s="25"/>
      <c r="BL990" s="25"/>
      <c r="BM990" s="25"/>
      <c r="BN990" s="25"/>
      <c r="BO990" s="25"/>
      <c r="BP990" s="25"/>
      <c r="BQ990" s="25"/>
    </row>
    <row r="991" spans="1:69" s="36" customFormat="1" hidden="1" x14ac:dyDescent="0.25">
      <c r="A991" s="25" t="s">
        <v>159</v>
      </c>
      <c r="B991" s="25" t="s">
        <v>160</v>
      </c>
      <c r="C991" s="25" t="s">
        <v>161</v>
      </c>
      <c r="D991" s="25" t="s">
        <v>11</v>
      </c>
      <c r="E991" s="25">
        <v>1</v>
      </c>
      <c r="F991" s="47" t="s">
        <v>267</v>
      </c>
      <c r="G991" s="69">
        <v>26</v>
      </c>
      <c r="H991" s="69">
        <v>650</v>
      </c>
      <c r="I991" s="69">
        <v>26</v>
      </c>
      <c r="J991" s="23"/>
      <c r="K991" s="23"/>
      <c r="L991" s="23"/>
      <c r="M991" s="71" t="s">
        <v>166</v>
      </c>
      <c r="N991" s="71">
        <v>20</v>
      </c>
      <c r="O991" s="73">
        <v>0.5</v>
      </c>
      <c r="P991" s="69"/>
      <c r="Q991" s="24"/>
      <c r="R991" s="24"/>
      <c r="S991" s="24"/>
      <c r="T991" s="24"/>
      <c r="U991" s="23"/>
      <c r="V991" s="23"/>
      <c r="W991" s="23"/>
      <c r="X991" s="73">
        <f t="shared" si="100"/>
        <v>25</v>
      </c>
      <c r="Y991" s="26">
        <f t="shared" si="96"/>
        <v>490.87385212340519</v>
      </c>
      <c r="Z991" s="63">
        <f t="shared" si="97"/>
        <v>2.0833333333333335</v>
      </c>
      <c r="AA991" s="87">
        <f t="shared" si="98"/>
        <v>3.4088461953014253</v>
      </c>
      <c r="AB991" s="64">
        <f t="shared" si="99"/>
        <v>7.1999999999999988E-5</v>
      </c>
      <c r="AC991" s="137">
        <v>1.4999999999999999E-4</v>
      </c>
      <c r="AD991" s="27"/>
      <c r="AE991" s="27"/>
      <c r="AF991" s="27"/>
      <c r="AG991" s="27"/>
      <c r="AH991" s="27"/>
      <c r="AI991" s="44">
        <v>136.30000000000001</v>
      </c>
      <c r="AJ991" s="27"/>
      <c r="AK991" s="27"/>
      <c r="AL991" s="27"/>
      <c r="AM991" s="27"/>
      <c r="AN991" s="27"/>
      <c r="AO991" s="27"/>
      <c r="AP991" s="27"/>
      <c r="AQ991" s="27"/>
      <c r="AR991" s="27"/>
      <c r="AS991" s="25"/>
      <c r="AT991" s="25"/>
      <c r="AU991" s="25"/>
      <c r="AV991" s="25"/>
      <c r="AW991" s="25"/>
      <c r="AX991" s="25"/>
      <c r="AY991" s="28" t="s">
        <v>162</v>
      </c>
      <c r="AZ991" s="29" t="s">
        <v>163</v>
      </c>
      <c r="BA991" s="25" t="s">
        <v>164</v>
      </c>
      <c r="BB991" s="25"/>
      <c r="BC991" s="25"/>
      <c r="BD991" s="25"/>
      <c r="BE991" s="25"/>
      <c r="BF991" s="25"/>
      <c r="BG991" s="25"/>
      <c r="BH991" s="25"/>
      <c r="BI991" s="25"/>
      <c r="BJ991" s="25"/>
      <c r="BK991" s="25"/>
      <c r="BL991" s="25"/>
      <c r="BM991" s="25"/>
      <c r="BN991" s="25"/>
      <c r="BO991" s="25"/>
      <c r="BP991" s="25"/>
      <c r="BQ991" s="25"/>
    </row>
    <row r="992" spans="1:69" s="36" customFormat="1" hidden="1" x14ac:dyDescent="0.25">
      <c r="A992" s="25" t="s">
        <v>159</v>
      </c>
      <c r="B992" s="25" t="s">
        <v>160</v>
      </c>
      <c r="C992" s="25" t="s">
        <v>161</v>
      </c>
      <c r="D992" s="25" t="s">
        <v>11</v>
      </c>
      <c r="E992" s="25">
        <v>1</v>
      </c>
      <c r="F992" s="47" t="s">
        <v>267</v>
      </c>
      <c r="G992" s="69">
        <v>26</v>
      </c>
      <c r="H992" s="69">
        <v>650</v>
      </c>
      <c r="I992" s="69">
        <v>26</v>
      </c>
      <c r="J992" s="23"/>
      <c r="K992" s="23"/>
      <c r="L992" s="23"/>
      <c r="M992" s="71"/>
      <c r="N992" s="71"/>
      <c r="O992" s="73">
        <v>0.56200000000000006</v>
      </c>
      <c r="P992" s="69"/>
      <c r="Q992" s="24"/>
      <c r="R992" s="24"/>
      <c r="S992" s="24"/>
      <c r="T992" s="24"/>
      <c r="U992" s="23"/>
      <c r="V992" s="23"/>
      <c r="W992" s="23"/>
      <c r="X992" s="73">
        <f t="shared" si="100"/>
        <v>24.876000000000001</v>
      </c>
      <c r="Y992" s="26">
        <f t="shared" si="96"/>
        <v>486.01645979250139</v>
      </c>
      <c r="Z992" s="63">
        <f t="shared" si="97"/>
        <v>2.073</v>
      </c>
      <c r="AA992" s="87">
        <f t="shared" si="98"/>
        <v>3.3751143041145926</v>
      </c>
      <c r="AB992" s="64">
        <f t="shared" si="99"/>
        <v>7.2358900144717798E-5</v>
      </c>
      <c r="AC992" s="137">
        <v>1.4999999999999999E-4</v>
      </c>
      <c r="AD992" s="27"/>
      <c r="AE992" s="27"/>
      <c r="AF992" s="27"/>
      <c r="AG992" s="27"/>
      <c r="AH992" s="27"/>
      <c r="AI992" s="44">
        <v>152.83000000000001</v>
      </c>
      <c r="AJ992" s="27"/>
      <c r="AK992" s="27"/>
      <c r="AL992" s="27"/>
      <c r="AM992" s="27"/>
      <c r="AN992" s="27"/>
      <c r="AO992" s="27"/>
      <c r="AP992" s="27"/>
      <c r="AQ992" s="27"/>
      <c r="AR992" s="27"/>
      <c r="AS992" s="25"/>
      <c r="AT992" s="25"/>
      <c r="AU992" s="25"/>
      <c r="AV992" s="25"/>
      <c r="AW992" s="25"/>
      <c r="AX992" s="25"/>
      <c r="AY992" s="28" t="s">
        <v>162</v>
      </c>
      <c r="AZ992" s="29" t="s">
        <v>163</v>
      </c>
      <c r="BA992" s="25" t="s">
        <v>164</v>
      </c>
      <c r="BB992" s="25"/>
      <c r="BC992" s="25"/>
      <c r="BD992" s="25"/>
      <c r="BE992" s="25"/>
      <c r="BF992" s="25"/>
      <c r="BG992" s="25"/>
      <c r="BH992" s="25"/>
      <c r="BI992" s="25"/>
      <c r="BJ992" s="25"/>
      <c r="BK992" s="25"/>
      <c r="BL992" s="25"/>
      <c r="BM992" s="25"/>
      <c r="BN992" s="25"/>
      <c r="BO992" s="25"/>
      <c r="BP992" s="25"/>
      <c r="BQ992" s="25"/>
    </row>
    <row r="993" spans="1:69" s="36" customFormat="1" hidden="1" x14ac:dyDescent="0.25">
      <c r="A993" s="25" t="s">
        <v>159</v>
      </c>
      <c r="B993" s="25" t="s">
        <v>160</v>
      </c>
      <c r="C993" s="25" t="s">
        <v>161</v>
      </c>
      <c r="D993" s="25" t="s">
        <v>11</v>
      </c>
      <c r="E993" s="25">
        <v>1</v>
      </c>
      <c r="F993" s="47" t="s">
        <v>267</v>
      </c>
      <c r="G993" s="69">
        <v>26</v>
      </c>
      <c r="H993" s="69">
        <v>650</v>
      </c>
      <c r="I993" s="69">
        <v>26</v>
      </c>
      <c r="J993" s="25"/>
      <c r="K993" s="25"/>
      <c r="L993" s="25"/>
      <c r="M993" s="69"/>
      <c r="N993" s="69"/>
      <c r="O993" s="69">
        <v>0.625</v>
      </c>
      <c r="P993" s="69"/>
      <c r="Q993" s="25"/>
      <c r="R993" s="25"/>
      <c r="S993" s="25"/>
      <c r="T993" s="25"/>
      <c r="U993" s="25"/>
      <c r="V993" s="25"/>
      <c r="W993" s="25"/>
      <c r="X993" s="69">
        <f t="shared" si="100"/>
        <v>24.75</v>
      </c>
      <c r="Y993" s="25">
        <f t="shared" si="96"/>
        <v>481.10546246614939</v>
      </c>
      <c r="Z993" s="69">
        <f t="shared" si="97"/>
        <v>2.0625</v>
      </c>
      <c r="AA993" s="87">
        <f t="shared" si="98"/>
        <v>3.3410101560149266</v>
      </c>
      <c r="AB993" s="64">
        <f t="shared" si="99"/>
        <v>7.2727272727272715E-5</v>
      </c>
      <c r="AC993" s="97">
        <v>1.4999999999999999E-4</v>
      </c>
      <c r="AD993" s="25"/>
      <c r="AE993" s="25"/>
      <c r="AF993" s="25"/>
      <c r="AG993" s="25"/>
      <c r="AH993" s="25"/>
      <c r="AI993" s="44">
        <v>169.54</v>
      </c>
      <c r="AJ993" s="25"/>
      <c r="AK993" s="25"/>
      <c r="AL993" s="25"/>
      <c r="AM993" s="25"/>
      <c r="AN993" s="25"/>
      <c r="AO993" s="25"/>
      <c r="AP993" s="25"/>
      <c r="AQ993" s="25"/>
      <c r="AR993" s="25"/>
      <c r="AS993" s="25"/>
      <c r="AT993" s="25"/>
      <c r="AU993" s="25"/>
      <c r="AV993" s="25"/>
      <c r="AW993" s="25"/>
      <c r="AX993" s="25"/>
      <c r="AY993" s="28" t="s">
        <v>162</v>
      </c>
      <c r="AZ993" s="29" t="s">
        <v>163</v>
      </c>
      <c r="BA993" s="25" t="s">
        <v>164</v>
      </c>
      <c r="BB993" s="25"/>
      <c r="BC993" s="25"/>
      <c r="BD993" s="25"/>
      <c r="BE993" s="25"/>
      <c r="BF993" s="25"/>
      <c r="BG993" s="25"/>
      <c r="BH993" s="25"/>
      <c r="BI993" s="25"/>
      <c r="BJ993" s="25"/>
      <c r="BK993" s="25"/>
      <c r="BL993" s="25"/>
      <c r="BM993" s="25"/>
      <c r="BN993" s="25"/>
      <c r="BO993" s="25"/>
      <c r="BP993" s="25"/>
      <c r="BQ993" s="25"/>
    </row>
    <row r="994" spans="1:69" s="36" customFormat="1" hidden="1" x14ac:dyDescent="0.25">
      <c r="A994" s="25" t="s">
        <v>159</v>
      </c>
      <c r="B994" s="25" t="s">
        <v>160</v>
      </c>
      <c r="C994" s="25" t="s">
        <v>161</v>
      </c>
      <c r="D994" s="25" t="s">
        <v>11</v>
      </c>
      <c r="E994" s="25">
        <v>1</v>
      </c>
      <c r="F994" s="47" t="s">
        <v>267</v>
      </c>
      <c r="G994" s="69">
        <v>26</v>
      </c>
      <c r="H994" s="69">
        <v>650</v>
      </c>
      <c r="I994" s="69">
        <v>26</v>
      </c>
      <c r="J994" s="23"/>
      <c r="K994" s="23"/>
      <c r="L994" s="23"/>
      <c r="M994" s="71"/>
      <c r="N994" s="71"/>
      <c r="O994" s="73">
        <v>0.68799999999999994</v>
      </c>
      <c r="P994" s="69"/>
      <c r="Q994" s="24"/>
      <c r="R994" s="24"/>
      <c r="S994" s="24"/>
      <c r="T994" s="24"/>
      <c r="U994" s="23"/>
      <c r="V994" s="23"/>
      <c r="W994" s="23"/>
      <c r="X994" s="73">
        <f t="shared" si="100"/>
        <v>24.623999999999999</v>
      </c>
      <c r="Y994" s="26">
        <f t="shared" si="96"/>
        <v>476.2194031022816</v>
      </c>
      <c r="Z994" s="63">
        <f t="shared" si="97"/>
        <v>2.052</v>
      </c>
      <c r="AA994" s="87">
        <f t="shared" si="98"/>
        <v>3.307079188210289</v>
      </c>
      <c r="AB994" s="64">
        <f t="shared" si="99"/>
        <v>7.309941520467835E-5</v>
      </c>
      <c r="AC994" s="137">
        <v>1.4999999999999999E-4</v>
      </c>
      <c r="AD994" s="27"/>
      <c r="AE994" s="27"/>
      <c r="AF994" s="27"/>
      <c r="AG994" s="27"/>
      <c r="AH994" s="27"/>
      <c r="AI994" s="44">
        <v>186.16</v>
      </c>
      <c r="AJ994" s="27"/>
      <c r="AK994" s="27"/>
      <c r="AL994" s="27"/>
      <c r="AM994" s="27"/>
      <c r="AN994" s="27"/>
      <c r="AO994" s="27"/>
      <c r="AP994" s="27"/>
      <c r="AQ994" s="27"/>
      <c r="AR994" s="27"/>
      <c r="AS994" s="25"/>
      <c r="AT994" s="25"/>
      <c r="AU994" s="25"/>
      <c r="AV994" s="25"/>
      <c r="AW994" s="25"/>
      <c r="AX994" s="25"/>
      <c r="AY994" s="28" t="s">
        <v>162</v>
      </c>
      <c r="AZ994" s="29" t="s">
        <v>163</v>
      </c>
      <c r="BA994" s="25" t="s">
        <v>164</v>
      </c>
      <c r="BB994" s="25"/>
      <c r="BC994" s="25"/>
      <c r="BD994" s="25"/>
      <c r="BE994" s="25"/>
      <c r="BF994" s="25"/>
      <c r="BG994" s="25"/>
      <c r="BH994" s="25"/>
      <c r="BI994" s="25"/>
      <c r="BJ994" s="25"/>
      <c r="BK994" s="25"/>
      <c r="BL994" s="25"/>
      <c r="BM994" s="25"/>
      <c r="BN994" s="25"/>
      <c r="BO994" s="25"/>
      <c r="BP994" s="25"/>
      <c r="BQ994" s="25"/>
    </row>
    <row r="995" spans="1:69" s="36" customFormat="1" hidden="1" x14ac:dyDescent="0.25">
      <c r="A995" s="25" t="s">
        <v>159</v>
      </c>
      <c r="B995" s="25" t="s">
        <v>160</v>
      </c>
      <c r="C995" s="25" t="s">
        <v>161</v>
      </c>
      <c r="D995" s="25" t="s">
        <v>11</v>
      </c>
      <c r="E995" s="25">
        <v>1</v>
      </c>
      <c r="F995" s="47" t="s">
        <v>267</v>
      </c>
      <c r="G995" s="69">
        <v>26</v>
      </c>
      <c r="H995" s="69">
        <v>650</v>
      </c>
      <c r="I995" s="69">
        <v>26</v>
      </c>
      <c r="J995" s="23"/>
      <c r="K995" s="23"/>
      <c r="L995" s="23"/>
      <c r="M995" s="71"/>
      <c r="N995" s="71"/>
      <c r="O995" s="73">
        <v>0.75</v>
      </c>
      <c r="P995" s="69"/>
      <c r="Q995" s="24"/>
      <c r="R995" s="24"/>
      <c r="S995" s="24"/>
      <c r="T995" s="24"/>
      <c r="U995" s="23"/>
      <c r="V995" s="23"/>
      <c r="W995" s="23"/>
      <c r="X995" s="73">
        <f t="shared" si="100"/>
        <v>24.5</v>
      </c>
      <c r="Y995" s="26">
        <f t="shared" si="96"/>
        <v>471.43524757931834</v>
      </c>
      <c r="Z995" s="63">
        <f t="shared" si="97"/>
        <v>2.0416666666666665</v>
      </c>
      <c r="AA995" s="87">
        <f t="shared" si="98"/>
        <v>3.2738558859674876</v>
      </c>
      <c r="AB995" s="64">
        <f t="shared" si="99"/>
        <v>7.3469387755102045E-5</v>
      </c>
      <c r="AC995" s="137">
        <v>1.4999999999999999E-4</v>
      </c>
      <c r="AD995" s="27"/>
      <c r="AE995" s="27"/>
      <c r="AF995" s="27"/>
      <c r="AG995" s="27"/>
      <c r="AH995" s="27"/>
      <c r="AI995" s="44">
        <v>202.44</v>
      </c>
      <c r="AJ995" s="27"/>
      <c r="AK995" s="27"/>
      <c r="AL995" s="27"/>
      <c r="AM995" s="27"/>
      <c r="AN995" s="27"/>
      <c r="AO995" s="27"/>
      <c r="AP995" s="27"/>
      <c r="AQ995" s="27"/>
      <c r="AR995" s="27"/>
      <c r="AS995" s="25"/>
      <c r="AT995" s="25"/>
      <c r="AU995" s="25"/>
      <c r="AV995" s="25"/>
      <c r="AW995" s="25"/>
      <c r="AX995" s="25"/>
      <c r="AY995" s="28" t="s">
        <v>162</v>
      </c>
      <c r="AZ995" s="29" t="s">
        <v>163</v>
      </c>
      <c r="BA995" s="25" t="s">
        <v>164</v>
      </c>
      <c r="BB995" s="25"/>
      <c r="BC995" s="25"/>
      <c r="BD995" s="25"/>
      <c r="BE995" s="25"/>
      <c r="BF995" s="25"/>
      <c r="BG995" s="25"/>
      <c r="BH995" s="25"/>
      <c r="BI995" s="25"/>
      <c r="BJ995" s="25"/>
      <c r="BK995" s="25"/>
      <c r="BL995" s="25"/>
      <c r="BM995" s="25"/>
      <c r="BN995" s="25"/>
      <c r="BO995" s="25"/>
      <c r="BP995" s="25"/>
      <c r="BQ995" s="25"/>
    </row>
    <row r="996" spans="1:69" s="36" customFormat="1" hidden="1" x14ac:dyDescent="0.25">
      <c r="A996" s="25" t="s">
        <v>159</v>
      </c>
      <c r="B996" s="25" t="s">
        <v>160</v>
      </c>
      <c r="C996" s="25" t="s">
        <v>161</v>
      </c>
      <c r="D996" s="25" t="s">
        <v>11</v>
      </c>
      <c r="E996" s="25">
        <v>1</v>
      </c>
      <c r="F996" s="47" t="s">
        <v>267</v>
      </c>
      <c r="G996" s="69">
        <v>26</v>
      </c>
      <c r="H996" s="69">
        <v>650</v>
      </c>
      <c r="I996" s="69">
        <v>26</v>
      </c>
      <c r="J996" s="23"/>
      <c r="K996" s="23"/>
      <c r="L996" s="23"/>
      <c r="M996" s="71"/>
      <c r="N996" s="71"/>
      <c r="O996" s="73">
        <v>0.81200000000000006</v>
      </c>
      <c r="P996" s="69"/>
      <c r="Q996" s="24"/>
      <c r="R996" s="24"/>
      <c r="S996" s="24"/>
      <c r="T996" s="24"/>
      <c r="U996" s="23"/>
      <c r="V996" s="23"/>
      <c r="W996" s="23"/>
      <c r="X996" s="73">
        <f t="shared" si="100"/>
        <v>24.376000000000001</v>
      </c>
      <c r="Y996" s="26">
        <f t="shared" si="96"/>
        <v>466.67524462067587</v>
      </c>
      <c r="Z996" s="63">
        <f t="shared" si="97"/>
        <v>2.0313333333333334</v>
      </c>
      <c r="AA996" s="87">
        <f t="shared" si="98"/>
        <v>3.2408003098658047</v>
      </c>
      <c r="AB996" s="64">
        <f t="shared" si="99"/>
        <v>7.3843124384640626E-5</v>
      </c>
      <c r="AC996" s="137">
        <v>1.4999999999999999E-4</v>
      </c>
      <c r="AD996" s="27"/>
      <c r="AE996" s="27"/>
      <c r="AF996" s="27"/>
      <c r="AG996" s="27"/>
      <c r="AH996" s="27"/>
      <c r="AI996" s="44">
        <v>218.64</v>
      </c>
      <c r="AJ996" s="27"/>
      <c r="AK996" s="27"/>
      <c r="AL996" s="27"/>
      <c r="AM996" s="27"/>
      <c r="AN996" s="27"/>
      <c r="AO996" s="27"/>
      <c r="AP996" s="27"/>
      <c r="AQ996" s="27"/>
      <c r="AR996" s="27"/>
      <c r="AS996" s="25"/>
      <c r="AT996" s="25"/>
      <c r="AU996" s="25"/>
      <c r="AV996" s="25"/>
      <c r="AW996" s="25"/>
      <c r="AX996" s="25"/>
      <c r="AY996" s="28" t="s">
        <v>162</v>
      </c>
      <c r="AZ996" s="29" t="s">
        <v>163</v>
      </c>
      <c r="BA996" s="25" t="s">
        <v>164</v>
      </c>
      <c r="BB996" s="25"/>
      <c r="BC996" s="25"/>
      <c r="BD996" s="25"/>
      <c r="BE996" s="25"/>
      <c r="BF996" s="25"/>
      <c r="BG996" s="25"/>
      <c r="BH996" s="25"/>
      <c r="BI996" s="25"/>
      <c r="BJ996" s="25"/>
      <c r="BK996" s="25"/>
      <c r="BL996" s="25"/>
      <c r="BM996" s="25"/>
      <c r="BN996" s="25"/>
      <c r="BO996" s="25"/>
      <c r="BP996" s="25"/>
      <c r="BQ996" s="25"/>
    </row>
    <row r="997" spans="1:69" s="36" customFormat="1" hidden="1" x14ac:dyDescent="0.25">
      <c r="A997" s="25" t="s">
        <v>159</v>
      </c>
      <c r="B997" s="25" t="s">
        <v>160</v>
      </c>
      <c r="C997" s="25" t="s">
        <v>161</v>
      </c>
      <c r="D997" s="25" t="s">
        <v>11</v>
      </c>
      <c r="E997" s="25">
        <v>1</v>
      </c>
      <c r="F997" s="47" t="s">
        <v>267</v>
      </c>
      <c r="G997" s="69">
        <v>26</v>
      </c>
      <c r="H997" s="69">
        <v>650</v>
      </c>
      <c r="I997" s="69">
        <v>26</v>
      </c>
      <c r="J997" s="23"/>
      <c r="K997" s="23"/>
      <c r="L997" s="23"/>
      <c r="M997" s="71"/>
      <c r="N997" s="71"/>
      <c r="O997" s="73">
        <v>0.875</v>
      </c>
      <c r="P997" s="69"/>
      <c r="Q997" s="24"/>
      <c r="R997" s="24"/>
      <c r="S997" s="24"/>
      <c r="T997" s="24"/>
      <c r="U997" s="23"/>
      <c r="V997" s="23"/>
      <c r="W997" s="23"/>
      <c r="X997" s="73">
        <f t="shared" si="100"/>
        <v>24.25</v>
      </c>
      <c r="Y997" s="26">
        <f t="shared" si="96"/>
        <v>461.86320746291193</v>
      </c>
      <c r="Z997" s="63">
        <f t="shared" si="97"/>
        <v>2.0208333333333335</v>
      </c>
      <c r="AA997" s="87">
        <f t="shared" si="98"/>
        <v>3.2073833851591109</v>
      </c>
      <c r="AB997" s="64">
        <f t="shared" si="99"/>
        <v>7.4226804123711334E-5</v>
      </c>
      <c r="AC997" s="137">
        <v>1.4999999999999999E-4</v>
      </c>
      <c r="AD997" s="27"/>
      <c r="AE997" s="27"/>
      <c r="AF997" s="27"/>
      <c r="AG997" s="27"/>
      <c r="AH997" s="27"/>
      <c r="AI997" s="44">
        <v>235.01</v>
      </c>
      <c r="AJ997" s="27"/>
      <c r="AK997" s="27"/>
      <c r="AL997" s="27"/>
      <c r="AM997" s="27"/>
      <c r="AN997" s="27"/>
      <c r="AO997" s="27"/>
      <c r="AP997" s="27"/>
      <c r="AQ997" s="27"/>
      <c r="AR997" s="27"/>
      <c r="AS997" s="25"/>
      <c r="AT997" s="25"/>
      <c r="AU997" s="25"/>
      <c r="AV997" s="25"/>
      <c r="AW997" s="25"/>
      <c r="AX997" s="25"/>
      <c r="AY997" s="28" t="s">
        <v>162</v>
      </c>
      <c r="AZ997" s="29" t="s">
        <v>163</v>
      </c>
      <c r="BA997" s="25" t="s">
        <v>164</v>
      </c>
      <c r="BB997" s="25"/>
      <c r="BC997" s="25"/>
      <c r="BD997" s="25"/>
      <c r="BE997" s="25"/>
      <c r="BF997" s="25"/>
      <c r="BG997" s="25"/>
      <c r="BH997" s="25"/>
      <c r="BI997" s="25"/>
      <c r="BJ997" s="25"/>
      <c r="BK997" s="25"/>
      <c r="BL997" s="25"/>
      <c r="BM997" s="25"/>
      <c r="BN997" s="25"/>
      <c r="BO997" s="25"/>
      <c r="BP997" s="25"/>
      <c r="BQ997" s="25"/>
    </row>
    <row r="998" spans="1:69" s="36" customFormat="1" hidden="1" x14ac:dyDescent="0.25">
      <c r="A998" s="25" t="s">
        <v>159</v>
      </c>
      <c r="B998" s="25" t="s">
        <v>160</v>
      </c>
      <c r="C998" s="25" t="s">
        <v>161</v>
      </c>
      <c r="D998" s="25" t="s">
        <v>11</v>
      </c>
      <c r="E998" s="25">
        <v>1</v>
      </c>
      <c r="F998" s="47" t="s">
        <v>267</v>
      </c>
      <c r="G998" s="69">
        <v>26</v>
      </c>
      <c r="H998" s="69">
        <v>650</v>
      </c>
      <c r="I998" s="69">
        <v>26</v>
      </c>
      <c r="J998" s="23"/>
      <c r="K998" s="23"/>
      <c r="L998" s="23"/>
      <c r="M998" s="71"/>
      <c r="N998" s="71"/>
      <c r="O998" s="73">
        <v>0.93799999999999994</v>
      </c>
      <c r="P998" s="69"/>
      <c r="Q998" s="24"/>
      <c r="R998" s="24"/>
      <c r="S998" s="24"/>
      <c r="T998" s="24"/>
      <c r="U998" s="23"/>
      <c r="V998" s="23"/>
      <c r="W998" s="23"/>
      <c r="X998" s="73">
        <f t="shared" si="100"/>
        <v>24.123999999999999</v>
      </c>
      <c r="Y998" s="26">
        <f t="shared" si="96"/>
        <v>457.07610826763215</v>
      </c>
      <c r="Z998" s="63">
        <f t="shared" si="97"/>
        <v>2.0103333333333331</v>
      </c>
      <c r="AA998" s="87">
        <f t="shared" si="98"/>
        <v>3.1741396407474451</v>
      </c>
      <c r="AB998" s="64">
        <f t="shared" si="99"/>
        <v>7.4614491792405899E-5</v>
      </c>
      <c r="AC998" s="137">
        <v>1.4999999999999999E-4</v>
      </c>
      <c r="AD998" s="27"/>
      <c r="AE998" s="27"/>
      <c r="AF998" s="27"/>
      <c r="AG998" s="27"/>
      <c r="AH998" s="27"/>
      <c r="AI998" s="44">
        <v>251.3</v>
      </c>
      <c r="AJ998" s="27"/>
      <c r="AK998" s="27"/>
      <c r="AL998" s="27"/>
      <c r="AM998" s="27"/>
      <c r="AN998" s="27"/>
      <c r="AO998" s="27"/>
      <c r="AP998" s="27"/>
      <c r="AQ998" s="27"/>
      <c r="AR998" s="27"/>
      <c r="AS998" s="25"/>
      <c r="AT998" s="25"/>
      <c r="AU998" s="25"/>
      <c r="AV998" s="25"/>
      <c r="AW998" s="25"/>
      <c r="AX998" s="25"/>
      <c r="AY998" s="28" t="s">
        <v>162</v>
      </c>
      <c r="AZ998" s="29" t="s">
        <v>163</v>
      </c>
      <c r="BA998" s="25" t="s">
        <v>164</v>
      </c>
      <c r="BB998" s="25"/>
      <c r="BC998" s="25"/>
      <c r="BD998" s="25"/>
      <c r="BE998" s="25"/>
      <c r="BF998" s="25"/>
      <c r="BG998" s="25"/>
      <c r="BH998" s="25"/>
      <c r="BI998" s="25"/>
      <c r="BJ998" s="25"/>
      <c r="BK998" s="25"/>
      <c r="BL998" s="25"/>
      <c r="BM998" s="25"/>
      <c r="BN998" s="25"/>
      <c r="BO998" s="25"/>
      <c r="BP998" s="25"/>
      <c r="BQ998" s="25"/>
    </row>
    <row r="999" spans="1:69" s="36" customFormat="1" hidden="1" x14ac:dyDescent="0.25">
      <c r="A999" s="25" t="s">
        <v>159</v>
      </c>
      <c r="B999" s="25" t="s">
        <v>160</v>
      </c>
      <c r="C999" s="25" t="s">
        <v>161</v>
      </c>
      <c r="D999" s="25" t="s">
        <v>11</v>
      </c>
      <c r="E999" s="25">
        <v>1</v>
      </c>
      <c r="F999" s="47" t="s">
        <v>267</v>
      </c>
      <c r="G999" s="69">
        <v>26</v>
      </c>
      <c r="H999" s="69">
        <v>650</v>
      </c>
      <c r="I999" s="69">
        <v>26</v>
      </c>
      <c r="J999" s="23"/>
      <c r="K999" s="23"/>
      <c r="L999" s="23"/>
      <c r="M999" s="71"/>
      <c r="N999" s="71"/>
      <c r="O999" s="73">
        <v>1</v>
      </c>
      <c r="P999" s="69"/>
      <c r="Q999" s="24"/>
      <c r="R999" s="24"/>
      <c r="S999" s="24"/>
      <c r="T999" s="24"/>
      <c r="U999" s="23"/>
      <c r="V999" s="23"/>
      <c r="W999" s="23"/>
      <c r="X999" s="73">
        <f t="shared" si="100"/>
        <v>24</v>
      </c>
      <c r="Y999" s="26">
        <f t="shared" si="96"/>
        <v>452.38934211693021</v>
      </c>
      <c r="Z999" s="63">
        <f t="shared" si="97"/>
        <v>2</v>
      </c>
      <c r="AA999" s="87">
        <f t="shared" si="98"/>
        <v>3.1415926535897931</v>
      </c>
      <c r="AB999" s="64">
        <f t="shared" si="99"/>
        <v>7.4999999999999993E-5</v>
      </c>
      <c r="AC999" s="137">
        <v>1.4999999999999999E-4</v>
      </c>
      <c r="AD999" s="27"/>
      <c r="AE999" s="27"/>
      <c r="AF999" s="27"/>
      <c r="AG999" s="27"/>
      <c r="AH999" s="27"/>
      <c r="AI999" s="44">
        <v>267.25</v>
      </c>
      <c r="AJ999" s="27"/>
      <c r="AK999" s="27"/>
      <c r="AL999" s="27"/>
      <c r="AM999" s="27"/>
      <c r="AN999" s="27"/>
      <c r="AO999" s="27"/>
      <c r="AP999" s="27"/>
      <c r="AQ999" s="27"/>
      <c r="AR999" s="27"/>
      <c r="AS999" s="25"/>
      <c r="AT999" s="25"/>
      <c r="AU999" s="25"/>
      <c r="AV999" s="25"/>
      <c r="AW999" s="25"/>
      <c r="AX999" s="25"/>
      <c r="AY999" s="28" t="s">
        <v>162</v>
      </c>
      <c r="AZ999" s="29" t="s">
        <v>163</v>
      </c>
      <c r="BA999" s="25" t="s">
        <v>164</v>
      </c>
      <c r="BB999" s="25"/>
      <c r="BC999" s="25"/>
      <c r="BD999" s="25"/>
      <c r="BE999" s="25"/>
      <c r="BF999" s="25"/>
      <c r="BG999" s="25"/>
      <c r="BH999" s="25"/>
      <c r="BI999" s="25"/>
      <c r="BJ999" s="25"/>
      <c r="BK999" s="25"/>
      <c r="BL999" s="25"/>
      <c r="BM999" s="25"/>
      <c r="BN999" s="25"/>
      <c r="BO999" s="25"/>
      <c r="BP999" s="25"/>
      <c r="BQ999" s="25"/>
    </row>
    <row r="1000" spans="1:69" s="36" customFormat="1" hidden="1" x14ac:dyDescent="0.25">
      <c r="A1000" s="36" t="s">
        <v>159</v>
      </c>
      <c r="B1000" s="36" t="s">
        <v>160</v>
      </c>
      <c r="C1000" s="36" t="s">
        <v>161</v>
      </c>
      <c r="D1000" s="36" t="s">
        <v>11</v>
      </c>
      <c r="E1000" s="36">
        <v>1</v>
      </c>
      <c r="F1000" s="47" t="s">
        <v>267</v>
      </c>
      <c r="G1000" s="70">
        <v>28</v>
      </c>
      <c r="H1000" s="70">
        <v>700</v>
      </c>
      <c r="I1000" s="70">
        <v>28</v>
      </c>
      <c r="J1000" s="34"/>
      <c r="K1000" s="34"/>
      <c r="L1000" s="34"/>
      <c r="M1000" s="78"/>
      <c r="N1000" s="78"/>
      <c r="O1000" s="80">
        <v>0.25</v>
      </c>
      <c r="P1000" s="70"/>
      <c r="Q1000" s="35"/>
      <c r="R1000" s="35"/>
      <c r="S1000" s="35"/>
      <c r="T1000" s="35"/>
      <c r="U1000" s="34"/>
      <c r="V1000" s="34"/>
      <c r="W1000" s="34"/>
      <c r="X1000" s="80">
        <f t="shared" si="100"/>
        <v>27.5</v>
      </c>
      <c r="Y1000" s="42">
        <f t="shared" si="96"/>
        <v>593.95736106932031</v>
      </c>
      <c r="Z1000" s="67">
        <f t="shared" si="97"/>
        <v>2.2916666666666665</v>
      </c>
      <c r="AA1000" s="89">
        <f t="shared" si="98"/>
        <v>4.124703896314724</v>
      </c>
      <c r="AB1000" s="68">
        <f t="shared" si="99"/>
        <v>6.545454545454545E-5</v>
      </c>
      <c r="AC1000" s="139">
        <v>1.4999999999999999E-4</v>
      </c>
      <c r="AD1000" s="43"/>
      <c r="AE1000" s="43"/>
      <c r="AF1000" s="43"/>
      <c r="AG1000" s="43"/>
      <c r="AH1000" s="43"/>
      <c r="AI1000" s="46">
        <v>74.16</v>
      </c>
      <c r="AJ1000" s="43"/>
      <c r="AK1000" s="43"/>
      <c r="AL1000" s="43"/>
      <c r="AM1000" s="43"/>
      <c r="AN1000" s="43"/>
      <c r="AO1000" s="43"/>
      <c r="AP1000" s="43"/>
      <c r="AQ1000" s="43"/>
      <c r="AR1000" s="43"/>
      <c r="AY1000" s="39" t="s">
        <v>162</v>
      </c>
      <c r="AZ1000" s="40" t="s">
        <v>163</v>
      </c>
      <c r="BA1000" s="41" t="s">
        <v>164</v>
      </c>
    </row>
    <row r="1001" spans="1:69" s="36" customFormat="1" hidden="1" x14ac:dyDescent="0.25">
      <c r="A1001" s="36" t="s">
        <v>159</v>
      </c>
      <c r="B1001" s="36" t="s">
        <v>160</v>
      </c>
      <c r="C1001" s="36" t="s">
        <v>161</v>
      </c>
      <c r="D1001" s="36" t="s">
        <v>11</v>
      </c>
      <c r="E1001" s="36">
        <v>1</v>
      </c>
      <c r="F1001" s="47" t="s">
        <v>267</v>
      </c>
      <c r="G1001" s="70">
        <v>28</v>
      </c>
      <c r="H1001" s="70">
        <v>700</v>
      </c>
      <c r="I1001" s="70">
        <v>28</v>
      </c>
      <c r="J1001" s="34"/>
      <c r="K1001" s="34"/>
      <c r="L1001" s="34"/>
      <c r="M1001" s="78"/>
      <c r="N1001" s="78"/>
      <c r="O1001" s="80">
        <v>0.28100000000000003</v>
      </c>
      <c r="P1001" s="70"/>
      <c r="Q1001" s="35"/>
      <c r="R1001" s="35"/>
      <c r="S1001" s="35"/>
      <c r="T1001" s="35"/>
      <c r="U1001" s="34"/>
      <c r="V1001" s="34"/>
      <c r="W1001" s="34"/>
      <c r="X1001" s="80">
        <f t="shared" si="100"/>
        <v>27.437999999999999</v>
      </c>
      <c r="Y1001" s="42">
        <f t="shared" si="96"/>
        <v>591.28217240267509</v>
      </c>
      <c r="Z1001" s="67">
        <f t="shared" si="97"/>
        <v>2.2864999999999998</v>
      </c>
      <c r="AA1001" s="89">
        <f t="shared" si="98"/>
        <v>4.1061261972407985</v>
      </c>
      <c r="AB1001" s="68">
        <f t="shared" si="99"/>
        <v>6.5602449158101906E-5</v>
      </c>
      <c r="AC1001" s="139">
        <v>1.4999999999999999E-4</v>
      </c>
      <c r="AD1001" s="43"/>
      <c r="AE1001" s="43"/>
      <c r="AF1001" s="43"/>
      <c r="AG1001" s="43"/>
      <c r="AH1001" s="43"/>
      <c r="AI1001" s="46">
        <v>83.26</v>
      </c>
      <c r="AJ1001" s="43"/>
      <c r="AK1001" s="43"/>
      <c r="AL1001" s="43"/>
      <c r="AM1001" s="43"/>
      <c r="AN1001" s="43"/>
      <c r="AO1001" s="43"/>
      <c r="AP1001" s="43"/>
      <c r="AQ1001" s="43"/>
      <c r="AR1001" s="43"/>
      <c r="AY1001" s="39" t="s">
        <v>162</v>
      </c>
      <c r="AZ1001" s="40" t="s">
        <v>163</v>
      </c>
      <c r="BA1001" s="41" t="s">
        <v>164</v>
      </c>
    </row>
    <row r="1002" spans="1:69" s="36" customFormat="1" hidden="1" x14ac:dyDescent="0.25">
      <c r="A1002" s="36" t="s">
        <v>159</v>
      </c>
      <c r="B1002" s="36" t="s">
        <v>160</v>
      </c>
      <c r="C1002" s="36" t="s">
        <v>161</v>
      </c>
      <c r="D1002" s="36" t="s">
        <v>11</v>
      </c>
      <c r="E1002" s="36">
        <v>1</v>
      </c>
      <c r="F1002" s="47" t="s">
        <v>267</v>
      </c>
      <c r="G1002" s="70">
        <v>28</v>
      </c>
      <c r="H1002" s="70">
        <v>700</v>
      </c>
      <c r="I1002" s="70">
        <v>28</v>
      </c>
      <c r="J1002" s="34"/>
      <c r="K1002" s="34"/>
      <c r="L1002" s="34"/>
      <c r="M1002" s="78"/>
      <c r="N1002" s="78">
        <v>10</v>
      </c>
      <c r="O1002" s="80">
        <v>0.312</v>
      </c>
      <c r="P1002" s="70"/>
      <c r="Q1002" s="35"/>
      <c r="R1002" s="35"/>
      <c r="S1002" s="35"/>
      <c r="T1002" s="35"/>
      <c r="U1002" s="34"/>
      <c r="V1002" s="34"/>
      <c r="W1002" s="34"/>
      <c r="X1002" s="80">
        <f t="shared" si="100"/>
        <v>27.376000000000001</v>
      </c>
      <c r="Y1002" s="42">
        <f t="shared" si="96"/>
        <v>588.6130218771101</v>
      </c>
      <c r="Z1002" s="67">
        <f t="shared" si="97"/>
        <v>2.2813333333333334</v>
      </c>
      <c r="AA1002" s="89">
        <f t="shared" si="98"/>
        <v>4.0875904297021535</v>
      </c>
      <c r="AB1002" s="68">
        <f t="shared" si="99"/>
        <v>6.5751022793687891E-5</v>
      </c>
      <c r="AC1002" s="139">
        <v>1.4999999999999999E-4</v>
      </c>
      <c r="AD1002" s="43"/>
      <c r="AE1002" s="43"/>
      <c r="AF1002" s="43"/>
      <c r="AG1002" s="43"/>
      <c r="AH1002" s="43"/>
      <c r="AI1002" s="46">
        <v>92.35</v>
      </c>
      <c r="AJ1002" s="43"/>
      <c r="AK1002" s="43"/>
      <c r="AL1002" s="43"/>
      <c r="AM1002" s="43"/>
      <c r="AN1002" s="43"/>
      <c r="AO1002" s="43"/>
      <c r="AP1002" s="43"/>
      <c r="AQ1002" s="43"/>
      <c r="AR1002" s="43"/>
      <c r="AY1002" s="39" t="s">
        <v>162</v>
      </c>
      <c r="AZ1002" s="40" t="s">
        <v>163</v>
      </c>
      <c r="BA1002" s="41" t="s">
        <v>164</v>
      </c>
    </row>
    <row r="1003" spans="1:69" s="36" customFormat="1" hidden="1" x14ac:dyDescent="0.25">
      <c r="A1003" s="36" t="s">
        <v>159</v>
      </c>
      <c r="B1003" s="36" t="s">
        <v>160</v>
      </c>
      <c r="C1003" s="36" t="s">
        <v>161</v>
      </c>
      <c r="D1003" s="36" t="s">
        <v>11</v>
      </c>
      <c r="E1003" s="36">
        <v>1</v>
      </c>
      <c r="F1003" s="47" t="s">
        <v>267</v>
      </c>
      <c r="G1003" s="70">
        <v>28</v>
      </c>
      <c r="H1003" s="70">
        <v>700</v>
      </c>
      <c r="I1003" s="70">
        <v>28</v>
      </c>
      <c r="J1003" s="34"/>
      <c r="K1003" s="34"/>
      <c r="L1003" s="34"/>
      <c r="M1003" s="78"/>
      <c r="N1003" s="78"/>
      <c r="O1003" s="80">
        <v>0.34399999999999997</v>
      </c>
      <c r="P1003" s="70"/>
      <c r="Q1003" s="35"/>
      <c r="R1003" s="35"/>
      <c r="S1003" s="35"/>
      <c r="T1003" s="35"/>
      <c r="U1003" s="34"/>
      <c r="V1003" s="34"/>
      <c r="W1003" s="34"/>
      <c r="X1003" s="80">
        <f t="shared" si="100"/>
        <v>27.312000000000001</v>
      </c>
      <c r="Y1003" s="42">
        <f t="shared" si="96"/>
        <v>585.86410317247783</v>
      </c>
      <c r="Z1003" s="67">
        <f t="shared" si="97"/>
        <v>2.2760000000000002</v>
      </c>
      <c r="AA1003" s="89">
        <f t="shared" si="98"/>
        <v>4.0685007164755413</v>
      </c>
      <c r="AB1003" s="68">
        <f t="shared" si="99"/>
        <v>6.5905096660808426E-5</v>
      </c>
      <c r="AC1003" s="139">
        <v>1.4999999999999999E-4</v>
      </c>
      <c r="AD1003" s="43"/>
      <c r="AE1003" s="43"/>
      <c r="AF1003" s="43"/>
      <c r="AG1003" s="43"/>
      <c r="AH1003" s="43"/>
      <c r="AI1003" s="46">
        <v>101.7</v>
      </c>
      <c r="AJ1003" s="43"/>
      <c r="AK1003" s="43"/>
      <c r="AL1003" s="43"/>
      <c r="AM1003" s="43"/>
      <c r="AN1003" s="43"/>
      <c r="AO1003" s="43"/>
      <c r="AP1003" s="43"/>
      <c r="AQ1003" s="43"/>
      <c r="AR1003" s="43"/>
      <c r="AY1003" s="39" t="s">
        <v>162</v>
      </c>
      <c r="AZ1003" s="40" t="s">
        <v>163</v>
      </c>
      <c r="BA1003" s="41" t="s">
        <v>164</v>
      </c>
    </row>
    <row r="1004" spans="1:69" s="36" customFormat="1" hidden="1" x14ac:dyDescent="0.25">
      <c r="A1004" s="36" t="s">
        <v>159</v>
      </c>
      <c r="B1004" s="36" t="s">
        <v>160</v>
      </c>
      <c r="C1004" s="36" t="s">
        <v>161</v>
      </c>
      <c r="D1004" s="36" t="s">
        <v>11</v>
      </c>
      <c r="E1004" s="36">
        <v>1</v>
      </c>
      <c r="F1004" s="47" t="s">
        <v>267</v>
      </c>
      <c r="G1004" s="70">
        <v>28</v>
      </c>
      <c r="H1004" s="70">
        <v>700</v>
      </c>
      <c r="I1004" s="70">
        <v>28</v>
      </c>
      <c r="J1004" s="34"/>
      <c r="K1004" s="34"/>
      <c r="L1004" s="34"/>
      <c r="M1004" s="78" t="s">
        <v>165</v>
      </c>
      <c r="N1004" s="78"/>
      <c r="O1004" s="80">
        <v>0.375</v>
      </c>
      <c r="P1004" s="70"/>
      <c r="Q1004" s="35"/>
      <c r="R1004" s="35"/>
      <c r="S1004" s="35"/>
      <c r="T1004" s="35"/>
      <c r="U1004" s="34"/>
      <c r="V1004" s="34"/>
      <c r="W1004" s="34"/>
      <c r="X1004" s="80">
        <f t="shared" si="100"/>
        <v>27.25</v>
      </c>
      <c r="Y1004" s="42">
        <f t="shared" si="96"/>
        <v>583.20722370781766</v>
      </c>
      <c r="Z1004" s="67">
        <f t="shared" si="97"/>
        <v>2.2708333333333335</v>
      </c>
      <c r="AA1004" s="89">
        <f t="shared" si="98"/>
        <v>4.0500501646376232</v>
      </c>
      <c r="AB1004" s="68">
        <f t="shared" si="99"/>
        <v>6.605504587155962E-5</v>
      </c>
      <c r="AC1004" s="139">
        <v>1.4999999999999999E-4</v>
      </c>
      <c r="AD1004" s="43"/>
      <c r="AE1004" s="43"/>
      <c r="AF1004" s="43"/>
      <c r="AG1004" s="43"/>
      <c r="AH1004" s="43"/>
      <c r="AI1004" s="46">
        <v>110.74</v>
      </c>
      <c r="AJ1004" s="43"/>
      <c r="AK1004" s="43"/>
      <c r="AL1004" s="43"/>
      <c r="AM1004" s="43"/>
      <c r="AN1004" s="43"/>
      <c r="AO1004" s="43"/>
      <c r="AP1004" s="43"/>
      <c r="AQ1004" s="43"/>
      <c r="AR1004" s="43"/>
      <c r="AY1004" s="39" t="s">
        <v>162</v>
      </c>
      <c r="AZ1004" s="40" t="s">
        <v>163</v>
      </c>
      <c r="BA1004" s="41" t="s">
        <v>164</v>
      </c>
    </row>
    <row r="1005" spans="1:69" s="36" customFormat="1" hidden="1" x14ac:dyDescent="0.25">
      <c r="A1005" s="36" t="s">
        <v>159</v>
      </c>
      <c r="B1005" s="36" t="s">
        <v>160</v>
      </c>
      <c r="C1005" s="36" t="s">
        <v>161</v>
      </c>
      <c r="D1005" s="36" t="s">
        <v>11</v>
      </c>
      <c r="E1005" s="36">
        <v>1</v>
      </c>
      <c r="F1005" s="47" t="s">
        <v>267</v>
      </c>
      <c r="G1005" s="70">
        <v>28</v>
      </c>
      <c r="H1005" s="70">
        <v>700</v>
      </c>
      <c r="I1005" s="70">
        <v>28</v>
      </c>
      <c r="J1005" s="34"/>
      <c r="K1005" s="34"/>
      <c r="L1005" s="34"/>
      <c r="M1005" s="78"/>
      <c r="N1005" s="78"/>
      <c r="O1005" s="80">
        <v>0.40600000000000003</v>
      </c>
      <c r="P1005" s="70"/>
      <c r="Q1005" s="35"/>
      <c r="R1005" s="35"/>
      <c r="S1005" s="35"/>
      <c r="T1005" s="35"/>
      <c r="U1005" s="34"/>
      <c r="V1005" s="34"/>
      <c r="W1005" s="34"/>
      <c r="X1005" s="80">
        <f t="shared" si="100"/>
        <v>27.187999999999999</v>
      </c>
      <c r="Y1005" s="42">
        <f t="shared" si="96"/>
        <v>580.55638238423774</v>
      </c>
      <c r="Z1005" s="67">
        <f t="shared" si="97"/>
        <v>2.2656666666666667</v>
      </c>
      <c r="AA1005" s="89">
        <f t="shared" si="98"/>
        <v>4.0316415443349847</v>
      </c>
      <c r="AB1005" s="68">
        <f t="shared" si="99"/>
        <v>6.6205678976018821E-5</v>
      </c>
      <c r="AC1005" s="139">
        <v>1.4999999999999999E-4</v>
      </c>
      <c r="AD1005" s="43"/>
      <c r="AE1005" s="43"/>
      <c r="AF1005" s="43"/>
      <c r="AG1005" s="43"/>
      <c r="AH1005" s="43"/>
      <c r="AI1005" s="46">
        <v>119.76</v>
      </c>
      <c r="AJ1005" s="43"/>
      <c r="AK1005" s="43"/>
      <c r="AL1005" s="43"/>
      <c r="AM1005" s="43"/>
      <c r="AN1005" s="43"/>
      <c r="AO1005" s="43"/>
      <c r="AP1005" s="43"/>
      <c r="AQ1005" s="43"/>
      <c r="AR1005" s="43"/>
      <c r="AY1005" s="39" t="s">
        <v>162</v>
      </c>
      <c r="AZ1005" s="40" t="s">
        <v>163</v>
      </c>
      <c r="BA1005" s="41" t="s">
        <v>164</v>
      </c>
    </row>
    <row r="1006" spans="1:69" s="36" customFormat="1" hidden="1" x14ac:dyDescent="0.25">
      <c r="A1006" s="36" t="s">
        <v>159</v>
      </c>
      <c r="B1006" s="36" t="s">
        <v>160</v>
      </c>
      <c r="C1006" s="36" t="s">
        <v>161</v>
      </c>
      <c r="D1006" s="36" t="s">
        <v>11</v>
      </c>
      <c r="E1006" s="36">
        <v>1</v>
      </c>
      <c r="F1006" s="47" t="s">
        <v>267</v>
      </c>
      <c r="G1006" s="70">
        <v>28</v>
      </c>
      <c r="H1006" s="70">
        <v>700</v>
      </c>
      <c r="I1006" s="70">
        <v>28</v>
      </c>
      <c r="J1006" s="34"/>
      <c r="K1006" s="34"/>
      <c r="L1006" s="34"/>
      <c r="M1006" s="78"/>
      <c r="N1006" s="78"/>
      <c r="O1006" s="80">
        <v>0.438</v>
      </c>
      <c r="P1006" s="70"/>
      <c r="Q1006" s="35"/>
      <c r="R1006" s="35"/>
      <c r="S1006" s="35"/>
      <c r="T1006" s="35"/>
      <c r="U1006" s="34"/>
      <c r="V1006" s="34"/>
      <c r="W1006" s="34"/>
      <c r="X1006" s="80">
        <f t="shared" si="100"/>
        <v>27.123999999999999</v>
      </c>
      <c r="Y1006" s="42">
        <f t="shared" si="96"/>
        <v>577.8263635010095</v>
      </c>
      <c r="Z1006" s="67">
        <f t="shared" si="97"/>
        <v>2.2603333333333331</v>
      </c>
      <c r="AA1006" s="89">
        <f t="shared" si="98"/>
        <v>4.012683079868121</v>
      </c>
      <c r="AB1006" s="68">
        <f t="shared" si="99"/>
        <v>6.6361893526028609E-5</v>
      </c>
      <c r="AC1006" s="139">
        <v>1.4999999999999999E-4</v>
      </c>
      <c r="AD1006" s="43"/>
      <c r="AE1006" s="43"/>
      <c r="AF1006" s="43"/>
      <c r="AG1006" s="43"/>
      <c r="AH1006" s="43"/>
      <c r="AI1006" s="46">
        <v>129.05000000000001</v>
      </c>
      <c r="AJ1006" s="43"/>
      <c r="AK1006" s="43"/>
      <c r="AL1006" s="43"/>
      <c r="AM1006" s="43"/>
      <c r="AN1006" s="43"/>
      <c r="AO1006" s="43"/>
      <c r="AP1006" s="43"/>
      <c r="AQ1006" s="43"/>
      <c r="AR1006" s="43"/>
      <c r="AY1006" s="39" t="s">
        <v>162</v>
      </c>
      <c r="AZ1006" s="40" t="s">
        <v>163</v>
      </c>
      <c r="BA1006" s="41" t="s">
        <v>164</v>
      </c>
    </row>
    <row r="1007" spans="1:69" s="36" customFormat="1" hidden="1" x14ac:dyDescent="0.25">
      <c r="A1007" s="36" t="s">
        <v>159</v>
      </c>
      <c r="B1007" s="36" t="s">
        <v>160</v>
      </c>
      <c r="C1007" s="36" t="s">
        <v>161</v>
      </c>
      <c r="D1007" s="36" t="s">
        <v>11</v>
      </c>
      <c r="E1007" s="36">
        <v>1</v>
      </c>
      <c r="F1007" s="47" t="s">
        <v>267</v>
      </c>
      <c r="G1007" s="70">
        <v>28</v>
      </c>
      <c r="H1007" s="70">
        <v>700</v>
      </c>
      <c r="I1007" s="70">
        <v>28</v>
      </c>
      <c r="J1007" s="34"/>
      <c r="K1007" s="34"/>
      <c r="L1007" s="34"/>
      <c r="M1007" s="78"/>
      <c r="N1007" s="78"/>
      <c r="O1007" s="80">
        <v>0.46899999999999997</v>
      </c>
      <c r="P1007" s="70"/>
      <c r="Q1007" s="35"/>
      <c r="R1007" s="35"/>
      <c r="S1007" s="35"/>
      <c r="T1007" s="35"/>
      <c r="U1007" s="34"/>
      <c r="V1007" s="34"/>
      <c r="W1007" s="34"/>
      <c r="X1007" s="80">
        <f t="shared" si="100"/>
        <v>27.062000000000001</v>
      </c>
      <c r="Y1007" s="42">
        <f t="shared" si="96"/>
        <v>575.18779323833462</v>
      </c>
      <c r="Z1007" s="67">
        <f t="shared" si="97"/>
        <v>2.2551666666666668</v>
      </c>
      <c r="AA1007" s="89">
        <f t="shared" si="98"/>
        <v>3.9943596752662125</v>
      </c>
      <c r="AB1007" s="68">
        <f t="shared" si="99"/>
        <v>6.6513930973320521E-5</v>
      </c>
      <c r="AC1007" s="139">
        <v>1.4999999999999999E-4</v>
      </c>
      <c r="AD1007" s="43"/>
      <c r="AE1007" s="43"/>
      <c r="AF1007" s="43"/>
      <c r="AG1007" s="43"/>
      <c r="AH1007" s="43"/>
      <c r="AI1007" s="46">
        <v>138.03</v>
      </c>
      <c r="AJ1007" s="43"/>
      <c r="AK1007" s="43"/>
      <c r="AL1007" s="43"/>
      <c r="AM1007" s="43"/>
      <c r="AN1007" s="43"/>
      <c r="AO1007" s="43"/>
      <c r="AP1007" s="43"/>
      <c r="AQ1007" s="43"/>
      <c r="AR1007" s="43"/>
      <c r="AY1007" s="39" t="s">
        <v>162</v>
      </c>
      <c r="AZ1007" s="40" t="s">
        <v>163</v>
      </c>
      <c r="BA1007" s="41" t="s">
        <v>164</v>
      </c>
    </row>
    <row r="1008" spans="1:69" s="36" customFormat="1" hidden="1" x14ac:dyDescent="0.25">
      <c r="A1008" s="36" t="s">
        <v>159</v>
      </c>
      <c r="B1008" s="36" t="s">
        <v>160</v>
      </c>
      <c r="C1008" s="36" t="s">
        <v>161</v>
      </c>
      <c r="D1008" s="36" t="s">
        <v>11</v>
      </c>
      <c r="E1008" s="36">
        <v>1</v>
      </c>
      <c r="F1008" s="47" t="s">
        <v>267</v>
      </c>
      <c r="G1008" s="70">
        <v>28</v>
      </c>
      <c r="H1008" s="70">
        <v>700</v>
      </c>
      <c r="I1008" s="70">
        <v>28</v>
      </c>
      <c r="J1008" s="34"/>
      <c r="K1008" s="34"/>
      <c r="L1008" s="34"/>
      <c r="M1008" s="78" t="s">
        <v>166</v>
      </c>
      <c r="N1008" s="78">
        <v>20</v>
      </c>
      <c r="O1008" s="80">
        <v>0.5</v>
      </c>
      <c r="P1008" s="70"/>
      <c r="Q1008" s="35"/>
      <c r="R1008" s="35"/>
      <c r="S1008" s="35"/>
      <c r="T1008" s="35"/>
      <c r="U1008" s="34"/>
      <c r="V1008" s="34"/>
      <c r="W1008" s="34"/>
      <c r="X1008" s="80">
        <f t="shared" si="100"/>
        <v>27</v>
      </c>
      <c r="Y1008" s="42">
        <f t="shared" si="96"/>
        <v>572.55526111673976</v>
      </c>
      <c r="Z1008" s="67">
        <f t="shared" si="97"/>
        <v>2.25</v>
      </c>
      <c r="AA1008" s="89">
        <f t="shared" si="98"/>
        <v>3.9760782021995817</v>
      </c>
      <c r="AB1008" s="68">
        <f t="shared" si="99"/>
        <v>6.6666666666666656E-5</v>
      </c>
      <c r="AC1008" s="139">
        <v>1.4999999999999999E-4</v>
      </c>
      <c r="AD1008" s="43"/>
      <c r="AE1008" s="43"/>
      <c r="AF1008" s="43"/>
      <c r="AG1008" s="43"/>
      <c r="AH1008" s="43"/>
      <c r="AI1008" s="46">
        <v>146.99</v>
      </c>
      <c r="AJ1008" s="43"/>
      <c r="AK1008" s="43"/>
      <c r="AL1008" s="43"/>
      <c r="AM1008" s="43"/>
      <c r="AN1008" s="43"/>
      <c r="AO1008" s="43"/>
      <c r="AP1008" s="43"/>
      <c r="AQ1008" s="43"/>
      <c r="AR1008" s="43"/>
      <c r="AY1008" s="39" t="s">
        <v>162</v>
      </c>
      <c r="AZ1008" s="40" t="s">
        <v>163</v>
      </c>
      <c r="BA1008" s="41" t="s">
        <v>164</v>
      </c>
    </row>
    <row r="1009" spans="1:69" s="36" customFormat="1" hidden="1" x14ac:dyDescent="0.25">
      <c r="A1009" s="33" t="s">
        <v>159</v>
      </c>
      <c r="B1009" s="33" t="s">
        <v>160</v>
      </c>
      <c r="C1009" s="33" t="s">
        <v>161</v>
      </c>
      <c r="D1009" s="33" t="s">
        <v>11</v>
      </c>
      <c r="E1009" s="33">
        <v>1</v>
      </c>
      <c r="F1009" s="47" t="s">
        <v>267</v>
      </c>
      <c r="G1009" s="77">
        <v>28</v>
      </c>
      <c r="H1009" s="77">
        <v>700</v>
      </c>
      <c r="I1009" s="77">
        <v>28</v>
      </c>
      <c r="J1009" s="31"/>
      <c r="K1009" s="31"/>
      <c r="L1009" s="31"/>
      <c r="M1009" s="74"/>
      <c r="N1009" s="74"/>
      <c r="O1009" s="76">
        <v>0.56200000000000006</v>
      </c>
      <c r="P1009" s="77"/>
      <c r="Q1009" s="32"/>
      <c r="R1009" s="32"/>
      <c r="S1009" s="32"/>
      <c r="T1009" s="32"/>
      <c r="U1009" s="31"/>
      <c r="V1009" s="31"/>
      <c r="W1009" s="31"/>
      <c r="X1009" s="76">
        <f t="shared" si="100"/>
        <v>26.876000000000001</v>
      </c>
      <c r="Y1009" s="37">
        <f t="shared" si="96"/>
        <v>567.30831129679086</v>
      </c>
      <c r="Z1009" s="65">
        <f t="shared" si="97"/>
        <v>2.2396666666666669</v>
      </c>
      <c r="AA1009" s="88">
        <f t="shared" si="98"/>
        <v>3.9396410506721597</v>
      </c>
      <c r="AB1009" s="66">
        <f t="shared" si="99"/>
        <v>6.6974252120851309E-5</v>
      </c>
      <c r="AC1009" s="138">
        <v>1.4999999999999999E-4</v>
      </c>
      <c r="AD1009" s="38"/>
      <c r="AE1009" s="38"/>
      <c r="AF1009" s="38"/>
      <c r="AG1009" s="38"/>
      <c r="AH1009" s="38"/>
      <c r="AI1009" s="45">
        <v>164.84</v>
      </c>
      <c r="AJ1009" s="38"/>
      <c r="AK1009" s="38"/>
      <c r="AL1009" s="38"/>
      <c r="AM1009" s="38"/>
      <c r="AN1009" s="38"/>
      <c r="AO1009" s="38"/>
      <c r="AP1009" s="38"/>
      <c r="AQ1009" s="38"/>
      <c r="AR1009" s="38"/>
      <c r="AS1009" s="33"/>
      <c r="AT1009" s="33"/>
      <c r="AU1009" s="33"/>
      <c r="AV1009" s="33"/>
      <c r="AW1009" s="33"/>
      <c r="AX1009" s="33"/>
      <c r="AY1009" s="39" t="s">
        <v>162</v>
      </c>
      <c r="AZ1009" s="40" t="s">
        <v>163</v>
      </c>
      <c r="BA1009" s="41" t="s">
        <v>164</v>
      </c>
      <c r="BB1009" s="33"/>
      <c r="BC1009" s="33"/>
      <c r="BD1009" s="33"/>
      <c r="BE1009" s="33"/>
      <c r="BF1009" s="33"/>
      <c r="BG1009" s="33"/>
      <c r="BH1009" s="33"/>
      <c r="BI1009" s="33"/>
      <c r="BJ1009" s="33"/>
      <c r="BK1009" s="33"/>
      <c r="BL1009" s="33"/>
      <c r="BM1009" s="33"/>
      <c r="BN1009" s="33"/>
      <c r="BO1009" s="33"/>
      <c r="BP1009" s="33"/>
      <c r="BQ1009" s="33"/>
    </row>
    <row r="1010" spans="1:69" s="36" customFormat="1" hidden="1" x14ac:dyDescent="0.25">
      <c r="A1010" s="36" t="s">
        <v>159</v>
      </c>
      <c r="B1010" s="36" t="s">
        <v>160</v>
      </c>
      <c r="C1010" s="36" t="s">
        <v>161</v>
      </c>
      <c r="D1010" s="36" t="s">
        <v>11</v>
      </c>
      <c r="E1010" s="36">
        <v>1</v>
      </c>
      <c r="F1010" s="47" t="s">
        <v>267</v>
      </c>
      <c r="G1010" s="70">
        <v>28</v>
      </c>
      <c r="H1010" s="70">
        <v>700</v>
      </c>
      <c r="I1010" s="70">
        <v>28</v>
      </c>
      <c r="J1010" s="34"/>
      <c r="K1010" s="34"/>
      <c r="L1010" s="34"/>
      <c r="M1010" s="78"/>
      <c r="N1010" s="78">
        <v>30</v>
      </c>
      <c r="O1010" s="80">
        <v>0.625</v>
      </c>
      <c r="P1010" s="70"/>
      <c r="Q1010" s="35"/>
      <c r="R1010" s="35"/>
      <c r="S1010" s="35"/>
      <c r="T1010" s="35"/>
      <c r="U1010" s="34"/>
      <c r="V1010" s="34"/>
      <c r="W1010" s="34"/>
      <c r="X1010" s="80">
        <f t="shared" si="100"/>
        <v>26.75</v>
      </c>
      <c r="Y1010" s="42">
        <f t="shared" si="96"/>
        <v>562.0014732960866</v>
      </c>
      <c r="Z1010" s="67">
        <f t="shared" si="97"/>
        <v>2.2291666666666665</v>
      </c>
      <c r="AA1010" s="89">
        <f t="shared" si="98"/>
        <v>3.9027880090006004</v>
      </c>
      <c r="AB1010" s="68">
        <f t="shared" si="99"/>
        <v>6.7289719626168224E-5</v>
      </c>
      <c r="AC1010" s="139">
        <v>1.4999999999999999E-4</v>
      </c>
      <c r="AD1010" s="43"/>
      <c r="AE1010" s="43"/>
      <c r="AF1010" s="43"/>
      <c r="AG1010" s="43"/>
      <c r="AH1010" s="43"/>
      <c r="AI1010" s="46">
        <v>182.9</v>
      </c>
      <c r="AJ1010" s="43"/>
      <c r="AK1010" s="43"/>
      <c r="AL1010" s="43"/>
      <c r="AM1010" s="43"/>
      <c r="AN1010" s="43"/>
      <c r="AO1010" s="43"/>
      <c r="AP1010" s="43"/>
      <c r="AQ1010" s="43"/>
      <c r="AR1010" s="43"/>
      <c r="AY1010" s="39" t="s">
        <v>162</v>
      </c>
      <c r="AZ1010" s="40" t="s">
        <v>163</v>
      </c>
      <c r="BA1010" s="41" t="s">
        <v>164</v>
      </c>
    </row>
    <row r="1011" spans="1:69" s="36" customFormat="1" hidden="1" x14ac:dyDescent="0.25">
      <c r="A1011" s="33" t="s">
        <v>159</v>
      </c>
      <c r="B1011" s="33" t="s">
        <v>160</v>
      </c>
      <c r="C1011" s="33" t="s">
        <v>161</v>
      </c>
      <c r="D1011" s="33" t="s">
        <v>11</v>
      </c>
      <c r="E1011" s="33">
        <v>1</v>
      </c>
      <c r="F1011" s="47" t="s">
        <v>267</v>
      </c>
      <c r="G1011" s="77">
        <v>28</v>
      </c>
      <c r="H1011" s="77">
        <v>700</v>
      </c>
      <c r="I1011" s="77">
        <v>28</v>
      </c>
      <c r="J1011" s="31"/>
      <c r="K1011" s="31"/>
      <c r="L1011" s="31"/>
      <c r="M1011" s="74"/>
      <c r="N1011" s="74"/>
      <c r="O1011" s="76">
        <v>0.68799999999999994</v>
      </c>
      <c r="P1011" s="77"/>
      <c r="Q1011" s="32"/>
      <c r="R1011" s="32"/>
      <c r="S1011" s="32"/>
      <c r="T1011" s="32"/>
      <c r="U1011" s="31"/>
      <c r="V1011" s="31"/>
      <c r="W1011" s="31"/>
      <c r="X1011" s="76">
        <f t="shared" si="100"/>
        <v>26.623999999999999</v>
      </c>
      <c r="Y1011" s="37">
        <f t="shared" si="96"/>
        <v>556.71957325786639</v>
      </c>
      <c r="Z1011" s="65">
        <f t="shared" si="97"/>
        <v>2.2186666666666666</v>
      </c>
      <c r="AA1011" s="88">
        <f t="shared" si="98"/>
        <v>3.8661081476240726</v>
      </c>
      <c r="AB1011" s="66">
        <f t="shared" si="99"/>
        <v>6.7608173076923081E-5</v>
      </c>
      <c r="AC1011" s="138">
        <v>1.4999999999999999E-4</v>
      </c>
      <c r="AD1011" s="38"/>
      <c r="AE1011" s="38"/>
      <c r="AF1011" s="38"/>
      <c r="AG1011" s="38"/>
      <c r="AH1011" s="38"/>
      <c r="AI1011" s="45">
        <v>200.87</v>
      </c>
      <c r="AJ1011" s="38"/>
      <c r="AK1011" s="38"/>
      <c r="AL1011" s="38"/>
      <c r="AM1011" s="38"/>
      <c r="AN1011" s="38"/>
      <c r="AO1011" s="38"/>
      <c r="AP1011" s="38"/>
      <c r="AQ1011" s="38"/>
      <c r="AR1011" s="38"/>
      <c r="AS1011" s="33"/>
      <c r="AT1011" s="33"/>
      <c r="AU1011" s="33"/>
      <c r="AV1011" s="33"/>
      <c r="AW1011" s="33"/>
      <c r="AX1011" s="33"/>
      <c r="AY1011" s="39" t="s">
        <v>162</v>
      </c>
      <c r="AZ1011" s="40" t="s">
        <v>163</v>
      </c>
      <c r="BA1011" s="41" t="s">
        <v>164</v>
      </c>
      <c r="BB1011" s="33"/>
      <c r="BC1011" s="33"/>
      <c r="BD1011" s="33"/>
      <c r="BE1011" s="33"/>
      <c r="BF1011" s="33"/>
      <c r="BG1011" s="33"/>
      <c r="BH1011" s="33"/>
      <c r="BI1011" s="33"/>
      <c r="BJ1011" s="33"/>
      <c r="BK1011" s="33"/>
      <c r="BL1011" s="33"/>
      <c r="BM1011" s="33"/>
      <c r="BN1011" s="33"/>
      <c r="BO1011" s="33"/>
      <c r="BP1011" s="33"/>
      <c r="BQ1011" s="33"/>
    </row>
    <row r="1012" spans="1:69" s="36" customFormat="1" hidden="1" x14ac:dyDescent="0.25">
      <c r="A1012" s="33" t="s">
        <v>159</v>
      </c>
      <c r="B1012" s="33" t="s">
        <v>160</v>
      </c>
      <c r="C1012" s="33" t="s">
        <v>161</v>
      </c>
      <c r="D1012" s="33" t="s">
        <v>11</v>
      </c>
      <c r="E1012" s="33">
        <v>1</v>
      </c>
      <c r="F1012" s="47" t="s">
        <v>267</v>
      </c>
      <c r="G1012" s="77">
        <v>28</v>
      </c>
      <c r="H1012" s="77">
        <v>700</v>
      </c>
      <c r="I1012" s="77">
        <v>28</v>
      </c>
      <c r="J1012" s="31"/>
      <c r="K1012" s="31"/>
      <c r="L1012" s="31"/>
      <c r="M1012" s="74"/>
      <c r="N1012" s="74"/>
      <c r="O1012" s="76">
        <v>0.75</v>
      </c>
      <c r="P1012" s="77"/>
      <c r="Q1012" s="32"/>
      <c r="R1012" s="32"/>
      <c r="S1012" s="32"/>
      <c r="T1012" s="32"/>
      <c r="U1012" s="31"/>
      <c r="V1012" s="31"/>
      <c r="W1012" s="31"/>
      <c r="X1012" s="76">
        <f t="shared" si="100"/>
        <v>26.5</v>
      </c>
      <c r="Y1012" s="37">
        <f t="shared" si="96"/>
        <v>551.54586024585808</v>
      </c>
      <c r="Z1012" s="65">
        <f t="shared" si="97"/>
        <v>2.2083333333333335</v>
      </c>
      <c r="AA1012" s="88">
        <f t="shared" si="98"/>
        <v>3.8301795850406815</v>
      </c>
      <c r="AB1012" s="66">
        <f t="shared" si="99"/>
        <v>6.7924528301886784E-5</v>
      </c>
      <c r="AC1012" s="138">
        <v>1.4999999999999999E-4</v>
      </c>
      <c r="AD1012" s="38"/>
      <c r="AE1012" s="38"/>
      <c r="AF1012" s="38"/>
      <c r="AG1012" s="38"/>
      <c r="AH1012" s="38"/>
      <c r="AI1012" s="45">
        <v>218.48</v>
      </c>
      <c r="AJ1012" s="38"/>
      <c r="AK1012" s="38"/>
      <c r="AL1012" s="38"/>
      <c r="AM1012" s="38"/>
      <c r="AN1012" s="38"/>
      <c r="AO1012" s="38"/>
      <c r="AP1012" s="38"/>
      <c r="AQ1012" s="38"/>
      <c r="AR1012" s="38"/>
      <c r="AS1012" s="33"/>
      <c r="AT1012" s="33"/>
      <c r="AU1012" s="33"/>
      <c r="AV1012" s="33"/>
      <c r="AW1012" s="33"/>
      <c r="AX1012" s="33"/>
      <c r="AY1012" s="39" t="s">
        <v>162</v>
      </c>
      <c r="AZ1012" s="40" t="s">
        <v>163</v>
      </c>
      <c r="BA1012" s="41" t="s">
        <v>164</v>
      </c>
      <c r="BB1012" s="33"/>
      <c r="BC1012" s="33"/>
      <c r="BD1012" s="33"/>
      <c r="BE1012" s="33"/>
      <c r="BF1012" s="33"/>
      <c r="BG1012" s="33"/>
      <c r="BH1012" s="33"/>
      <c r="BI1012" s="33"/>
      <c r="BJ1012" s="33"/>
      <c r="BK1012" s="33"/>
      <c r="BL1012" s="33"/>
      <c r="BM1012" s="33"/>
      <c r="BN1012" s="33"/>
      <c r="BO1012" s="33"/>
      <c r="BP1012" s="33"/>
      <c r="BQ1012" s="33"/>
    </row>
    <row r="1013" spans="1:69" s="25" customFormat="1" hidden="1" x14ac:dyDescent="0.25">
      <c r="A1013" s="33" t="s">
        <v>159</v>
      </c>
      <c r="B1013" s="33" t="s">
        <v>160</v>
      </c>
      <c r="C1013" s="33" t="s">
        <v>161</v>
      </c>
      <c r="D1013" s="33" t="s">
        <v>11</v>
      </c>
      <c r="E1013" s="33">
        <v>1</v>
      </c>
      <c r="F1013" s="47" t="s">
        <v>267</v>
      </c>
      <c r="G1013" s="77">
        <v>28</v>
      </c>
      <c r="H1013" s="77">
        <v>700</v>
      </c>
      <c r="I1013" s="77">
        <v>28</v>
      </c>
      <c r="J1013" s="31"/>
      <c r="K1013" s="31"/>
      <c r="L1013" s="31"/>
      <c r="M1013" s="74"/>
      <c r="N1013" s="74"/>
      <c r="O1013" s="76">
        <v>0.81200000000000006</v>
      </c>
      <c r="P1013" s="77"/>
      <c r="Q1013" s="32"/>
      <c r="R1013" s="32"/>
      <c r="S1013" s="32"/>
      <c r="T1013" s="32"/>
      <c r="U1013" s="31"/>
      <c r="V1013" s="31"/>
      <c r="W1013" s="31"/>
      <c r="X1013" s="76">
        <f t="shared" si="100"/>
        <v>26.376000000000001</v>
      </c>
      <c r="Y1013" s="37">
        <f t="shared" si="96"/>
        <v>546.3962997981705</v>
      </c>
      <c r="Z1013" s="65">
        <f t="shared" si="97"/>
        <v>2.198</v>
      </c>
      <c r="AA1013" s="88">
        <f t="shared" si="98"/>
        <v>3.7944187485984053</v>
      </c>
      <c r="AB1013" s="66">
        <f t="shared" si="99"/>
        <v>6.8243858052775239E-5</v>
      </c>
      <c r="AC1013" s="138">
        <v>1.4999999999999999E-4</v>
      </c>
      <c r="AD1013" s="38"/>
      <c r="AE1013" s="38"/>
      <c r="AF1013" s="38"/>
      <c r="AG1013" s="38"/>
      <c r="AH1013" s="38"/>
      <c r="AI1013" s="45">
        <v>236</v>
      </c>
      <c r="AJ1013" s="38"/>
      <c r="AK1013" s="38"/>
      <c r="AL1013" s="38"/>
      <c r="AM1013" s="38"/>
      <c r="AN1013" s="38"/>
      <c r="AO1013" s="38"/>
      <c r="AP1013" s="38"/>
      <c r="AQ1013" s="38"/>
      <c r="AR1013" s="38"/>
      <c r="AS1013" s="33"/>
      <c r="AT1013" s="33"/>
      <c r="AU1013" s="33"/>
      <c r="AV1013" s="33"/>
      <c r="AW1013" s="33"/>
      <c r="AX1013" s="33"/>
      <c r="AY1013" s="39" t="s">
        <v>162</v>
      </c>
      <c r="AZ1013" s="40" t="s">
        <v>163</v>
      </c>
      <c r="BA1013" s="41" t="s">
        <v>164</v>
      </c>
      <c r="BB1013" s="33"/>
      <c r="BC1013" s="33"/>
      <c r="BD1013" s="33"/>
      <c r="BE1013" s="33"/>
      <c r="BF1013" s="33"/>
      <c r="BG1013" s="33"/>
      <c r="BH1013" s="33"/>
      <c r="BI1013" s="33"/>
      <c r="BJ1013" s="33"/>
      <c r="BK1013" s="33"/>
      <c r="BL1013" s="33"/>
      <c r="BM1013" s="33"/>
      <c r="BN1013" s="33"/>
      <c r="BO1013" s="33"/>
      <c r="BP1013" s="33"/>
      <c r="BQ1013" s="33"/>
    </row>
    <row r="1014" spans="1:69" s="25" customFormat="1" hidden="1" x14ac:dyDescent="0.25">
      <c r="A1014" s="33" t="s">
        <v>159</v>
      </c>
      <c r="B1014" s="33" t="s">
        <v>160</v>
      </c>
      <c r="C1014" s="33" t="s">
        <v>161</v>
      </c>
      <c r="D1014" s="33" t="s">
        <v>11</v>
      </c>
      <c r="E1014" s="33">
        <v>1</v>
      </c>
      <c r="F1014" s="47" t="s">
        <v>267</v>
      </c>
      <c r="G1014" s="77">
        <v>28</v>
      </c>
      <c r="H1014" s="77">
        <v>700</v>
      </c>
      <c r="I1014" s="77">
        <v>28</v>
      </c>
      <c r="J1014" s="31"/>
      <c r="K1014" s="31"/>
      <c r="L1014" s="31"/>
      <c r="M1014" s="74"/>
      <c r="N1014" s="74"/>
      <c r="O1014" s="76">
        <v>0.875</v>
      </c>
      <c r="P1014" s="77"/>
      <c r="Q1014" s="32"/>
      <c r="R1014" s="32"/>
      <c r="S1014" s="32"/>
      <c r="T1014" s="32"/>
      <c r="U1014" s="31"/>
      <c r="V1014" s="31"/>
      <c r="W1014" s="31"/>
      <c r="X1014" s="76">
        <f t="shared" si="100"/>
        <v>26.25</v>
      </c>
      <c r="Y1014" s="37">
        <f t="shared" si="96"/>
        <v>541.18842196605419</v>
      </c>
      <c r="Z1014" s="65">
        <f t="shared" si="97"/>
        <v>2.1875</v>
      </c>
      <c r="AA1014" s="88">
        <f t="shared" si="98"/>
        <v>3.7582529303198209</v>
      </c>
      <c r="AB1014" s="66">
        <f t="shared" si="99"/>
        <v>6.8571428571428567E-5</v>
      </c>
      <c r="AC1014" s="138">
        <v>1.4999999999999999E-4</v>
      </c>
      <c r="AD1014" s="38"/>
      <c r="AE1014" s="38"/>
      <c r="AF1014" s="38"/>
      <c r="AG1014" s="38"/>
      <c r="AH1014" s="38"/>
      <c r="AI1014" s="45">
        <v>253.72</v>
      </c>
      <c r="AJ1014" s="38"/>
      <c r="AK1014" s="38"/>
      <c r="AL1014" s="38"/>
      <c r="AM1014" s="38"/>
      <c r="AN1014" s="38"/>
      <c r="AO1014" s="38"/>
      <c r="AP1014" s="38"/>
      <c r="AQ1014" s="38"/>
      <c r="AR1014" s="38"/>
      <c r="AS1014" s="33"/>
      <c r="AT1014" s="33"/>
      <c r="AU1014" s="33"/>
      <c r="AV1014" s="33"/>
      <c r="AW1014" s="33"/>
      <c r="AX1014" s="33"/>
      <c r="AY1014" s="39" t="s">
        <v>162</v>
      </c>
      <c r="AZ1014" s="40" t="s">
        <v>163</v>
      </c>
      <c r="BA1014" s="41" t="s">
        <v>164</v>
      </c>
      <c r="BB1014" s="33"/>
      <c r="BC1014" s="33"/>
      <c r="BD1014" s="33"/>
      <c r="BE1014" s="33"/>
      <c r="BF1014" s="33"/>
      <c r="BG1014" s="33"/>
      <c r="BH1014" s="33"/>
      <c r="BI1014" s="33"/>
      <c r="BJ1014" s="33"/>
      <c r="BK1014" s="33"/>
      <c r="BL1014" s="33"/>
      <c r="BM1014" s="33"/>
      <c r="BN1014" s="33"/>
      <c r="BO1014" s="33"/>
      <c r="BP1014" s="33"/>
      <c r="BQ1014" s="33"/>
    </row>
    <row r="1015" spans="1:69" s="25" customFormat="1" hidden="1" x14ac:dyDescent="0.25">
      <c r="A1015" s="33" t="s">
        <v>159</v>
      </c>
      <c r="B1015" s="33" t="s">
        <v>160</v>
      </c>
      <c r="C1015" s="33" t="s">
        <v>161</v>
      </c>
      <c r="D1015" s="33" t="s">
        <v>11</v>
      </c>
      <c r="E1015" s="33">
        <v>1</v>
      </c>
      <c r="F1015" s="47" t="s">
        <v>267</v>
      </c>
      <c r="G1015" s="77">
        <v>28</v>
      </c>
      <c r="H1015" s="77">
        <v>700</v>
      </c>
      <c r="I1015" s="77">
        <v>28</v>
      </c>
      <c r="J1015" s="31"/>
      <c r="K1015" s="31"/>
      <c r="L1015" s="31"/>
      <c r="M1015" s="74"/>
      <c r="N1015" s="74"/>
      <c r="O1015" s="76">
        <v>0.93799999999999994</v>
      </c>
      <c r="P1015" s="77"/>
      <c r="Q1015" s="32"/>
      <c r="R1015" s="32"/>
      <c r="S1015" s="32"/>
      <c r="T1015" s="32"/>
      <c r="U1015" s="31"/>
      <c r="V1015" s="31"/>
      <c r="W1015" s="31"/>
      <c r="X1015" s="76">
        <f t="shared" si="100"/>
        <v>26.123999999999999</v>
      </c>
      <c r="Y1015" s="37">
        <f t="shared" si="96"/>
        <v>536.00548209642216</v>
      </c>
      <c r="Z1015" s="65">
        <f t="shared" si="97"/>
        <v>2.177</v>
      </c>
      <c r="AA1015" s="88">
        <f t="shared" si="98"/>
        <v>3.7222602923362658</v>
      </c>
      <c r="AB1015" s="66">
        <f t="shared" si="99"/>
        <v>6.8902158934313273E-5</v>
      </c>
      <c r="AC1015" s="138">
        <v>1.4999999999999999E-4</v>
      </c>
      <c r="AD1015" s="38"/>
      <c r="AE1015" s="38"/>
      <c r="AF1015" s="38"/>
      <c r="AG1015" s="38"/>
      <c r="AH1015" s="38"/>
      <c r="AI1015" s="45">
        <v>271.36</v>
      </c>
      <c r="AJ1015" s="38"/>
      <c r="AK1015" s="38"/>
      <c r="AL1015" s="38"/>
      <c r="AM1015" s="38"/>
      <c r="AN1015" s="38"/>
      <c r="AO1015" s="38"/>
      <c r="AP1015" s="38"/>
      <c r="AQ1015" s="38"/>
      <c r="AR1015" s="38"/>
      <c r="AS1015" s="33"/>
      <c r="AT1015" s="33"/>
      <c r="AU1015" s="33"/>
      <c r="AV1015" s="33"/>
      <c r="AW1015" s="33"/>
      <c r="AX1015" s="33"/>
      <c r="AY1015" s="39" t="s">
        <v>162</v>
      </c>
      <c r="AZ1015" s="40" t="s">
        <v>163</v>
      </c>
      <c r="BA1015" s="41" t="s">
        <v>164</v>
      </c>
      <c r="BB1015" s="33"/>
      <c r="BC1015" s="33"/>
      <c r="BD1015" s="33"/>
      <c r="BE1015" s="33"/>
      <c r="BF1015" s="33"/>
      <c r="BG1015" s="33"/>
      <c r="BH1015" s="33"/>
      <c r="BI1015" s="33"/>
      <c r="BJ1015" s="33"/>
      <c r="BK1015" s="33"/>
      <c r="BL1015" s="33"/>
      <c r="BM1015" s="33"/>
      <c r="BN1015" s="33"/>
      <c r="BO1015" s="33"/>
      <c r="BP1015" s="33"/>
      <c r="BQ1015" s="33"/>
    </row>
    <row r="1016" spans="1:69" s="25" customFormat="1" hidden="1" x14ac:dyDescent="0.25">
      <c r="A1016" s="33" t="s">
        <v>159</v>
      </c>
      <c r="B1016" s="33" t="s">
        <v>160</v>
      </c>
      <c r="C1016" s="33" t="s">
        <v>161</v>
      </c>
      <c r="D1016" s="33" t="s">
        <v>11</v>
      </c>
      <c r="E1016" s="33">
        <v>1</v>
      </c>
      <c r="F1016" s="47" t="s">
        <v>267</v>
      </c>
      <c r="G1016" s="77">
        <v>28</v>
      </c>
      <c r="H1016" s="77">
        <v>700</v>
      </c>
      <c r="I1016" s="77">
        <v>28</v>
      </c>
      <c r="J1016" s="31"/>
      <c r="K1016" s="31"/>
      <c r="L1016" s="31"/>
      <c r="M1016" s="74"/>
      <c r="N1016" s="74"/>
      <c r="O1016" s="76">
        <v>1</v>
      </c>
      <c r="P1016" s="77"/>
      <c r="Q1016" s="32"/>
      <c r="R1016" s="32"/>
      <c r="S1016" s="32"/>
      <c r="T1016" s="32"/>
      <c r="U1016" s="31"/>
      <c r="V1016" s="31"/>
      <c r="W1016" s="31"/>
      <c r="X1016" s="76">
        <f t="shared" si="100"/>
        <v>26</v>
      </c>
      <c r="Y1016" s="37">
        <f t="shared" si="96"/>
        <v>530.92915845667505</v>
      </c>
      <c r="Z1016" s="65">
        <f t="shared" si="97"/>
        <v>2.1666666666666665</v>
      </c>
      <c r="AA1016" s="88">
        <f t="shared" si="98"/>
        <v>3.6870080448380205</v>
      </c>
      <c r="AB1016" s="66">
        <f t="shared" si="99"/>
        <v>6.9230769230769224E-5</v>
      </c>
      <c r="AC1016" s="138">
        <v>1.4999999999999999E-4</v>
      </c>
      <c r="AD1016" s="38"/>
      <c r="AE1016" s="38"/>
      <c r="AF1016" s="38"/>
      <c r="AG1016" s="38"/>
      <c r="AH1016" s="38"/>
      <c r="AI1016" s="45">
        <v>288.63</v>
      </c>
      <c r="AJ1016" s="38"/>
      <c r="AK1016" s="38"/>
      <c r="AL1016" s="38"/>
      <c r="AM1016" s="38"/>
      <c r="AN1016" s="38"/>
      <c r="AO1016" s="38"/>
      <c r="AP1016" s="38"/>
      <c r="AQ1016" s="38"/>
      <c r="AR1016" s="38"/>
      <c r="AS1016" s="33"/>
      <c r="AT1016" s="33"/>
      <c r="AU1016" s="33"/>
      <c r="AV1016" s="33"/>
      <c r="AW1016" s="33"/>
      <c r="AX1016" s="33"/>
      <c r="AY1016" s="39" t="s">
        <v>162</v>
      </c>
      <c r="AZ1016" s="40" t="s">
        <v>163</v>
      </c>
      <c r="BA1016" s="41" t="s">
        <v>164</v>
      </c>
      <c r="BB1016" s="33"/>
      <c r="BC1016" s="33"/>
      <c r="BD1016" s="33"/>
      <c r="BE1016" s="33"/>
      <c r="BF1016" s="33"/>
      <c r="BG1016" s="33"/>
      <c r="BH1016" s="33"/>
      <c r="BI1016" s="33"/>
      <c r="BJ1016" s="33"/>
      <c r="BK1016" s="33"/>
      <c r="BL1016" s="33"/>
      <c r="BM1016" s="33"/>
      <c r="BN1016" s="33"/>
      <c r="BO1016" s="33"/>
      <c r="BP1016" s="33"/>
      <c r="BQ1016" s="33"/>
    </row>
    <row r="1017" spans="1:69" s="25" customFormat="1" hidden="1" x14ac:dyDescent="0.25">
      <c r="A1017" s="25" t="s">
        <v>159</v>
      </c>
      <c r="B1017" s="25" t="s">
        <v>160</v>
      </c>
      <c r="C1017" s="25" t="s">
        <v>161</v>
      </c>
      <c r="D1017" s="25" t="s">
        <v>11</v>
      </c>
      <c r="E1017" s="25">
        <v>1</v>
      </c>
      <c r="F1017" s="47" t="s">
        <v>267</v>
      </c>
      <c r="G1017" s="83">
        <v>30</v>
      </c>
      <c r="H1017" s="83">
        <v>750</v>
      </c>
      <c r="I1017" s="69">
        <v>30</v>
      </c>
      <c r="J1017" s="23"/>
      <c r="K1017" s="23"/>
      <c r="L1017" s="23"/>
      <c r="M1017" s="71"/>
      <c r="N1017" s="71">
        <v>5</v>
      </c>
      <c r="O1017" s="73">
        <v>0.25</v>
      </c>
      <c r="P1017" s="69"/>
      <c r="Q1017" s="24"/>
      <c r="R1017" s="24"/>
      <c r="S1017" s="24"/>
      <c r="T1017" s="24"/>
      <c r="U1017" s="23"/>
      <c r="V1017" s="23"/>
      <c r="W1017" s="23"/>
      <c r="X1017" s="73">
        <f t="shared" si="100"/>
        <v>29.5</v>
      </c>
      <c r="Y1017" s="26">
        <f t="shared" si="96"/>
        <v>683.4927516966294</v>
      </c>
      <c r="Z1017" s="63">
        <f t="shared" si="97"/>
        <v>2.4583333333333335</v>
      </c>
      <c r="AA1017" s="87">
        <f t="shared" si="98"/>
        <v>4.7464774423377047</v>
      </c>
      <c r="AB1017" s="64">
        <f t="shared" si="99"/>
        <v>6.1016949152542363E-5</v>
      </c>
      <c r="AC1017" s="137">
        <v>1.4999999999999999E-4</v>
      </c>
      <c r="AD1017" s="27"/>
      <c r="AE1017" s="27"/>
      <c r="AF1017" s="27"/>
      <c r="AH1017" s="27"/>
      <c r="AI1017" s="44">
        <v>79.510000000000005</v>
      </c>
      <c r="AJ1017" s="27"/>
      <c r="AK1017" s="27"/>
      <c r="AL1017" s="27"/>
      <c r="AM1017" s="27"/>
      <c r="AN1017" s="27"/>
      <c r="AO1017" s="27"/>
      <c r="AP1017" s="27"/>
      <c r="AQ1017" s="27"/>
      <c r="AR1017" s="27"/>
      <c r="AY1017" s="28" t="s">
        <v>162</v>
      </c>
      <c r="AZ1017" s="29" t="s">
        <v>163</v>
      </c>
      <c r="BA1017" s="25" t="s">
        <v>164</v>
      </c>
    </row>
    <row r="1018" spans="1:69" s="25" customFormat="1" hidden="1" x14ac:dyDescent="0.25">
      <c r="A1018" s="25" t="s">
        <v>159</v>
      </c>
      <c r="B1018" s="25" t="s">
        <v>160</v>
      </c>
      <c r="C1018" s="25" t="s">
        <v>161</v>
      </c>
      <c r="D1018" s="25" t="s">
        <v>11</v>
      </c>
      <c r="E1018" s="25">
        <v>1</v>
      </c>
      <c r="F1018" s="47" t="s">
        <v>267</v>
      </c>
      <c r="G1018" s="69">
        <v>30</v>
      </c>
      <c r="H1018" s="69">
        <v>750</v>
      </c>
      <c r="I1018" s="69">
        <v>30</v>
      </c>
      <c r="J1018" s="23"/>
      <c r="K1018" s="23"/>
      <c r="L1018" s="23"/>
      <c r="M1018" s="71"/>
      <c r="N1018" s="71"/>
      <c r="O1018" s="73">
        <v>0.28100000000000003</v>
      </c>
      <c r="P1018" s="69"/>
      <c r="Q1018" s="24"/>
      <c r="R1018" s="24"/>
      <c r="S1018" s="24"/>
      <c r="T1018" s="24"/>
      <c r="U1018" s="23"/>
      <c r="V1018" s="23"/>
      <c r="W1018" s="23"/>
      <c r="X1018" s="73">
        <f t="shared" si="100"/>
        <v>29.437999999999999</v>
      </c>
      <c r="Y1018" s="26">
        <f t="shared" si="96"/>
        <v>680.62278428546153</v>
      </c>
      <c r="Z1018" s="63">
        <f t="shared" si="97"/>
        <v>2.4531666666666667</v>
      </c>
      <c r="AA1018" s="87">
        <f t="shared" si="98"/>
        <v>4.726547113093484</v>
      </c>
      <c r="AB1018" s="64">
        <f t="shared" si="99"/>
        <v>6.114545825123989E-5</v>
      </c>
      <c r="AC1018" s="137">
        <v>1.4999999999999999E-4</v>
      </c>
      <c r="AD1018" s="27"/>
      <c r="AE1018" s="27"/>
      <c r="AF1018" s="27"/>
      <c r="AG1018" s="27"/>
      <c r="AH1018" s="27"/>
      <c r="AI1018" s="44">
        <v>89.27</v>
      </c>
      <c r="AJ1018" s="27"/>
      <c r="AK1018" s="27"/>
      <c r="AL1018" s="27"/>
      <c r="AM1018" s="27"/>
      <c r="AN1018" s="27"/>
      <c r="AO1018" s="27"/>
      <c r="AP1018" s="27"/>
      <c r="AQ1018" s="27"/>
      <c r="AR1018" s="27"/>
      <c r="AY1018" s="28" t="s">
        <v>162</v>
      </c>
      <c r="AZ1018" s="29" t="s">
        <v>163</v>
      </c>
      <c r="BA1018" s="25" t="s">
        <v>164</v>
      </c>
    </row>
    <row r="1019" spans="1:69" s="25" customFormat="1" hidden="1" x14ac:dyDescent="0.25">
      <c r="A1019" s="25" t="s">
        <v>159</v>
      </c>
      <c r="B1019" s="25" t="s">
        <v>160</v>
      </c>
      <c r="C1019" s="25" t="s">
        <v>161</v>
      </c>
      <c r="D1019" s="25" t="s">
        <v>11</v>
      </c>
      <c r="E1019" s="25">
        <v>1</v>
      </c>
      <c r="F1019" s="47" t="s">
        <v>267</v>
      </c>
      <c r="G1019" s="69">
        <v>30</v>
      </c>
      <c r="H1019" s="81">
        <v>750</v>
      </c>
      <c r="I1019" s="69">
        <v>30</v>
      </c>
      <c r="J1019" s="23"/>
      <c r="K1019" s="23"/>
      <c r="L1019" s="23"/>
      <c r="M1019" s="71"/>
      <c r="N1019" s="71">
        <v>10</v>
      </c>
      <c r="O1019" s="73">
        <v>0.312</v>
      </c>
      <c r="P1019" s="69"/>
      <c r="Q1019" s="24"/>
      <c r="R1019" s="24"/>
      <c r="S1019" s="24"/>
      <c r="T1019" s="24"/>
      <c r="U1019" s="23"/>
      <c r="V1019" s="23"/>
      <c r="W1019" s="23"/>
      <c r="X1019" s="73">
        <f t="shared" si="100"/>
        <v>29.376000000000001</v>
      </c>
      <c r="Y1019" s="26">
        <f t="shared" si="96"/>
        <v>677.75885501537402</v>
      </c>
      <c r="Z1019" s="63">
        <f t="shared" si="97"/>
        <v>2.448</v>
      </c>
      <c r="AA1019" s="87">
        <f t="shared" si="98"/>
        <v>4.7066587153845418</v>
      </c>
      <c r="AB1019" s="64">
        <f t="shared" si="99"/>
        <v>6.1274509803921568E-5</v>
      </c>
      <c r="AC1019" s="137">
        <v>1.4999999999999999E-4</v>
      </c>
      <c r="AD1019" s="27"/>
      <c r="AE1019" s="27"/>
      <c r="AF1019" s="27"/>
      <c r="AG1019" s="27"/>
      <c r="AH1019" s="27"/>
      <c r="AI1019" s="44">
        <v>99.02</v>
      </c>
      <c r="AJ1019" s="27"/>
      <c r="AK1019" s="27"/>
      <c r="AL1019" s="27"/>
      <c r="AM1019" s="27"/>
      <c r="AN1019" s="27"/>
      <c r="AO1019" s="27"/>
      <c r="AP1019" s="27"/>
      <c r="AQ1019" s="27"/>
      <c r="AR1019" s="27"/>
      <c r="AY1019" s="28" t="s">
        <v>162</v>
      </c>
      <c r="AZ1019" s="29" t="s">
        <v>163</v>
      </c>
      <c r="BA1019" s="25" t="s">
        <v>164</v>
      </c>
    </row>
    <row r="1020" spans="1:69" s="25" customFormat="1" hidden="1" x14ac:dyDescent="0.25">
      <c r="A1020" s="25" t="s">
        <v>159</v>
      </c>
      <c r="B1020" s="25" t="s">
        <v>160</v>
      </c>
      <c r="C1020" s="25" t="s">
        <v>161</v>
      </c>
      <c r="D1020" s="25" t="s">
        <v>11</v>
      </c>
      <c r="E1020" s="25">
        <v>1</v>
      </c>
      <c r="F1020" s="47" t="s">
        <v>267</v>
      </c>
      <c r="G1020" s="69">
        <v>30</v>
      </c>
      <c r="H1020" s="69">
        <v>750</v>
      </c>
      <c r="I1020" s="69">
        <v>30</v>
      </c>
      <c r="J1020" s="23"/>
      <c r="K1020" s="23"/>
      <c r="L1020" s="23"/>
      <c r="M1020" s="71"/>
      <c r="N1020" s="71"/>
      <c r="O1020" s="73">
        <v>0.34399999999999997</v>
      </c>
      <c r="P1020" s="69"/>
      <c r="Q1020" s="24"/>
      <c r="R1020" s="24"/>
      <c r="S1020" s="24"/>
      <c r="T1020" s="24"/>
      <c r="U1020" s="23"/>
      <c r="V1020" s="23"/>
      <c r="W1020" s="23"/>
      <c r="X1020" s="73">
        <f t="shared" si="100"/>
        <v>29.312000000000001</v>
      </c>
      <c r="Y1020" s="26">
        <f t="shared" si="96"/>
        <v>674.80887438091202</v>
      </c>
      <c r="Z1020" s="63">
        <f t="shared" si="97"/>
        <v>2.4426666666666668</v>
      </c>
      <c r="AA1020" s="87">
        <f t="shared" si="98"/>
        <v>4.6861727387563334</v>
      </c>
      <c r="AB1020" s="64">
        <f t="shared" si="99"/>
        <v>6.140829694323143E-5</v>
      </c>
      <c r="AC1020" s="137">
        <v>1.4999999999999999E-4</v>
      </c>
      <c r="AD1020" s="27"/>
      <c r="AE1020" s="27"/>
      <c r="AF1020" s="27"/>
      <c r="AG1020" s="27"/>
      <c r="AH1020" s="27"/>
      <c r="AI1020" s="44">
        <v>109.06</v>
      </c>
      <c r="AJ1020" s="27"/>
      <c r="AK1020" s="27"/>
      <c r="AL1020" s="27"/>
      <c r="AM1020" s="27"/>
      <c r="AN1020" s="27"/>
      <c r="AO1020" s="27"/>
      <c r="AP1020" s="27"/>
      <c r="AQ1020" s="27"/>
      <c r="AR1020" s="27"/>
      <c r="AY1020" s="28" t="s">
        <v>162</v>
      </c>
      <c r="AZ1020" s="29" t="s">
        <v>163</v>
      </c>
      <c r="BA1020" s="25" t="s">
        <v>164</v>
      </c>
    </row>
    <row r="1021" spans="1:69" s="25" customFormat="1" hidden="1" x14ac:dyDescent="0.25">
      <c r="A1021" s="25" t="s">
        <v>159</v>
      </c>
      <c r="B1021" s="25" t="s">
        <v>160</v>
      </c>
      <c r="C1021" s="25" t="s">
        <v>161</v>
      </c>
      <c r="D1021" s="25" t="s">
        <v>11</v>
      </c>
      <c r="E1021" s="25">
        <v>1</v>
      </c>
      <c r="F1021" s="47" t="s">
        <v>267</v>
      </c>
      <c r="G1021" s="69">
        <v>30</v>
      </c>
      <c r="H1021" s="81">
        <v>750</v>
      </c>
      <c r="I1021" s="69">
        <v>30</v>
      </c>
      <c r="J1021" s="23"/>
      <c r="K1021" s="23"/>
      <c r="L1021" s="23"/>
      <c r="M1021" s="71" t="s">
        <v>165</v>
      </c>
      <c r="N1021" s="71"/>
      <c r="O1021" s="73">
        <v>0.375</v>
      </c>
      <c r="P1021" s="69"/>
      <c r="Q1021" s="24"/>
      <c r="R1021" s="24"/>
      <c r="S1021" s="24"/>
      <c r="T1021" s="24"/>
      <c r="U1021" s="23"/>
      <c r="V1021" s="23"/>
      <c r="W1021" s="23"/>
      <c r="X1021" s="73">
        <f t="shared" si="100"/>
        <v>29.25</v>
      </c>
      <c r="Y1021" s="26">
        <f t="shared" si="96"/>
        <v>671.95721617172933</v>
      </c>
      <c r="Z1021" s="63">
        <f t="shared" si="97"/>
        <v>2.4375</v>
      </c>
      <c r="AA1021" s="87">
        <f t="shared" si="98"/>
        <v>4.66636955674812</v>
      </c>
      <c r="AB1021" s="64">
        <f t="shared" si="99"/>
        <v>6.1538461538461535E-5</v>
      </c>
      <c r="AC1021" s="137">
        <v>1.4999999999999999E-4</v>
      </c>
      <c r="AD1021" s="27"/>
      <c r="AE1021" s="27"/>
      <c r="AF1021" s="27"/>
      <c r="AG1021" s="27"/>
      <c r="AH1021" s="27"/>
      <c r="AI1021" s="44">
        <v>118.76</v>
      </c>
      <c r="AJ1021" s="27"/>
      <c r="AK1021" s="27"/>
      <c r="AL1021" s="27"/>
      <c r="AM1021" s="27"/>
      <c r="AN1021" s="27"/>
      <c r="AO1021" s="27"/>
      <c r="AP1021" s="27"/>
      <c r="AQ1021" s="27"/>
      <c r="AR1021" s="27"/>
      <c r="AY1021" s="28" t="s">
        <v>162</v>
      </c>
      <c r="AZ1021" s="29" t="s">
        <v>163</v>
      </c>
      <c r="BA1021" s="25" t="s">
        <v>164</v>
      </c>
    </row>
    <row r="1022" spans="1:69" s="25" customFormat="1" hidden="1" x14ac:dyDescent="0.25">
      <c r="A1022" s="25" t="s">
        <v>159</v>
      </c>
      <c r="B1022" s="25" t="s">
        <v>160</v>
      </c>
      <c r="C1022" s="25" t="s">
        <v>161</v>
      </c>
      <c r="D1022" s="25" t="s">
        <v>11</v>
      </c>
      <c r="E1022" s="25">
        <v>1</v>
      </c>
      <c r="F1022" s="47" t="s">
        <v>267</v>
      </c>
      <c r="G1022" s="69">
        <v>30</v>
      </c>
      <c r="H1022" s="69">
        <v>750</v>
      </c>
      <c r="I1022" s="69">
        <v>30</v>
      </c>
      <c r="J1022" s="23"/>
      <c r="K1022" s="23"/>
      <c r="L1022" s="23"/>
      <c r="M1022" s="71"/>
      <c r="N1022" s="71"/>
      <c r="O1022" s="73">
        <v>0.40600000000000003</v>
      </c>
      <c r="P1022" s="69"/>
      <c r="Q1022" s="24"/>
      <c r="R1022" s="24"/>
      <c r="S1022" s="24"/>
      <c r="T1022" s="24"/>
      <c r="U1022" s="23"/>
      <c r="V1022" s="23"/>
      <c r="W1022" s="23"/>
      <c r="X1022" s="73">
        <f t="shared" si="100"/>
        <v>29.187999999999999</v>
      </c>
      <c r="Y1022" s="26">
        <f t="shared" si="96"/>
        <v>669.11159610362677</v>
      </c>
      <c r="Z1022" s="63">
        <f t="shared" si="97"/>
        <v>2.4323333333333332</v>
      </c>
      <c r="AA1022" s="87">
        <f t="shared" si="98"/>
        <v>4.6466083062751862</v>
      </c>
      <c r="AB1022" s="64">
        <f t="shared" si="99"/>
        <v>6.1669179114704671E-5</v>
      </c>
      <c r="AC1022" s="137">
        <v>1.4999999999999999E-4</v>
      </c>
      <c r="AD1022" s="27"/>
      <c r="AE1022" s="27"/>
      <c r="AF1022" s="27"/>
      <c r="AG1022" s="27"/>
      <c r="AH1022" s="27"/>
      <c r="AI1022" s="44">
        <v>128.44</v>
      </c>
      <c r="AJ1022" s="27"/>
      <c r="AK1022" s="27"/>
      <c r="AL1022" s="27"/>
      <c r="AM1022" s="27"/>
      <c r="AN1022" s="27"/>
      <c r="AO1022" s="27"/>
      <c r="AP1022" s="27"/>
      <c r="AQ1022" s="27"/>
      <c r="AR1022" s="27"/>
      <c r="AY1022" s="28" t="s">
        <v>162</v>
      </c>
      <c r="AZ1022" s="29" t="s">
        <v>163</v>
      </c>
      <c r="BA1022" s="25" t="s">
        <v>164</v>
      </c>
    </row>
    <row r="1023" spans="1:69" s="25" customFormat="1" hidden="1" x14ac:dyDescent="0.25">
      <c r="A1023" s="25" t="s">
        <v>159</v>
      </c>
      <c r="B1023" s="25" t="s">
        <v>160</v>
      </c>
      <c r="C1023" s="25" t="s">
        <v>161</v>
      </c>
      <c r="D1023" s="25" t="s">
        <v>11</v>
      </c>
      <c r="E1023" s="25">
        <v>1</v>
      </c>
      <c r="F1023" s="47" t="s">
        <v>267</v>
      </c>
      <c r="G1023" s="69">
        <v>30</v>
      </c>
      <c r="H1023" s="81">
        <v>750</v>
      </c>
      <c r="I1023" s="69">
        <v>30</v>
      </c>
      <c r="J1023" s="23"/>
      <c r="K1023" s="23"/>
      <c r="L1023" s="23"/>
      <c r="M1023" s="71"/>
      <c r="N1023" s="71"/>
      <c r="O1023" s="73">
        <v>0.438</v>
      </c>
      <c r="P1023" s="69"/>
      <c r="Q1023" s="24"/>
      <c r="R1023" s="24"/>
      <c r="S1023" s="24"/>
      <c r="T1023" s="24"/>
      <c r="U1023" s="23"/>
      <c r="V1023" s="23"/>
      <c r="W1023" s="23"/>
      <c r="X1023" s="73">
        <f t="shared" si="100"/>
        <v>29.123999999999999</v>
      </c>
      <c r="Y1023" s="26">
        <f t="shared" si="96"/>
        <v>666.18051529056879</v>
      </c>
      <c r="Z1023" s="63">
        <f t="shared" si="97"/>
        <v>2.427</v>
      </c>
      <c r="AA1023" s="87">
        <f t="shared" si="98"/>
        <v>4.626253578406728</v>
      </c>
      <c r="AB1023" s="64">
        <f t="shared" si="99"/>
        <v>6.1804697156983923E-5</v>
      </c>
      <c r="AC1023" s="137">
        <v>1.4999999999999999E-4</v>
      </c>
      <c r="AD1023" s="27"/>
      <c r="AE1023" s="27"/>
      <c r="AF1023" s="27"/>
      <c r="AG1023" s="27"/>
      <c r="AH1023" s="27"/>
      <c r="AI1023" s="44">
        <v>138.41999999999999</v>
      </c>
      <c r="AJ1023" s="27"/>
      <c r="AK1023" s="27"/>
      <c r="AL1023" s="27"/>
      <c r="AM1023" s="27"/>
      <c r="AN1023" s="27"/>
      <c r="AO1023" s="27"/>
      <c r="AP1023" s="27"/>
      <c r="AQ1023" s="27"/>
      <c r="AR1023" s="27"/>
      <c r="AY1023" s="28" t="s">
        <v>162</v>
      </c>
      <c r="AZ1023" s="29" t="s">
        <v>163</v>
      </c>
      <c r="BA1023" s="25" t="s">
        <v>164</v>
      </c>
    </row>
    <row r="1024" spans="1:69" s="25" customFormat="1" hidden="1" x14ac:dyDescent="0.25">
      <c r="A1024" s="25" t="s">
        <v>159</v>
      </c>
      <c r="B1024" s="25" t="s">
        <v>160</v>
      </c>
      <c r="C1024" s="25" t="s">
        <v>161</v>
      </c>
      <c r="D1024" s="25" t="s">
        <v>11</v>
      </c>
      <c r="E1024" s="25">
        <v>1</v>
      </c>
      <c r="F1024" s="47" t="s">
        <v>267</v>
      </c>
      <c r="G1024" s="69">
        <v>30</v>
      </c>
      <c r="H1024" s="69">
        <v>750</v>
      </c>
      <c r="I1024" s="69">
        <v>30</v>
      </c>
      <c r="J1024" s="23"/>
      <c r="K1024" s="23"/>
      <c r="L1024" s="23"/>
      <c r="M1024" s="71"/>
      <c r="N1024" s="71"/>
      <c r="O1024" s="73">
        <v>0.46899999999999997</v>
      </c>
      <c r="P1024" s="69"/>
      <c r="Q1024" s="24"/>
      <c r="R1024" s="24"/>
      <c r="S1024" s="24"/>
      <c r="T1024" s="24"/>
      <c r="U1024" s="23"/>
      <c r="V1024" s="23"/>
      <c r="W1024" s="23"/>
      <c r="X1024" s="73">
        <f t="shared" si="100"/>
        <v>29.062000000000001</v>
      </c>
      <c r="Y1024" s="26">
        <f t="shared" si="96"/>
        <v>663.34716628337139</v>
      </c>
      <c r="Z1024" s="63">
        <f t="shared" si="97"/>
        <v>2.4218333333333333</v>
      </c>
      <c r="AA1024" s="87">
        <f t="shared" si="98"/>
        <v>4.6065775436345229</v>
      </c>
      <c r="AB1024" s="64">
        <f t="shared" si="99"/>
        <v>6.1936549446011974E-5</v>
      </c>
      <c r="AC1024" s="137">
        <v>1.4999999999999999E-4</v>
      </c>
      <c r="AD1024" s="27"/>
      <c r="AE1024" s="27"/>
      <c r="AF1024" s="27"/>
      <c r="AG1024" s="27"/>
      <c r="AH1024" s="27"/>
      <c r="AI1024" s="44">
        <v>148.06</v>
      </c>
      <c r="AJ1024" s="27"/>
      <c r="AK1024" s="27"/>
      <c r="AL1024" s="27"/>
      <c r="AM1024" s="27"/>
      <c r="AN1024" s="27"/>
      <c r="AO1024" s="27"/>
      <c r="AP1024" s="27"/>
      <c r="AQ1024" s="27"/>
      <c r="AR1024" s="27"/>
      <c r="AY1024" s="28" t="s">
        <v>162</v>
      </c>
      <c r="AZ1024" s="29" t="s">
        <v>163</v>
      </c>
      <c r="BA1024" s="25" t="s">
        <v>164</v>
      </c>
    </row>
    <row r="1025" spans="1:69" s="25" customFormat="1" hidden="1" x14ac:dyDescent="0.25">
      <c r="A1025" s="25" t="s">
        <v>159</v>
      </c>
      <c r="B1025" s="25" t="s">
        <v>160</v>
      </c>
      <c r="C1025" s="25" t="s">
        <v>161</v>
      </c>
      <c r="D1025" s="25" t="s">
        <v>11</v>
      </c>
      <c r="E1025" s="25">
        <v>1</v>
      </c>
      <c r="F1025" s="47" t="s">
        <v>267</v>
      </c>
      <c r="G1025" s="69">
        <v>30</v>
      </c>
      <c r="H1025" s="81">
        <v>750</v>
      </c>
      <c r="I1025" s="69">
        <v>30</v>
      </c>
      <c r="J1025" s="23"/>
      <c r="K1025" s="23"/>
      <c r="L1025" s="23"/>
      <c r="M1025" s="71" t="s">
        <v>166</v>
      </c>
      <c r="N1025" s="71">
        <v>20</v>
      </c>
      <c r="O1025" s="73">
        <v>0.5</v>
      </c>
      <c r="P1025" s="69"/>
      <c r="Q1025" s="24"/>
      <c r="R1025" s="24"/>
      <c r="S1025" s="24"/>
      <c r="T1025" s="24"/>
      <c r="U1025" s="23"/>
      <c r="V1025" s="23"/>
      <c r="W1025" s="23"/>
      <c r="X1025" s="73">
        <f t="shared" si="100"/>
        <v>29</v>
      </c>
      <c r="Y1025" s="26">
        <f t="shared" si="96"/>
        <v>660.51985541725401</v>
      </c>
      <c r="Z1025" s="63">
        <f t="shared" si="97"/>
        <v>2.4166666666666665</v>
      </c>
      <c r="AA1025" s="87">
        <f t="shared" si="98"/>
        <v>4.5869434403975964</v>
      </c>
      <c r="AB1025" s="64">
        <f t="shared" si="99"/>
        <v>6.2068965517241383E-5</v>
      </c>
      <c r="AC1025" s="137">
        <v>1.4999999999999999E-4</v>
      </c>
      <c r="AD1025" s="27"/>
      <c r="AE1025" s="27"/>
      <c r="AF1025" s="27"/>
      <c r="AG1025" s="27"/>
      <c r="AH1025" s="27"/>
      <c r="AI1025" s="44">
        <v>157.68</v>
      </c>
      <c r="AJ1025" s="27"/>
      <c r="AK1025" s="27"/>
      <c r="AL1025" s="27"/>
      <c r="AM1025" s="27"/>
      <c r="AN1025" s="27"/>
      <c r="AO1025" s="27"/>
      <c r="AP1025" s="27"/>
      <c r="AQ1025" s="27"/>
      <c r="AR1025" s="27"/>
      <c r="AY1025" s="28" t="s">
        <v>162</v>
      </c>
      <c r="AZ1025" s="29" t="s">
        <v>163</v>
      </c>
      <c r="BA1025" s="25" t="s">
        <v>164</v>
      </c>
    </row>
    <row r="1026" spans="1:69" s="25" customFormat="1" hidden="1" x14ac:dyDescent="0.25">
      <c r="A1026" s="25" t="s">
        <v>159</v>
      </c>
      <c r="B1026" s="25" t="s">
        <v>160</v>
      </c>
      <c r="C1026" s="25" t="s">
        <v>161</v>
      </c>
      <c r="D1026" s="25" t="s">
        <v>11</v>
      </c>
      <c r="E1026" s="25">
        <v>1</v>
      </c>
      <c r="F1026" s="47" t="s">
        <v>267</v>
      </c>
      <c r="G1026" s="83">
        <v>30</v>
      </c>
      <c r="H1026" s="69">
        <v>750</v>
      </c>
      <c r="I1026" s="69">
        <v>30</v>
      </c>
      <c r="J1026" s="23"/>
      <c r="K1026" s="23"/>
      <c r="L1026" s="23"/>
      <c r="M1026" s="71"/>
      <c r="N1026" s="71"/>
      <c r="O1026" s="73">
        <v>0.56200000000000006</v>
      </c>
      <c r="P1026" s="69"/>
      <c r="Q1026" s="24"/>
      <c r="R1026" s="24"/>
      <c r="S1026" s="24"/>
      <c r="T1026" s="24"/>
      <c r="U1026" s="23"/>
      <c r="V1026" s="23"/>
      <c r="W1026" s="23"/>
      <c r="X1026" s="73">
        <f t="shared" si="100"/>
        <v>28.876000000000001</v>
      </c>
      <c r="Y1026" s="26">
        <f t="shared" si="96"/>
        <v>654.88334810825995</v>
      </c>
      <c r="Z1026" s="63">
        <f t="shared" si="97"/>
        <v>2.4063333333333334</v>
      </c>
      <c r="AA1026" s="87">
        <f t="shared" si="98"/>
        <v>4.5478010285295838</v>
      </c>
      <c r="AB1026" s="64">
        <f t="shared" si="99"/>
        <v>6.2335503532345192E-5</v>
      </c>
      <c r="AC1026" s="137">
        <v>1.4999999999999999E-4</v>
      </c>
      <c r="AD1026" s="27"/>
      <c r="AE1026" s="27"/>
      <c r="AF1026" s="27"/>
      <c r="AH1026" s="27"/>
      <c r="AI1026" s="44">
        <v>176.86</v>
      </c>
      <c r="AJ1026" s="27"/>
      <c r="AK1026" s="27"/>
      <c r="AL1026" s="27"/>
      <c r="AM1026" s="27"/>
      <c r="AN1026" s="27"/>
      <c r="AO1026" s="27"/>
      <c r="AP1026" s="27"/>
      <c r="AQ1026" s="27"/>
      <c r="AR1026" s="27"/>
      <c r="AY1026" s="28" t="s">
        <v>162</v>
      </c>
      <c r="AZ1026" s="29" t="s">
        <v>163</v>
      </c>
      <c r="BA1026" s="25" t="s">
        <v>164</v>
      </c>
    </row>
    <row r="1027" spans="1:69" s="25" customFormat="1" hidden="1" x14ac:dyDescent="0.25">
      <c r="A1027" s="25" t="s">
        <v>159</v>
      </c>
      <c r="B1027" s="25" t="s">
        <v>160</v>
      </c>
      <c r="C1027" s="25" t="s">
        <v>161</v>
      </c>
      <c r="D1027" s="25" t="s">
        <v>11</v>
      </c>
      <c r="E1027" s="25">
        <v>1</v>
      </c>
      <c r="F1027" s="47" t="s">
        <v>267</v>
      </c>
      <c r="G1027" s="69">
        <v>30</v>
      </c>
      <c r="H1027" s="81">
        <v>750</v>
      </c>
      <c r="I1027" s="69">
        <v>30</v>
      </c>
      <c r="J1027" s="23"/>
      <c r="K1027" s="23"/>
      <c r="L1027" s="23"/>
      <c r="M1027" s="71"/>
      <c r="N1027" s="71">
        <v>30</v>
      </c>
      <c r="O1027" s="73">
        <v>0.625</v>
      </c>
      <c r="P1027" s="69"/>
      <c r="Q1027" s="24"/>
      <c r="R1027" s="24"/>
      <c r="S1027" s="24"/>
      <c r="T1027" s="24"/>
      <c r="U1027" s="23"/>
      <c r="V1027" s="23"/>
      <c r="W1027" s="23"/>
      <c r="X1027" s="73">
        <f t="shared" si="100"/>
        <v>28.75</v>
      </c>
      <c r="Y1027" s="26">
        <f t="shared" si="96"/>
        <v>649.18066943320332</v>
      </c>
      <c r="Z1027" s="63">
        <f t="shared" si="97"/>
        <v>2.3958333333333335</v>
      </c>
      <c r="AA1027" s="87">
        <f t="shared" si="98"/>
        <v>4.5081990932861347</v>
      </c>
      <c r="AB1027" s="64">
        <f t="shared" si="99"/>
        <v>6.2608695652173908E-5</v>
      </c>
      <c r="AC1027" s="137">
        <v>1.4999999999999999E-4</v>
      </c>
      <c r="AD1027" s="27"/>
      <c r="AE1027" s="27"/>
      <c r="AF1027" s="27"/>
      <c r="AG1027" s="27"/>
      <c r="AH1027" s="27"/>
      <c r="AI1027" s="44">
        <v>196.26</v>
      </c>
      <c r="AJ1027" s="27"/>
      <c r="AK1027" s="27"/>
      <c r="AL1027" s="27"/>
      <c r="AM1027" s="27"/>
      <c r="AN1027" s="27"/>
      <c r="AO1027" s="27"/>
      <c r="AP1027" s="27"/>
      <c r="AQ1027" s="27"/>
      <c r="AR1027" s="27"/>
      <c r="AY1027" s="28" t="s">
        <v>162</v>
      </c>
      <c r="AZ1027" s="29" t="s">
        <v>163</v>
      </c>
      <c r="BA1027" s="25" t="s">
        <v>164</v>
      </c>
    </row>
    <row r="1028" spans="1:69" s="25" customFormat="1" hidden="1" x14ac:dyDescent="0.25">
      <c r="A1028" s="25" t="s">
        <v>159</v>
      </c>
      <c r="B1028" s="25" t="s">
        <v>160</v>
      </c>
      <c r="C1028" s="25" t="s">
        <v>161</v>
      </c>
      <c r="D1028" s="25" t="s">
        <v>11</v>
      </c>
      <c r="E1028" s="25">
        <v>1</v>
      </c>
      <c r="F1028" s="47" t="s">
        <v>267</v>
      </c>
      <c r="G1028" s="83">
        <v>30</v>
      </c>
      <c r="H1028" s="69">
        <v>750</v>
      </c>
      <c r="I1028" s="69">
        <v>30</v>
      </c>
      <c r="J1028" s="23"/>
      <c r="K1028" s="23"/>
      <c r="L1028" s="23"/>
      <c r="M1028" s="71"/>
      <c r="N1028" s="71"/>
      <c r="O1028" s="73">
        <v>0.68799999999999994</v>
      </c>
      <c r="P1028" s="69"/>
      <c r="Q1028" s="24"/>
      <c r="R1028" s="24"/>
      <c r="S1028" s="24"/>
      <c r="T1028" s="24"/>
      <c r="U1028" s="23"/>
      <c r="V1028" s="23"/>
      <c r="W1028" s="23"/>
      <c r="X1028" s="73">
        <f t="shared" si="100"/>
        <v>28.623999999999999</v>
      </c>
      <c r="Y1028" s="26">
        <f t="shared" si="96"/>
        <v>643.50292872063085</v>
      </c>
      <c r="Z1028" s="63">
        <f t="shared" si="97"/>
        <v>2.3853333333333331</v>
      </c>
      <c r="AA1028" s="87">
        <f t="shared" si="98"/>
        <v>4.4687703383377135</v>
      </c>
      <c r="AB1028" s="64">
        <f t="shared" si="99"/>
        <v>6.288429290106205E-5</v>
      </c>
      <c r="AC1028" s="137">
        <v>1.4999999999999999E-4</v>
      </c>
      <c r="AD1028" s="27"/>
      <c r="AE1028" s="27"/>
      <c r="AF1028" s="27"/>
      <c r="AH1028" s="27"/>
      <c r="AI1028" s="44">
        <v>215.58</v>
      </c>
      <c r="AJ1028" s="27"/>
      <c r="AK1028" s="27"/>
      <c r="AL1028" s="27"/>
      <c r="AM1028" s="27"/>
      <c r="AN1028" s="27"/>
      <c r="AO1028" s="27"/>
      <c r="AP1028" s="27"/>
      <c r="AQ1028" s="27"/>
      <c r="AR1028" s="27"/>
      <c r="AY1028" s="28" t="s">
        <v>162</v>
      </c>
      <c r="AZ1028" s="29" t="s">
        <v>163</v>
      </c>
      <c r="BA1028" s="25" t="s">
        <v>164</v>
      </c>
    </row>
    <row r="1029" spans="1:69" s="25" customFormat="1" hidden="1" x14ac:dyDescent="0.25">
      <c r="A1029" s="25" t="s">
        <v>159</v>
      </c>
      <c r="B1029" s="25" t="s">
        <v>160</v>
      </c>
      <c r="C1029" s="25" t="s">
        <v>161</v>
      </c>
      <c r="D1029" s="25" t="s">
        <v>11</v>
      </c>
      <c r="E1029" s="25">
        <v>1</v>
      </c>
      <c r="F1029" s="47" t="s">
        <v>267</v>
      </c>
      <c r="G1029" s="83">
        <v>30</v>
      </c>
      <c r="H1029" s="83">
        <v>750</v>
      </c>
      <c r="I1029" s="69">
        <v>30</v>
      </c>
      <c r="J1029" s="23"/>
      <c r="K1029" s="23"/>
      <c r="L1029" s="23"/>
      <c r="M1029" s="71"/>
      <c r="N1029" s="71"/>
      <c r="O1029" s="73">
        <v>0.75</v>
      </c>
      <c r="P1029" s="69"/>
      <c r="Q1029" s="24"/>
      <c r="R1029" s="24"/>
      <c r="S1029" s="24"/>
      <c r="T1029" s="24"/>
      <c r="U1029" s="23"/>
      <c r="V1029" s="23"/>
      <c r="W1029" s="23"/>
      <c r="X1029" s="73">
        <f t="shared" si="100"/>
        <v>28.5</v>
      </c>
      <c r="Y1029" s="26">
        <f t="shared" ref="Y1029:Y1092" si="101">PI()*X1029^2/4</f>
        <v>637.93965821957738</v>
      </c>
      <c r="Z1029" s="63">
        <f t="shared" ref="Z1029:Z1096" si="102">X1029/12</f>
        <v>2.375</v>
      </c>
      <c r="AA1029" s="87">
        <f t="shared" ref="AA1029:AA1092" si="103">PI()*Z1029^2/4</f>
        <v>4.4301365154137313</v>
      </c>
      <c r="AB1029" s="64">
        <f t="shared" ref="AB1029:AB1092" si="104">AC1029/Z1029</f>
        <v>6.3157894736842103E-5</v>
      </c>
      <c r="AC1029" s="137">
        <v>1.4999999999999999E-4</v>
      </c>
      <c r="AD1029" s="27"/>
      <c r="AE1029" s="27"/>
      <c r="AF1029" s="27"/>
      <c r="AH1029" s="27"/>
      <c r="AI1029" s="44">
        <v>234.51</v>
      </c>
      <c r="AJ1029" s="27"/>
      <c r="AK1029" s="27"/>
      <c r="AL1029" s="27"/>
      <c r="AM1029" s="27"/>
      <c r="AN1029" s="27"/>
      <c r="AO1029" s="27"/>
      <c r="AP1029" s="27"/>
      <c r="AQ1029" s="27"/>
      <c r="AR1029" s="27"/>
      <c r="AY1029" s="28" t="s">
        <v>162</v>
      </c>
      <c r="AZ1029" s="29" t="s">
        <v>163</v>
      </c>
      <c r="BA1029" s="25" t="s">
        <v>164</v>
      </c>
    </row>
    <row r="1030" spans="1:69" s="25" customFormat="1" hidden="1" x14ac:dyDescent="0.25">
      <c r="A1030" s="25" t="s">
        <v>159</v>
      </c>
      <c r="B1030" s="25" t="s">
        <v>160</v>
      </c>
      <c r="C1030" s="25" t="s">
        <v>161</v>
      </c>
      <c r="D1030" s="25" t="s">
        <v>11</v>
      </c>
      <c r="E1030" s="25">
        <v>1</v>
      </c>
      <c r="F1030" s="47" t="s">
        <v>267</v>
      </c>
      <c r="G1030" s="83">
        <v>30</v>
      </c>
      <c r="H1030" s="69">
        <v>750</v>
      </c>
      <c r="I1030" s="69">
        <v>30</v>
      </c>
      <c r="J1030" s="23"/>
      <c r="K1030" s="23"/>
      <c r="L1030" s="23"/>
      <c r="M1030" s="71"/>
      <c r="N1030" s="71"/>
      <c r="O1030" s="73">
        <v>0.81200000000000006</v>
      </c>
      <c r="P1030" s="69"/>
      <c r="Q1030" s="24"/>
      <c r="R1030" s="24"/>
      <c r="S1030" s="24"/>
      <c r="T1030" s="24"/>
      <c r="U1030" s="23"/>
      <c r="V1030" s="23"/>
      <c r="W1030" s="23"/>
      <c r="X1030" s="73">
        <f t="shared" si="100"/>
        <v>28.376000000000001</v>
      </c>
      <c r="Y1030" s="26">
        <f t="shared" si="101"/>
        <v>632.40054028284464</v>
      </c>
      <c r="Z1030" s="63">
        <f t="shared" si="102"/>
        <v>2.3646666666666669</v>
      </c>
      <c r="AA1030" s="87">
        <f t="shared" si="103"/>
        <v>4.3916704186308664</v>
      </c>
      <c r="AB1030" s="64">
        <f t="shared" si="104"/>
        <v>6.3433887792500689E-5</v>
      </c>
      <c r="AC1030" s="137">
        <v>1.4999999999999999E-4</v>
      </c>
      <c r="AD1030" s="27"/>
      <c r="AE1030" s="27"/>
      <c r="AF1030" s="27"/>
      <c r="AH1030" s="27"/>
      <c r="AI1030" s="44">
        <v>253.36</v>
      </c>
      <c r="AJ1030" s="27"/>
      <c r="AK1030" s="27"/>
      <c r="AL1030" s="27"/>
      <c r="AM1030" s="27"/>
      <c r="AN1030" s="27"/>
      <c r="AO1030" s="27"/>
      <c r="AP1030" s="27"/>
      <c r="AQ1030" s="27"/>
      <c r="AR1030" s="27"/>
      <c r="AY1030" s="28" t="s">
        <v>162</v>
      </c>
      <c r="AZ1030" s="29" t="s">
        <v>163</v>
      </c>
      <c r="BA1030" s="25" t="s">
        <v>164</v>
      </c>
    </row>
    <row r="1031" spans="1:69" s="25" customFormat="1" hidden="1" x14ac:dyDescent="0.25">
      <c r="A1031" s="25" t="s">
        <v>159</v>
      </c>
      <c r="B1031" s="25" t="s">
        <v>160</v>
      </c>
      <c r="C1031" s="25" t="s">
        <v>161</v>
      </c>
      <c r="D1031" s="25" t="s">
        <v>11</v>
      </c>
      <c r="E1031" s="25">
        <v>1</v>
      </c>
      <c r="F1031" s="47" t="s">
        <v>267</v>
      </c>
      <c r="G1031" s="83">
        <v>30</v>
      </c>
      <c r="H1031" s="83">
        <v>750</v>
      </c>
      <c r="I1031" s="69">
        <v>30</v>
      </c>
      <c r="J1031" s="23"/>
      <c r="K1031" s="23"/>
      <c r="L1031" s="23"/>
      <c r="M1031" s="71"/>
      <c r="N1031" s="71"/>
      <c r="O1031" s="73">
        <v>0.875</v>
      </c>
      <c r="P1031" s="69"/>
      <c r="Q1031" s="24"/>
      <c r="R1031" s="24"/>
      <c r="S1031" s="24"/>
      <c r="T1031" s="24"/>
      <c r="U1031" s="23"/>
      <c r="V1031" s="23"/>
      <c r="W1031" s="23"/>
      <c r="X1031" s="73">
        <f t="shared" si="100"/>
        <v>28.25</v>
      </c>
      <c r="Y1031" s="26">
        <f t="shared" si="101"/>
        <v>626.79682177637608</v>
      </c>
      <c r="Z1031" s="63">
        <f t="shared" si="102"/>
        <v>2.3541666666666665</v>
      </c>
      <c r="AA1031" s="87">
        <f t="shared" si="103"/>
        <v>4.352755706780389</v>
      </c>
      <c r="AB1031" s="64">
        <f t="shared" si="104"/>
        <v>6.3716814159292038E-5</v>
      </c>
      <c r="AC1031" s="137">
        <v>1.4999999999999999E-4</v>
      </c>
      <c r="AD1031" s="27"/>
      <c r="AE1031" s="27"/>
      <c r="AF1031" s="27"/>
      <c r="AH1031" s="27"/>
      <c r="AI1031" s="44">
        <v>272.43</v>
      </c>
      <c r="AJ1031" s="27"/>
      <c r="AK1031" s="27"/>
      <c r="AL1031" s="27"/>
      <c r="AM1031" s="27"/>
      <c r="AN1031" s="27"/>
      <c r="AO1031" s="27"/>
      <c r="AP1031" s="27"/>
      <c r="AQ1031" s="27"/>
      <c r="AR1031" s="27"/>
      <c r="AY1031" s="28" t="s">
        <v>162</v>
      </c>
      <c r="AZ1031" s="29" t="s">
        <v>163</v>
      </c>
      <c r="BA1031" s="25" t="s">
        <v>164</v>
      </c>
    </row>
    <row r="1032" spans="1:69" s="25" customFormat="1" hidden="1" x14ac:dyDescent="0.25">
      <c r="A1032" s="25" t="s">
        <v>159</v>
      </c>
      <c r="B1032" s="25" t="s">
        <v>160</v>
      </c>
      <c r="C1032" s="25" t="s">
        <v>161</v>
      </c>
      <c r="D1032" s="25" t="s">
        <v>11</v>
      </c>
      <c r="E1032" s="25">
        <v>1</v>
      </c>
      <c r="F1032" s="47" t="s">
        <v>267</v>
      </c>
      <c r="G1032" s="83">
        <v>30</v>
      </c>
      <c r="H1032" s="69">
        <v>750</v>
      </c>
      <c r="I1032" s="69">
        <v>30</v>
      </c>
      <c r="J1032" s="23"/>
      <c r="K1032" s="23"/>
      <c r="L1032" s="23"/>
      <c r="M1032" s="71"/>
      <c r="N1032" s="71"/>
      <c r="O1032" s="73">
        <v>0.93799999999999994</v>
      </c>
      <c r="P1032" s="69"/>
      <c r="Q1032" s="24"/>
      <c r="R1032" s="24"/>
      <c r="S1032" s="24"/>
      <c r="T1032" s="24"/>
      <c r="U1032" s="23"/>
      <c r="V1032" s="23"/>
      <c r="W1032" s="23"/>
      <c r="X1032" s="73">
        <f t="shared" si="100"/>
        <v>28.123999999999999</v>
      </c>
      <c r="Y1032" s="26">
        <f t="shared" si="101"/>
        <v>621.21804123239167</v>
      </c>
      <c r="Z1032" s="63">
        <f t="shared" si="102"/>
        <v>2.3436666666666666</v>
      </c>
      <c r="AA1032" s="87">
        <f t="shared" si="103"/>
        <v>4.3140141752249423</v>
      </c>
      <c r="AB1032" s="64">
        <f t="shared" si="104"/>
        <v>6.4002275636467076E-5</v>
      </c>
      <c r="AC1032" s="137">
        <v>1.4999999999999999E-4</v>
      </c>
      <c r="AD1032" s="27"/>
      <c r="AE1032" s="27"/>
      <c r="AF1032" s="27"/>
      <c r="AH1032" s="27"/>
      <c r="AI1032" s="44">
        <v>291.41000000000003</v>
      </c>
      <c r="AJ1032" s="27"/>
      <c r="AK1032" s="27"/>
      <c r="AL1032" s="27"/>
      <c r="AM1032" s="27"/>
      <c r="AN1032" s="27"/>
      <c r="AO1032" s="27"/>
      <c r="AP1032" s="27"/>
      <c r="AQ1032" s="27"/>
      <c r="AR1032" s="27"/>
      <c r="AY1032" s="28" t="s">
        <v>162</v>
      </c>
      <c r="AZ1032" s="29" t="s">
        <v>163</v>
      </c>
      <c r="BA1032" s="25" t="s">
        <v>164</v>
      </c>
    </row>
    <row r="1033" spans="1:69" s="25" customFormat="1" hidden="1" x14ac:dyDescent="0.25">
      <c r="A1033" s="25" t="s">
        <v>159</v>
      </c>
      <c r="B1033" s="25" t="s">
        <v>160</v>
      </c>
      <c r="C1033" s="25" t="s">
        <v>161</v>
      </c>
      <c r="D1033" s="25" t="s">
        <v>11</v>
      </c>
      <c r="E1033" s="25">
        <v>1</v>
      </c>
      <c r="F1033" s="47" t="s">
        <v>267</v>
      </c>
      <c r="G1033" s="83">
        <v>30</v>
      </c>
      <c r="H1033" s="83">
        <v>750</v>
      </c>
      <c r="I1033" s="69">
        <v>30</v>
      </c>
      <c r="J1033" s="23"/>
      <c r="K1033" s="23"/>
      <c r="L1033" s="23"/>
      <c r="M1033" s="71"/>
      <c r="N1033" s="71"/>
      <c r="O1033" s="73">
        <v>1</v>
      </c>
      <c r="P1033" s="69"/>
      <c r="Q1033" s="24"/>
      <c r="R1033" s="24"/>
      <c r="S1033" s="24"/>
      <c r="T1033" s="24"/>
      <c r="U1033" s="23"/>
      <c r="V1033" s="23"/>
      <c r="W1033" s="23"/>
      <c r="X1033" s="73">
        <f t="shared" si="100"/>
        <v>28</v>
      </c>
      <c r="Y1033" s="26">
        <f t="shared" si="101"/>
        <v>615.75216010359941</v>
      </c>
      <c r="Z1033" s="63">
        <f t="shared" si="102"/>
        <v>2.3333333333333335</v>
      </c>
      <c r="AA1033" s="87">
        <f t="shared" si="103"/>
        <v>4.2760566673861078</v>
      </c>
      <c r="AB1033" s="64">
        <f t="shared" si="104"/>
        <v>6.4285714285714274E-5</v>
      </c>
      <c r="AC1033" s="137">
        <v>1.4999999999999999E-4</v>
      </c>
      <c r="AD1033" s="27"/>
      <c r="AE1033" s="27"/>
      <c r="AF1033" s="27"/>
      <c r="AH1033" s="27"/>
      <c r="AI1033" s="44">
        <v>310.01</v>
      </c>
      <c r="AJ1033" s="27"/>
      <c r="AK1033" s="27"/>
      <c r="AL1033" s="27"/>
      <c r="AM1033" s="27"/>
      <c r="AN1033" s="27"/>
      <c r="AO1033" s="27"/>
      <c r="AP1033" s="27"/>
      <c r="AQ1033" s="27"/>
      <c r="AR1033" s="27"/>
      <c r="AY1033" s="28" t="s">
        <v>162</v>
      </c>
      <c r="AZ1033" s="29" t="s">
        <v>163</v>
      </c>
      <c r="BA1033" s="25" t="s">
        <v>164</v>
      </c>
    </row>
    <row r="1034" spans="1:69" s="25" customFormat="1" hidden="1" x14ac:dyDescent="0.25">
      <c r="A1034" s="25" t="s">
        <v>159</v>
      </c>
      <c r="B1034" s="25" t="s">
        <v>160</v>
      </c>
      <c r="C1034" s="25" t="s">
        <v>161</v>
      </c>
      <c r="D1034" s="25" t="s">
        <v>11</v>
      </c>
      <c r="E1034" s="25">
        <v>1</v>
      </c>
      <c r="F1034" s="47" t="s">
        <v>267</v>
      </c>
      <c r="G1034" s="83">
        <v>30</v>
      </c>
      <c r="H1034" s="69">
        <v>750</v>
      </c>
      <c r="I1034" s="69">
        <v>30</v>
      </c>
      <c r="J1034" s="23"/>
      <c r="K1034" s="23"/>
      <c r="L1034" s="23"/>
      <c r="M1034" s="71"/>
      <c r="N1034" s="71"/>
      <c r="O1034" s="73">
        <v>1.0620000000000001</v>
      </c>
      <c r="P1034" s="69"/>
      <c r="Q1034" s="24"/>
      <c r="R1034" s="24"/>
      <c r="S1034" s="24"/>
      <c r="T1034" s="24"/>
      <c r="U1034" s="23"/>
      <c r="V1034" s="23"/>
      <c r="W1034" s="23"/>
      <c r="X1034" s="73">
        <f t="shared" ref="X1034:X1096" si="105">(I1034-O1034*2)</f>
        <v>27.876000000000001</v>
      </c>
      <c r="Y1034" s="26">
        <f t="shared" si="101"/>
        <v>610.3104315391281</v>
      </c>
      <c r="Z1034" s="63">
        <f t="shared" si="102"/>
        <v>2.323</v>
      </c>
      <c r="AA1034" s="87">
        <f t="shared" si="103"/>
        <v>4.2382668856883887</v>
      </c>
      <c r="AB1034" s="64">
        <f t="shared" si="104"/>
        <v>6.4571674558760225E-5</v>
      </c>
      <c r="AC1034" s="137">
        <v>1.4999999999999999E-4</v>
      </c>
      <c r="AD1034" s="27"/>
      <c r="AE1034" s="27"/>
      <c r="AF1034" s="27"/>
      <c r="AH1034" s="27"/>
      <c r="AI1034" s="44">
        <v>328.53</v>
      </c>
      <c r="AJ1034" s="27"/>
      <c r="AK1034" s="27"/>
      <c r="AL1034" s="27"/>
      <c r="AM1034" s="27"/>
      <c r="AN1034" s="27"/>
      <c r="AO1034" s="27"/>
      <c r="AP1034" s="27"/>
      <c r="AQ1034" s="27"/>
      <c r="AR1034" s="27"/>
      <c r="AY1034" s="28" t="s">
        <v>162</v>
      </c>
      <c r="AZ1034" s="29" t="s">
        <v>163</v>
      </c>
      <c r="BA1034" s="25" t="s">
        <v>164</v>
      </c>
    </row>
    <row r="1035" spans="1:69" s="25" customFormat="1" hidden="1" x14ac:dyDescent="0.25">
      <c r="A1035" s="25" t="s">
        <v>159</v>
      </c>
      <c r="B1035" s="25" t="s">
        <v>160</v>
      </c>
      <c r="C1035" s="25" t="s">
        <v>161</v>
      </c>
      <c r="D1035" s="25" t="s">
        <v>11</v>
      </c>
      <c r="E1035" s="25">
        <v>1</v>
      </c>
      <c r="F1035" s="47" t="s">
        <v>267</v>
      </c>
      <c r="G1035" s="83">
        <v>30</v>
      </c>
      <c r="H1035" s="83">
        <v>750</v>
      </c>
      <c r="I1035" s="69">
        <v>30</v>
      </c>
      <c r="J1035" s="23"/>
      <c r="K1035" s="23"/>
      <c r="L1035" s="23"/>
      <c r="M1035" s="71"/>
      <c r="N1035" s="71"/>
      <c r="O1035" s="73">
        <v>1.125</v>
      </c>
      <c r="P1035" s="69"/>
      <c r="Q1035" s="24"/>
      <c r="R1035" s="24"/>
      <c r="S1035" s="24"/>
      <c r="T1035" s="24"/>
      <c r="U1035" s="23"/>
      <c r="V1035" s="23"/>
      <c r="W1035" s="23"/>
      <c r="X1035" s="73">
        <f t="shared" si="105"/>
        <v>27.75</v>
      </c>
      <c r="Y1035" s="26">
        <f t="shared" si="101"/>
        <v>604.80567320124749</v>
      </c>
      <c r="Z1035" s="63">
        <f t="shared" si="102"/>
        <v>2.3125</v>
      </c>
      <c r="AA1035" s="87">
        <f t="shared" si="103"/>
        <v>4.2000393972308858</v>
      </c>
      <c r="AB1035" s="64">
        <f t="shared" si="104"/>
        <v>6.4864864864864859E-5</v>
      </c>
      <c r="AC1035" s="137">
        <v>1.4999999999999999E-4</v>
      </c>
      <c r="AD1035" s="27"/>
      <c r="AE1035" s="27"/>
      <c r="AF1035" s="27"/>
      <c r="AH1035" s="27"/>
      <c r="AI1035" s="44">
        <v>347.26</v>
      </c>
      <c r="AJ1035" s="27"/>
      <c r="AK1035" s="27"/>
      <c r="AL1035" s="27"/>
      <c r="AM1035" s="27"/>
      <c r="AN1035" s="27"/>
      <c r="AO1035" s="27"/>
      <c r="AP1035" s="27"/>
      <c r="AQ1035" s="27"/>
      <c r="AR1035" s="27"/>
      <c r="AY1035" s="28" t="s">
        <v>162</v>
      </c>
      <c r="AZ1035" s="29" t="s">
        <v>163</v>
      </c>
      <c r="BA1035" s="25" t="s">
        <v>164</v>
      </c>
    </row>
    <row r="1036" spans="1:69" s="25" customFormat="1" hidden="1" x14ac:dyDescent="0.25">
      <c r="A1036" s="25" t="s">
        <v>159</v>
      </c>
      <c r="B1036" s="25" t="s">
        <v>160</v>
      </c>
      <c r="C1036" s="25" t="s">
        <v>161</v>
      </c>
      <c r="D1036" s="25" t="s">
        <v>11</v>
      </c>
      <c r="E1036" s="25">
        <v>1</v>
      </c>
      <c r="F1036" s="47" t="s">
        <v>267</v>
      </c>
      <c r="G1036" s="83">
        <v>30</v>
      </c>
      <c r="H1036" s="69">
        <v>750</v>
      </c>
      <c r="I1036" s="69">
        <v>30</v>
      </c>
      <c r="J1036" s="23"/>
      <c r="K1036" s="23"/>
      <c r="L1036" s="23"/>
      <c r="M1036" s="71"/>
      <c r="N1036" s="71"/>
      <c r="O1036" s="73">
        <v>1.1879999999999999</v>
      </c>
      <c r="P1036" s="69"/>
      <c r="Q1036" s="24"/>
      <c r="R1036" s="24"/>
      <c r="S1036" s="24"/>
      <c r="T1036" s="24"/>
      <c r="U1036" s="23"/>
      <c r="V1036" s="23"/>
      <c r="W1036" s="23"/>
      <c r="X1036" s="73">
        <f t="shared" si="105"/>
        <v>27.623999999999999</v>
      </c>
      <c r="Y1036" s="26">
        <f t="shared" si="101"/>
        <v>599.32585282585114</v>
      </c>
      <c r="Z1036" s="63">
        <f t="shared" si="102"/>
        <v>2.302</v>
      </c>
      <c r="AA1036" s="87">
        <f t="shared" si="103"/>
        <v>4.1619850890684118</v>
      </c>
      <c r="AB1036" s="64">
        <f t="shared" si="104"/>
        <v>6.516072980017375E-5</v>
      </c>
      <c r="AC1036" s="137">
        <v>1.4999999999999999E-4</v>
      </c>
      <c r="AD1036" s="27"/>
      <c r="AE1036" s="27"/>
      <c r="AF1036" s="27"/>
      <c r="AH1036" s="27"/>
      <c r="AI1036" s="44">
        <v>365.9</v>
      </c>
      <c r="AJ1036" s="27"/>
      <c r="AK1036" s="27"/>
      <c r="AL1036" s="27"/>
      <c r="AM1036" s="27"/>
      <c r="AN1036" s="27"/>
      <c r="AO1036" s="27"/>
      <c r="AP1036" s="27"/>
      <c r="AQ1036" s="27"/>
      <c r="AR1036" s="27"/>
      <c r="AY1036" s="28" t="s">
        <v>162</v>
      </c>
      <c r="AZ1036" s="29" t="s">
        <v>163</v>
      </c>
      <c r="BA1036" s="25" t="s">
        <v>164</v>
      </c>
    </row>
    <row r="1037" spans="1:69" s="25" customFormat="1" hidden="1" x14ac:dyDescent="0.25">
      <c r="A1037" s="25" t="s">
        <v>159</v>
      </c>
      <c r="B1037" s="25" t="s">
        <v>160</v>
      </c>
      <c r="C1037" s="25" t="s">
        <v>161</v>
      </c>
      <c r="D1037" s="25" t="s">
        <v>11</v>
      </c>
      <c r="E1037" s="25">
        <v>1</v>
      </c>
      <c r="F1037" s="47" t="s">
        <v>267</v>
      </c>
      <c r="G1037" s="83">
        <v>30</v>
      </c>
      <c r="H1037" s="83">
        <v>750</v>
      </c>
      <c r="I1037" s="69">
        <v>30</v>
      </c>
      <c r="J1037" s="23"/>
      <c r="K1037" s="23"/>
      <c r="L1037" s="23"/>
      <c r="M1037" s="71"/>
      <c r="N1037" s="71"/>
      <c r="O1037" s="73">
        <v>1.25</v>
      </c>
      <c r="P1037" s="69"/>
      <c r="Q1037" s="24"/>
      <c r="R1037" s="24"/>
      <c r="S1037" s="24"/>
      <c r="T1037" s="24"/>
      <c r="U1037" s="23"/>
      <c r="V1037" s="23"/>
      <c r="W1037" s="23"/>
      <c r="X1037" s="73">
        <f t="shared" si="105"/>
        <v>27.5</v>
      </c>
      <c r="Y1037" s="26">
        <f t="shared" si="101"/>
        <v>593.95736106932031</v>
      </c>
      <c r="Z1037" s="63">
        <f t="shared" si="102"/>
        <v>2.2916666666666665</v>
      </c>
      <c r="AA1037" s="87">
        <f t="shared" si="103"/>
        <v>4.124703896314724</v>
      </c>
      <c r="AB1037" s="64">
        <f t="shared" si="104"/>
        <v>6.545454545454545E-5</v>
      </c>
      <c r="AC1037" s="137">
        <v>1.4999999999999999E-4</v>
      </c>
      <c r="AD1037" s="27"/>
      <c r="AE1037" s="27"/>
      <c r="AF1037" s="27"/>
      <c r="AH1037" s="27"/>
      <c r="AI1037" s="44">
        <v>384.17</v>
      </c>
      <c r="AJ1037" s="27"/>
      <c r="AK1037" s="27"/>
      <c r="AL1037" s="27"/>
      <c r="AM1037" s="27"/>
      <c r="AN1037" s="27"/>
      <c r="AO1037" s="27"/>
      <c r="AP1037" s="27"/>
      <c r="AQ1037" s="27"/>
      <c r="AR1037" s="27"/>
      <c r="AY1037" s="28" t="s">
        <v>162</v>
      </c>
      <c r="AZ1037" s="29" t="s">
        <v>163</v>
      </c>
      <c r="BA1037" s="25" t="s">
        <v>164</v>
      </c>
    </row>
    <row r="1038" spans="1:69" s="25" customFormat="1" hidden="1" x14ac:dyDescent="0.25">
      <c r="A1038" s="33" t="s">
        <v>159</v>
      </c>
      <c r="B1038" s="33" t="s">
        <v>160</v>
      </c>
      <c r="C1038" s="33" t="s">
        <v>161</v>
      </c>
      <c r="D1038" s="33" t="s">
        <v>11</v>
      </c>
      <c r="E1038" s="33">
        <v>1</v>
      </c>
      <c r="F1038" s="47" t="s">
        <v>267</v>
      </c>
      <c r="G1038" s="84">
        <v>32</v>
      </c>
      <c r="H1038" s="84">
        <v>800</v>
      </c>
      <c r="I1038" s="77">
        <v>32</v>
      </c>
      <c r="J1038" s="31"/>
      <c r="K1038" s="31"/>
      <c r="L1038" s="31"/>
      <c r="M1038" s="74"/>
      <c r="N1038" s="74"/>
      <c r="O1038" s="76">
        <v>0.25</v>
      </c>
      <c r="P1038" s="77"/>
      <c r="Q1038" s="32"/>
      <c r="R1038" s="32"/>
      <c r="S1038" s="32"/>
      <c r="T1038" s="32"/>
      <c r="U1038" s="31"/>
      <c r="V1038" s="31"/>
      <c r="W1038" s="31"/>
      <c r="X1038" s="76">
        <f t="shared" si="105"/>
        <v>31.5</v>
      </c>
      <c r="Y1038" s="37">
        <f t="shared" si="101"/>
        <v>779.31132763111805</v>
      </c>
      <c r="Z1038" s="65">
        <f t="shared" si="102"/>
        <v>2.625</v>
      </c>
      <c r="AA1038" s="88">
        <f t="shared" si="103"/>
        <v>5.4118842196605419</v>
      </c>
      <c r="AB1038" s="66">
        <f t="shared" si="104"/>
        <v>5.7142857142857135E-5</v>
      </c>
      <c r="AC1038" s="138">
        <v>1.4999999999999999E-4</v>
      </c>
      <c r="AD1038" s="38"/>
      <c r="AE1038" s="38"/>
      <c r="AF1038" s="38"/>
      <c r="AG1038" s="33"/>
      <c r="AH1038" s="38"/>
      <c r="AI1038" s="45">
        <v>84.85</v>
      </c>
      <c r="AJ1038" s="38"/>
      <c r="AK1038" s="38"/>
      <c r="AL1038" s="38"/>
      <c r="AM1038" s="38"/>
      <c r="AN1038" s="38"/>
      <c r="AO1038" s="38"/>
      <c r="AP1038" s="38"/>
      <c r="AQ1038" s="38"/>
      <c r="AR1038" s="38"/>
      <c r="AS1038" s="33"/>
      <c r="AT1038" s="33"/>
      <c r="AU1038" s="33"/>
      <c r="AV1038" s="33"/>
      <c r="AW1038" s="33"/>
      <c r="AX1038" s="33"/>
      <c r="AY1038" s="39" t="s">
        <v>162</v>
      </c>
      <c r="AZ1038" s="40" t="s">
        <v>163</v>
      </c>
      <c r="BA1038" s="41" t="s">
        <v>164</v>
      </c>
      <c r="BB1038" s="33"/>
      <c r="BC1038" s="33"/>
      <c r="BD1038" s="33"/>
      <c r="BE1038" s="33"/>
      <c r="BF1038" s="33"/>
      <c r="BG1038" s="33"/>
      <c r="BH1038" s="33"/>
      <c r="BI1038" s="33"/>
      <c r="BJ1038" s="33"/>
      <c r="BK1038" s="33"/>
      <c r="BL1038" s="33"/>
      <c r="BM1038" s="33"/>
      <c r="BN1038" s="33"/>
      <c r="BO1038" s="33"/>
      <c r="BP1038" s="33"/>
      <c r="BQ1038" s="33"/>
    </row>
    <row r="1039" spans="1:69" s="25" customFormat="1" hidden="1" x14ac:dyDescent="0.25">
      <c r="A1039" s="36" t="s">
        <v>159</v>
      </c>
      <c r="B1039" s="36" t="s">
        <v>160</v>
      </c>
      <c r="C1039" s="36" t="s">
        <v>161</v>
      </c>
      <c r="D1039" s="36" t="s">
        <v>11</v>
      </c>
      <c r="E1039" s="36">
        <v>1</v>
      </c>
      <c r="F1039" s="47" t="s">
        <v>267</v>
      </c>
      <c r="G1039" s="70">
        <v>32</v>
      </c>
      <c r="H1039" s="70">
        <v>800</v>
      </c>
      <c r="I1039" s="70">
        <v>32</v>
      </c>
      <c r="J1039" s="34"/>
      <c r="K1039" s="34"/>
      <c r="L1039" s="34"/>
      <c r="M1039" s="78"/>
      <c r="N1039" s="78"/>
      <c r="O1039" s="80">
        <v>0.28100000000000003</v>
      </c>
      <c r="P1039" s="70"/>
      <c r="Q1039" s="35"/>
      <c r="R1039" s="35"/>
      <c r="S1039" s="35"/>
      <c r="T1039" s="35"/>
      <c r="U1039" s="34"/>
      <c r="V1039" s="34"/>
      <c r="W1039" s="34"/>
      <c r="X1039" s="80">
        <f t="shared" si="105"/>
        <v>31.437999999999999</v>
      </c>
      <c r="Y1039" s="42">
        <f t="shared" si="101"/>
        <v>776.24658147542766</v>
      </c>
      <c r="Z1039" s="67">
        <f t="shared" si="102"/>
        <v>2.6198333333333332</v>
      </c>
      <c r="AA1039" s="89">
        <f t="shared" si="103"/>
        <v>5.3906012602460249</v>
      </c>
      <c r="AB1039" s="68">
        <f t="shared" si="104"/>
        <v>5.7255550607545004E-5</v>
      </c>
      <c r="AC1039" s="139">
        <v>1.4999999999999999E-4</v>
      </c>
      <c r="AD1039" s="43"/>
      <c r="AE1039" s="43"/>
      <c r="AF1039" s="43"/>
      <c r="AG1039" s="43"/>
      <c r="AH1039" s="43"/>
      <c r="AI1039" s="46">
        <v>95.28</v>
      </c>
      <c r="AJ1039" s="43"/>
      <c r="AK1039" s="43"/>
      <c r="AL1039" s="43"/>
      <c r="AM1039" s="43"/>
      <c r="AN1039" s="43"/>
      <c r="AO1039" s="43"/>
      <c r="AP1039" s="43"/>
      <c r="AQ1039" s="43"/>
      <c r="AR1039" s="43"/>
      <c r="AS1039" s="36"/>
      <c r="AT1039" s="36"/>
      <c r="AU1039" s="36"/>
      <c r="AV1039" s="36"/>
      <c r="AW1039" s="36"/>
      <c r="AX1039" s="36"/>
      <c r="AY1039" s="39" t="s">
        <v>162</v>
      </c>
      <c r="AZ1039" s="40" t="s">
        <v>163</v>
      </c>
      <c r="BA1039" s="41" t="s">
        <v>164</v>
      </c>
      <c r="BB1039" s="36"/>
      <c r="BC1039" s="36"/>
      <c r="BD1039" s="36"/>
      <c r="BE1039" s="36"/>
      <c r="BF1039" s="36"/>
      <c r="BG1039" s="36"/>
      <c r="BH1039" s="36"/>
      <c r="BI1039" s="36"/>
      <c r="BJ1039" s="36"/>
      <c r="BK1039" s="36"/>
      <c r="BL1039" s="36"/>
      <c r="BM1039" s="36"/>
      <c r="BN1039" s="36"/>
      <c r="BO1039" s="36"/>
      <c r="BP1039" s="36"/>
      <c r="BQ1039" s="36"/>
    </row>
    <row r="1040" spans="1:69" s="25" customFormat="1" hidden="1" x14ac:dyDescent="0.25">
      <c r="A1040" s="36" t="s">
        <v>159</v>
      </c>
      <c r="B1040" s="36" t="s">
        <v>160</v>
      </c>
      <c r="C1040" s="36" t="s">
        <v>161</v>
      </c>
      <c r="D1040" s="36" t="s">
        <v>11</v>
      </c>
      <c r="E1040" s="36">
        <v>1</v>
      </c>
      <c r="F1040" s="47" t="s">
        <v>267</v>
      </c>
      <c r="G1040" s="70">
        <v>32</v>
      </c>
      <c r="H1040" s="82">
        <v>800</v>
      </c>
      <c r="I1040" s="70">
        <v>32</v>
      </c>
      <c r="J1040" s="34"/>
      <c r="K1040" s="34"/>
      <c r="L1040" s="34"/>
      <c r="M1040" s="78"/>
      <c r="N1040" s="78">
        <v>10</v>
      </c>
      <c r="O1040" s="80">
        <v>0.312</v>
      </c>
      <c r="P1040" s="70"/>
      <c r="Q1040" s="35"/>
      <c r="R1040" s="35"/>
      <c r="S1040" s="35"/>
      <c r="T1040" s="35"/>
      <c r="U1040" s="34"/>
      <c r="V1040" s="34"/>
      <c r="W1040" s="34"/>
      <c r="X1040" s="80">
        <f t="shared" si="105"/>
        <v>31.376000000000001</v>
      </c>
      <c r="Y1040" s="42">
        <f t="shared" si="101"/>
        <v>773.18787346081763</v>
      </c>
      <c r="Z1040" s="67">
        <f t="shared" si="102"/>
        <v>2.6146666666666669</v>
      </c>
      <c r="AA1040" s="89">
        <f t="shared" si="103"/>
        <v>5.3693602323667902</v>
      </c>
      <c r="AB1040" s="68">
        <f t="shared" si="104"/>
        <v>5.7368689444161135E-5</v>
      </c>
      <c r="AC1040" s="139">
        <v>1.4999999999999999E-4</v>
      </c>
      <c r="AD1040" s="43"/>
      <c r="AE1040" s="43"/>
      <c r="AF1040" s="43"/>
      <c r="AG1040" s="43"/>
      <c r="AH1040" s="43"/>
      <c r="AI1040" s="46">
        <v>105.69</v>
      </c>
      <c r="AJ1040" s="43"/>
      <c r="AK1040" s="43"/>
      <c r="AL1040" s="43"/>
      <c r="AM1040" s="43"/>
      <c r="AN1040" s="43"/>
      <c r="AO1040" s="43"/>
      <c r="AP1040" s="43"/>
      <c r="AQ1040" s="43"/>
      <c r="AR1040" s="43"/>
      <c r="AS1040" s="36"/>
      <c r="AT1040" s="36"/>
      <c r="AU1040" s="36"/>
      <c r="AV1040" s="36"/>
      <c r="AW1040" s="36"/>
      <c r="AX1040" s="36"/>
      <c r="AY1040" s="39" t="s">
        <v>162</v>
      </c>
      <c r="AZ1040" s="40" t="s">
        <v>163</v>
      </c>
      <c r="BA1040" s="41" t="s">
        <v>164</v>
      </c>
      <c r="BB1040" s="36"/>
      <c r="BC1040" s="36"/>
      <c r="BD1040" s="36"/>
      <c r="BE1040" s="36"/>
      <c r="BF1040" s="36"/>
      <c r="BG1040" s="36"/>
      <c r="BH1040" s="36"/>
      <c r="BI1040" s="36"/>
      <c r="BJ1040" s="36"/>
      <c r="BK1040" s="36"/>
      <c r="BL1040" s="36"/>
      <c r="BM1040" s="36"/>
      <c r="BN1040" s="36"/>
      <c r="BO1040" s="36"/>
      <c r="BP1040" s="36"/>
      <c r="BQ1040" s="36"/>
    </row>
    <row r="1041" spans="1:69" s="25" customFormat="1" hidden="1" x14ac:dyDescent="0.25">
      <c r="A1041" s="36" t="s">
        <v>159</v>
      </c>
      <c r="B1041" s="36" t="s">
        <v>160</v>
      </c>
      <c r="C1041" s="36" t="s">
        <v>161</v>
      </c>
      <c r="D1041" s="36" t="s">
        <v>11</v>
      </c>
      <c r="E1041" s="36">
        <v>1</v>
      </c>
      <c r="F1041" s="47" t="s">
        <v>267</v>
      </c>
      <c r="G1041" s="70">
        <v>32</v>
      </c>
      <c r="H1041" s="70">
        <v>800</v>
      </c>
      <c r="I1041" s="70">
        <v>32</v>
      </c>
      <c r="J1041" s="34"/>
      <c r="K1041" s="34"/>
      <c r="L1041" s="34"/>
      <c r="M1041" s="78"/>
      <c r="N1041" s="78"/>
      <c r="O1041" s="80">
        <v>0.34399999999999997</v>
      </c>
      <c r="P1041" s="70"/>
      <c r="Q1041" s="35"/>
      <c r="R1041" s="35"/>
      <c r="S1041" s="35"/>
      <c r="T1041" s="35"/>
      <c r="U1041" s="34"/>
      <c r="V1041" s="34"/>
      <c r="W1041" s="34"/>
      <c r="X1041" s="80">
        <f t="shared" si="105"/>
        <v>31.312000000000001</v>
      </c>
      <c r="Y1041" s="42">
        <f t="shared" si="101"/>
        <v>770.03683089652588</v>
      </c>
      <c r="Z1041" s="67">
        <f t="shared" si="102"/>
        <v>2.6093333333333333</v>
      </c>
      <c r="AA1041" s="89">
        <f t="shared" si="103"/>
        <v>5.3474779923369846</v>
      </c>
      <c r="AB1041" s="68">
        <f t="shared" si="104"/>
        <v>5.7485947879407251E-5</v>
      </c>
      <c r="AC1041" s="139">
        <v>1.4999999999999999E-4</v>
      </c>
      <c r="AD1041" s="43"/>
      <c r="AE1041" s="43"/>
      <c r="AF1041" s="43"/>
      <c r="AG1041" s="43"/>
      <c r="AH1041" s="43"/>
      <c r="AI1041" s="46">
        <v>116.41</v>
      </c>
      <c r="AJ1041" s="43"/>
      <c r="AK1041" s="43"/>
      <c r="AL1041" s="43"/>
      <c r="AM1041" s="43"/>
      <c r="AN1041" s="43"/>
      <c r="AO1041" s="43"/>
      <c r="AP1041" s="43"/>
      <c r="AQ1041" s="43"/>
      <c r="AR1041" s="43"/>
      <c r="AS1041" s="36"/>
      <c r="AT1041" s="36"/>
      <c r="AU1041" s="36"/>
      <c r="AV1041" s="36"/>
      <c r="AW1041" s="36"/>
      <c r="AX1041" s="36"/>
      <c r="AY1041" s="39" t="s">
        <v>162</v>
      </c>
      <c r="AZ1041" s="40" t="s">
        <v>163</v>
      </c>
      <c r="BA1041" s="41" t="s">
        <v>164</v>
      </c>
      <c r="BB1041" s="36"/>
      <c r="BC1041" s="36"/>
      <c r="BD1041" s="36"/>
      <c r="BE1041" s="36"/>
      <c r="BF1041" s="36"/>
      <c r="BG1041" s="36"/>
      <c r="BH1041" s="36"/>
      <c r="BI1041" s="36"/>
      <c r="BJ1041" s="36"/>
      <c r="BK1041" s="36"/>
      <c r="BL1041" s="36"/>
      <c r="BM1041" s="36"/>
      <c r="BN1041" s="36"/>
      <c r="BO1041" s="36"/>
      <c r="BP1041" s="36"/>
      <c r="BQ1041" s="36"/>
    </row>
    <row r="1042" spans="1:69" s="25" customFormat="1" hidden="1" x14ac:dyDescent="0.25">
      <c r="A1042" s="36" t="s">
        <v>159</v>
      </c>
      <c r="B1042" s="36" t="s">
        <v>160</v>
      </c>
      <c r="C1042" s="36" t="s">
        <v>161</v>
      </c>
      <c r="D1042" s="36" t="s">
        <v>11</v>
      </c>
      <c r="E1042" s="36">
        <v>1</v>
      </c>
      <c r="F1042" s="47" t="s">
        <v>267</v>
      </c>
      <c r="G1042" s="70">
        <v>32</v>
      </c>
      <c r="H1042" s="82">
        <v>800</v>
      </c>
      <c r="I1042" s="70">
        <v>32</v>
      </c>
      <c r="J1042" s="34"/>
      <c r="K1042" s="34"/>
      <c r="L1042" s="34"/>
      <c r="M1042" s="78" t="s">
        <v>165</v>
      </c>
      <c r="N1042" s="78"/>
      <c r="O1042" s="80">
        <v>0.375</v>
      </c>
      <c r="P1042" s="70"/>
      <c r="Q1042" s="35"/>
      <c r="R1042" s="35"/>
      <c r="S1042" s="35"/>
      <c r="T1042" s="35"/>
      <c r="U1042" s="34"/>
      <c r="V1042" s="34"/>
      <c r="W1042" s="34"/>
      <c r="X1042" s="80">
        <f t="shared" si="105"/>
        <v>31.25</v>
      </c>
      <c r="Y1042" s="42">
        <f t="shared" si="101"/>
        <v>766.99039394282056</v>
      </c>
      <c r="Z1042" s="67">
        <f t="shared" si="102"/>
        <v>2.6041666666666665</v>
      </c>
      <c r="AA1042" s="89">
        <f t="shared" si="103"/>
        <v>5.3263221801584759</v>
      </c>
      <c r="AB1042" s="68">
        <f t="shared" si="104"/>
        <v>5.7599999999999997E-5</v>
      </c>
      <c r="AC1042" s="139">
        <v>1.4999999999999999E-4</v>
      </c>
      <c r="AD1042" s="43"/>
      <c r="AE1042" s="43"/>
      <c r="AF1042" s="43"/>
      <c r="AG1042" s="43"/>
      <c r="AH1042" s="43"/>
      <c r="AI1042" s="46">
        <v>126.78</v>
      </c>
      <c r="AJ1042" s="43"/>
      <c r="AK1042" s="43"/>
      <c r="AL1042" s="43"/>
      <c r="AM1042" s="43"/>
      <c r="AN1042" s="43"/>
      <c r="AO1042" s="43"/>
      <c r="AP1042" s="43"/>
      <c r="AQ1042" s="43"/>
      <c r="AR1042" s="43"/>
      <c r="AS1042" s="36"/>
      <c r="AT1042" s="36"/>
      <c r="AU1042" s="36"/>
      <c r="AV1042" s="36"/>
      <c r="AW1042" s="36"/>
      <c r="AX1042" s="36"/>
      <c r="AY1042" s="39" t="s">
        <v>162</v>
      </c>
      <c r="AZ1042" s="40" t="s">
        <v>163</v>
      </c>
      <c r="BA1042" s="41" t="s">
        <v>164</v>
      </c>
      <c r="BB1042" s="36"/>
      <c r="BC1042" s="36"/>
      <c r="BD1042" s="36"/>
      <c r="BE1042" s="36"/>
      <c r="BF1042" s="36"/>
      <c r="BG1042" s="36"/>
      <c r="BH1042" s="36"/>
      <c r="BI1042" s="36"/>
      <c r="BJ1042" s="36"/>
      <c r="BK1042" s="36"/>
      <c r="BL1042" s="36"/>
      <c r="BM1042" s="36"/>
      <c r="BN1042" s="36"/>
      <c r="BO1042" s="36"/>
      <c r="BP1042" s="36"/>
      <c r="BQ1042" s="36"/>
    </row>
    <row r="1043" spans="1:69" s="25" customFormat="1" hidden="1" x14ac:dyDescent="0.25">
      <c r="A1043" s="36" t="s">
        <v>159</v>
      </c>
      <c r="B1043" s="36" t="s">
        <v>160</v>
      </c>
      <c r="C1043" s="36" t="s">
        <v>161</v>
      </c>
      <c r="D1043" s="36" t="s">
        <v>11</v>
      </c>
      <c r="E1043" s="36">
        <v>1</v>
      </c>
      <c r="F1043" s="47" t="s">
        <v>267</v>
      </c>
      <c r="G1043" s="70">
        <v>32</v>
      </c>
      <c r="H1043" s="70">
        <v>800</v>
      </c>
      <c r="I1043" s="70">
        <v>32</v>
      </c>
      <c r="J1043" s="34"/>
      <c r="K1043" s="34"/>
      <c r="L1043" s="34"/>
      <c r="M1043" s="78"/>
      <c r="N1043" s="78"/>
      <c r="O1043" s="80">
        <v>0.40600000000000003</v>
      </c>
      <c r="P1043" s="70"/>
      <c r="Q1043" s="35"/>
      <c r="R1043" s="35"/>
      <c r="S1043" s="35"/>
      <c r="T1043" s="35"/>
      <c r="U1043" s="34"/>
      <c r="V1043" s="34"/>
      <c r="W1043" s="34"/>
      <c r="X1043" s="80">
        <f t="shared" si="105"/>
        <v>31.187999999999999</v>
      </c>
      <c r="Y1043" s="42">
        <f t="shared" si="101"/>
        <v>763.94999513019559</v>
      </c>
      <c r="Z1043" s="67">
        <f t="shared" si="102"/>
        <v>2.5989999999999998</v>
      </c>
      <c r="AA1043" s="89">
        <f t="shared" si="103"/>
        <v>5.3052082995152459</v>
      </c>
      <c r="AB1043" s="68">
        <f t="shared" si="104"/>
        <v>5.7714505579068875E-5</v>
      </c>
      <c r="AC1043" s="139">
        <v>1.4999999999999999E-4</v>
      </c>
      <c r="AD1043" s="43"/>
      <c r="AE1043" s="43"/>
      <c r="AF1043" s="43"/>
      <c r="AG1043" s="43"/>
      <c r="AH1043" s="43"/>
      <c r="AI1043" s="46">
        <v>137.12</v>
      </c>
      <c r="AJ1043" s="43"/>
      <c r="AK1043" s="43"/>
      <c r="AL1043" s="43"/>
      <c r="AM1043" s="43"/>
      <c r="AN1043" s="43"/>
      <c r="AO1043" s="43"/>
      <c r="AP1043" s="43"/>
      <c r="AQ1043" s="43"/>
      <c r="AR1043" s="43"/>
      <c r="AS1043" s="36"/>
      <c r="AT1043" s="36"/>
      <c r="AU1043" s="36"/>
      <c r="AV1043" s="36"/>
      <c r="AW1043" s="36"/>
      <c r="AX1043" s="36"/>
      <c r="AY1043" s="39" t="s">
        <v>162</v>
      </c>
      <c r="AZ1043" s="40" t="s">
        <v>163</v>
      </c>
      <c r="BA1043" s="41" t="s">
        <v>164</v>
      </c>
      <c r="BB1043" s="36"/>
      <c r="BC1043" s="36"/>
      <c r="BD1043" s="36"/>
      <c r="BE1043" s="36"/>
      <c r="BF1043" s="36"/>
      <c r="BG1043" s="36"/>
      <c r="BH1043" s="36"/>
      <c r="BI1043" s="36"/>
      <c r="BJ1043" s="36"/>
      <c r="BK1043" s="36"/>
      <c r="BL1043" s="36"/>
      <c r="BM1043" s="36"/>
      <c r="BN1043" s="36"/>
      <c r="BO1043" s="36"/>
      <c r="BP1043" s="36"/>
      <c r="BQ1043" s="36"/>
    </row>
    <row r="1044" spans="1:69" s="25" customFormat="1" hidden="1" x14ac:dyDescent="0.25">
      <c r="A1044" s="36" t="s">
        <v>159</v>
      </c>
      <c r="B1044" s="36" t="s">
        <v>160</v>
      </c>
      <c r="C1044" s="36" t="s">
        <v>161</v>
      </c>
      <c r="D1044" s="36" t="s">
        <v>11</v>
      </c>
      <c r="E1044" s="36">
        <v>1</v>
      </c>
      <c r="F1044" s="47" t="s">
        <v>267</v>
      </c>
      <c r="G1044" s="70">
        <v>32</v>
      </c>
      <c r="H1044" s="82">
        <v>800</v>
      </c>
      <c r="I1044" s="70">
        <v>32</v>
      </c>
      <c r="J1044" s="34"/>
      <c r="K1044" s="34"/>
      <c r="L1044" s="34"/>
      <c r="M1044" s="78"/>
      <c r="N1044" s="78"/>
      <c r="O1044" s="80">
        <v>0.438</v>
      </c>
      <c r="P1044" s="70"/>
      <c r="Q1044" s="35"/>
      <c r="R1044" s="35"/>
      <c r="S1044" s="35"/>
      <c r="T1044" s="35"/>
      <c r="U1044" s="34"/>
      <c r="V1044" s="34"/>
      <c r="W1044" s="34"/>
      <c r="X1044" s="80">
        <f t="shared" si="105"/>
        <v>31.123999999999999</v>
      </c>
      <c r="Y1044" s="42">
        <f t="shared" si="101"/>
        <v>760.81785238730777</v>
      </c>
      <c r="Z1044" s="67">
        <f t="shared" si="102"/>
        <v>2.5936666666666666</v>
      </c>
      <c r="AA1044" s="89">
        <f t="shared" si="103"/>
        <v>5.2834573082451923</v>
      </c>
      <c r="AB1044" s="68">
        <f t="shared" si="104"/>
        <v>5.7833183395450451E-5</v>
      </c>
      <c r="AC1044" s="139">
        <v>1.4999999999999999E-4</v>
      </c>
      <c r="AD1044" s="43"/>
      <c r="AE1044" s="43"/>
      <c r="AF1044" s="43"/>
      <c r="AG1044" s="43"/>
      <c r="AH1044" s="43"/>
      <c r="AI1044" s="46">
        <v>147.78</v>
      </c>
      <c r="AJ1044" s="43"/>
      <c r="AK1044" s="43"/>
      <c r="AL1044" s="43"/>
      <c r="AM1044" s="43"/>
      <c r="AN1044" s="43"/>
      <c r="AO1044" s="43"/>
      <c r="AP1044" s="43"/>
      <c r="AQ1044" s="43"/>
      <c r="AR1044" s="43"/>
      <c r="AS1044" s="36"/>
      <c r="AT1044" s="36"/>
      <c r="AU1044" s="36"/>
      <c r="AV1044" s="36"/>
      <c r="AW1044" s="36"/>
      <c r="AX1044" s="36"/>
      <c r="AY1044" s="39" t="s">
        <v>162</v>
      </c>
      <c r="AZ1044" s="40" t="s">
        <v>163</v>
      </c>
      <c r="BA1044" s="41" t="s">
        <v>164</v>
      </c>
      <c r="BB1044" s="36"/>
      <c r="BC1044" s="36"/>
      <c r="BD1044" s="36"/>
      <c r="BE1044" s="36"/>
      <c r="BF1044" s="36"/>
      <c r="BG1044" s="36"/>
      <c r="BH1044" s="36"/>
      <c r="BI1044" s="36"/>
      <c r="BJ1044" s="36"/>
      <c r="BK1044" s="36"/>
      <c r="BL1044" s="36"/>
      <c r="BM1044" s="36"/>
      <c r="BN1044" s="36"/>
      <c r="BO1044" s="36"/>
      <c r="BP1044" s="36"/>
      <c r="BQ1044" s="36"/>
    </row>
    <row r="1045" spans="1:69" s="25" customFormat="1" hidden="1" x14ac:dyDescent="0.25">
      <c r="A1045" s="36" t="s">
        <v>159</v>
      </c>
      <c r="B1045" s="36" t="s">
        <v>160</v>
      </c>
      <c r="C1045" s="36" t="s">
        <v>161</v>
      </c>
      <c r="D1045" s="36" t="s">
        <v>11</v>
      </c>
      <c r="E1045" s="36">
        <v>1</v>
      </c>
      <c r="F1045" s="47" t="s">
        <v>267</v>
      </c>
      <c r="G1045" s="70">
        <v>32</v>
      </c>
      <c r="H1045" s="70">
        <v>800</v>
      </c>
      <c r="I1045" s="70">
        <v>32</v>
      </c>
      <c r="J1045" s="34"/>
      <c r="K1045" s="34"/>
      <c r="L1045" s="34"/>
      <c r="M1045" s="78"/>
      <c r="N1045" s="78"/>
      <c r="O1045" s="80">
        <v>0.46899999999999997</v>
      </c>
      <c r="P1045" s="70"/>
      <c r="Q1045" s="35"/>
      <c r="R1045" s="35"/>
      <c r="S1045" s="35"/>
      <c r="T1045" s="35"/>
      <c r="U1045" s="34"/>
      <c r="V1045" s="34"/>
      <c r="W1045" s="34"/>
      <c r="X1045" s="80">
        <f t="shared" si="105"/>
        <v>31.062000000000001</v>
      </c>
      <c r="Y1045" s="42">
        <f t="shared" si="101"/>
        <v>757.78972463558773</v>
      </c>
      <c r="Z1045" s="67">
        <f t="shared" si="102"/>
        <v>2.5885000000000002</v>
      </c>
      <c r="AA1045" s="89">
        <f t="shared" si="103"/>
        <v>5.2624286433026937</v>
      </c>
      <c r="AB1045" s="68">
        <f t="shared" si="104"/>
        <v>5.7948618891249746E-5</v>
      </c>
      <c r="AC1045" s="139">
        <v>1.4999999999999999E-4</v>
      </c>
      <c r="AD1045" s="43"/>
      <c r="AE1045" s="43"/>
      <c r="AF1045" s="43"/>
      <c r="AG1045" s="43"/>
      <c r="AH1045" s="43"/>
      <c r="AI1045" s="46">
        <v>158.08000000000001</v>
      </c>
      <c r="AJ1045" s="43"/>
      <c r="AK1045" s="43"/>
      <c r="AL1045" s="43"/>
      <c r="AM1045" s="43"/>
      <c r="AN1045" s="43"/>
      <c r="AO1045" s="43"/>
      <c r="AP1045" s="43"/>
      <c r="AQ1045" s="43"/>
      <c r="AR1045" s="43"/>
      <c r="AS1045" s="36"/>
      <c r="AT1045" s="36"/>
      <c r="AU1045" s="36"/>
      <c r="AV1045" s="36"/>
      <c r="AW1045" s="36"/>
      <c r="AX1045" s="36"/>
      <c r="AY1045" s="39" t="s">
        <v>162</v>
      </c>
      <c r="AZ1045" s="40" t="s">
        <v>163</v>
      </c>
      <c r="BA1045" s="41" t="s">
        <v>164</v>
      </c>
      <c r="BB1045" s="36"/>
      <c r="BC1045" s="36"/>
      <c r="BD1045" s="36"/>
      <c r="BE1045" s="36"/>
      <c r="BF1045" s="36"/>
      <c r="BG1045" s="36"/>
      <c r="BH1045" s="36"/>
      <c r="BI1045" s="36"/>
      <c r="BJ1045" s="36"/>
      <c r="BK1045" s="36"/>
      <c r="BL1045" s="36"/>
      <c r="BM1045" s="36"/>
      <c r="BN1045" s="36"/>
      <c r="BO1045" s="36"/>
      <c r="BP1045" s="36"/>
      <c r="BQ1045" s="36"/>
    </row>
    <row r="1046" spans="1:69" s="25" customFormat="1" hidden="1" x14ac:dyDescent="0.25">
      <c r="A1046" s="36" t="s">
        <v>159</v>
      </c>
      <c r="B1046" s="36" t="s">
        <v>160</v>
      </c>
      <c r="C1046" s="36" t="s">
        <v>161</v>
      </c>
      <c r="D1046" s="36" t="s">
        <v>11</v>
      </c>
      <c r="E1046" s="36">
        <v>1</v>
      </c>
      <c r="F1046" s="47" t="s">
        <v>267</v>
      </c>
      <c r="G1046" s="70">
        <v>32</v>
      </c>
      <c r="H1046" s="82">
        <v>800</v>
      </c>
      <c r="I1046" s="70">
        <v>32</v>
      </c>
      <c r="J1046" s="34"/>
      <c r="K1046" s="34"/>
      <c r="L1046" s="34"/>
      <c r="M1046" s="78" t="s">
        <v>166</v>
      </c>
      <c r="N1046" s="78">
        <v>20</v>
      </c>
      <c r="O1046" s="80">
        <v>0.5</v>
      </c>
      <c r="P1046" s="70"/>
      <c r="Q1046" s="35"/>
      <c r="R1046" s="35"/>
      <c r="S1046" s="35"/>
      <c r="T1046" s="35"/>
      <c r="U1046" s="34"/>
      <c r="V1046" s="34"/>
      <c r="W1046" s="34"/>
      <c r="X1046" s="80">
        <f t="shared" si="105"/>
        <v>31</v>
      </c>
      <c r="Y1046" s="42">
        <f t="shared" si="101"/>
        <v>754.76763502494782</v>
      </c>
      <c r="Z1046" s="67">
        <f t="shared" si="102"/>
        <v>2.5833333333333335</v>
      </c>
      <c r="AA1046" s="89">
        <f t="shared" si="103"/>
        <v>5.241441909895471</v>
      </c>
      <c r="AB1046" s="68">
        <f t="shared" si="104"/>
        <v>5.8064516129032252E-5</v>
      </c>
      <c r="AC1046" s="139">
        <v>1.4999999999999999E-4</v>
      </c>
      <c r="AD1046" s="43"/>
      <c r="AE1046" s="43"/>
      <c r="AF1046" s="43"/>
      <c r="AG1046" s="43"/>
      <c r="AH1046" s="43"/>
      <c r="AI1046" s="46">
        <v>168.37</v>
      </c>
      <c r="AJ1046" s="43"/>
      <c r="AK1046" s="43"/>
      <c r="AL1046" s="43"/>
      <c r="AM1046" s="43"/>
      <c r="AN1046" s="43"/>
      <c r="AO1046" s="43"/>
      <c r="AP1046" s="43"/>
      <c r="AQ1046" s="43"/>
      <c r="AR1046" s="43"/>
      <c r="AS1046" s="36"/>
      <c r="AT1046" s="36"/>
      <c r="AU1046" s="36"/>
      <c r="AV1046" s="36"/>
      <c r="AW1046" s="36"/>
      <c r="AX1046" s="36"/>
      <c r="AY1046" s="39" t="s">
        <v>162</v>
      </c>
      <c r="AZ1046" s="40" t="s">
        <v>163</v>
      </c>
      <c r="BA1046" s="41" t="s">
        <v>164</v>
      </c>
      <c r="BB1046" s="36"/>
      <c r="BC1046" s="36"/>
      <c r="BD1046" s="36"/>
      <c r="BE1046" s="36"/>
      <c r="BF1046" s="36"/>
      <c r="BG1046" s="36"/>
      <c r="BH1046" s="36"/>
      <c r="BI1046" s="36"/>
      <c r="BJ1046" s="36"/>
      <c r="BK1046" s="36"/>
      <c r="BL1046" s="36"/>
      <c r="BM1046" s="36"/>
      <c r="BN1046" s="36"/>
      <c r="BO1046" s="36"/>
      <c r="BP1046" s="36"/>
      <c r="BQ1046" s="36"/>
    </row>
    <row r="1047" spans="1:69" s="25" customFormat="1" hidden="1" x14ac:dyDescent="0.25">
      <c r="A1047" s="33" t="s">
        <v>159</v>
      </c>
      <c r="B1047" s="33" t="s">
        <v>160</v>
      </c>
      <c r="C1047" s="33" t="s">
        <v>161</v>
      </c>
      <c r="D1047" s="33" t="s">
        <v>11</v>
      </c>
      <c r="E1047" s="33">
        <v>1</v>
      </c>
      <c r="F1047" s="47" t="s">
        <v>267</v>
      </c>
      <c r="G1047" s="84">
        <v>32</v>
      </c>
      <c r="H1047" s="84">
        <v>800</v>
      </c>
      <c r="I1047" s="77">
        <v>32</v>
      </c>
      <c r="J1047" s="31"/>
      <c r="K1047" s="31"/>
      <c r="L1047" s="31"/>
      <c r="M1047" s="74"/>
      <c r="N1047" s="74"/>
      <c r="O1047" s="76">
        <v>0.56200000000000006</v>
      </c>
      <c r="P1047" s="77"/>
      <c r="Q1047" s="32"/>
      <c r="R1047" s="32"/>
      <c r="S1047" s="32"/>
      <c r="T1047" s="32"/>
      <c r="U1047" s="31"/>
      <c r="V1047" s="31"/>
      <c r="W1047" s="31"/>
      <c r="X1047" s="76">
        <f t="shared" si="105"/>
        <v>30.876000000000001</v>
      </c>
      <c r="Y1047" s="37">
        <f t="shared" si="101"/>
        <v>748.74157022690872</v>
      </c>
      <c r="Z1047" s="65">
        <f t="shared" si="102"/>
        <v>2.573</v>
      </c>
      <c r="AA1047" s="88">
        <f t="shared" si="103"/>
        <v>5.1995942376868651</v>
      </c>
      <c r="AB1047" s="66">
        <f t="shared" si="104"/>
        <v>5.8297706956859692E-5</v>
      </c>
      <c r="AC1047" s="138">
        <v>1.4999999999999999E-4</v>
      </c>
      <c r="AD1047" s="38"/>
      <c r="AE1047" s="38"/>
      <c r="AF1047" s="38"/>
      <c r="AG1047" s="33"/>
      <c r="AH1047" s="38"/>
      <c r="AI1047" s="45">
        <v>188.87</v>
      </c>
      <c r="AJ1047" s="38"/>
      <c r="AK1047" s="38"/>
      <c r="AL1047" s="38"/>
      <c r="AM1047" s="38"/>
      <c r="AN1047" s="38"/>
      <c r="AO1047" s="38"/>
      <c r="AP1047" s="38"/>
      <c r="AQ1047" s="38"/>
      <c r="AR1047" s="38"/>
      <c r="AS1047" s="33"/>
      <c r="AT1047" s="33"/>
      <c r="AU1047" s="33"/>
      <c r="AV1047" s="33"/>
      <c r="AW1047" s="33"/>
      <c r="AX1047" s="33"/>
      <c r="AY1047" s="39" t="s">
        <v>162</v>
      </c>
      <c r="AZ1047" s="40" t="s">
        <v>163</v>
      </c>
      <c r="BA1047" s="41" t="s">
        <v>164</v>
      </c>
      <c r="BB1047" s="33"/>
      <c r="BC1047" s="33"/>
      <c r="BD1047" s="33"/>
      <c r="BE1047" s="33"/>
      <c r="BF1047" s="33"/>
      <c r="BG1047" s="33"/>
      <c r="BH1047" s="33"/>
      <c r="BI1047" s="33"/>
      <c r="BJ1047" s="33"/>
      <c r="BK1047" s="33"/>
      <c r="BL1047" s="33"/>
      <c r="BM1047" s="33"/>
      <c r="BN1047" s="33"/>
      <c r="BO1047" s="33"/>
      <c r="BP1047" s="33"/>
      <c r="BQ1047" s="33"/>
    </row>
    <row r="1048" spans="1:69" s="25" customFormat="1" hidden="1" x14ac:dyDescent="0.25">
      <c r="A1048" s="36" t="s">
        <v>159</v>
      </c>
      <c r="B1048" s="36" t="s">
        <v>160</v>
      </c>
      <c r="C1048" s="36" t="s">
        <v>161</v>
      </c>
      <c r="D1048" s="36" t="s">
        <v>11</v>
      </c>
      <c r="E1048" s="36">
        <v>1</v>
      </c>
      <c r="F1048" s="47" t="s">
        <v>267</v>
      </c>
      <c r="G1048" s="70">
        <v>32</v>
      </c>
      <c r="H1048" s="70">
        <v>800</v>
      </c>
      <c r="I1048" s="70">
        <v>32</v>
      </c>
      <c r="J1048" s="34"/>
      <c r="K1048" s="34"/>
      <c r="L1048" s="34"/>
      <c r="M1048" s="78"/>
      <c r="N1048" s="78">
        <v>30</v>
      </c>
      <c r="O1048" s="80">
        <v>0.625</v>
      </c>
      <c r="P1048" s="70"/>
      <c r="Q1048" s="35"/>
      <c r="R1048" s="35"/>
      <c r="S1048" s="35"/>
      <c r="T1048" s="35"/>
      <c r="U1048" s="34"/>
      <c r="V1048" s="34"/>
      <c r="W1048" s="34"/>
      <c r="X1048" s="80">
        <f t="shared" si="105"/>
        <v>30.75</v>
      </c>
      <c r="Y1048" s="42">
        <f t="shared" si="101"/>
        <v>742.64305087749972</v>
      </c>
      <c r="Z1048" s="67">
        <f t="shared" si="102"/>
        <v>2.5625</v>
      </c>
      <c r="AA1048" s="89">
        <f t="shared" si="103"/>
        <v>5.1572434088715253</v>
      </c>
      <c r="AB1048" s="68">
        <f t="shared" si="104"/>
        <v>5.8536585365853652E-5</v>
      </c>
      <c r="AC1048" s="139">
        <v>1.4999999999999999E-4</v>
      </c>
      <c r="AD1048" s="43"/>
      <c r="AE1048" s="43"/>
      <c r="AF1048" s="43"/>
      <c r="AG1048" s="43"/>
      <c r="AH1048" s="43"/>
      <c r="AI1048" s="46">
        <v>209.62</v>
      </c>
      <c r="AJ1048" s="43"/>
      <c r="AK1048" s="43"/>
      <c r="AL1048" s="43"/>
      <c r="AM1048" s="43"/>
      <c r="AN1048" s="43"/>
      <c r="AO1048" s="43"/>
      <c r="AP1048" s="43"/>
      <c r="AQ1048" s="43"/>
      <c r="AR1048" s="43"/>
      <c r="AS1048" s="36"/>
      <c r="AT1048" s="36"/>
      <c r="AU1048" s="36"/>
      <c r="AV1048" s="36"/>
      <c r="AW1048" s="36"/>
      <c r="AX1048" s="36"/>
      <c r="AY1048" s="39" t="s">
        <v>162</v>
      </c>
      <c r="AZ1048" s="40" t="s">
        <v>163</v>
      </c>
      <c r="BA1048" s="41" t="s">
        <v>164</v>
      </c>
      <c r="BB1048" s="36"/>
      <c r="BC1048" s="36"/>
      <c r="BD1048" s="36"/>
      <c r="BE1048" s="36"/>
      <c r="BF1048" s="36"/>
      <c r="BG1048" s="36"/>
      <c r="BH1048" s="36"/>
      <c r="BI1048" s="36"/>
      <c r="BJ1048" s="36"/>
      <c r="BK1048" s="36"/>
      <c r="BL1048" s="36"/>
      <c r="BM1048" s="36"/>
      <c r="BN1048" s="36"/>
      <c r="BO1048" s="36"/>
      <c r="BP1048" s="36"/>
      <c r="BQ1048" s="36"/>
    </row>
    <row r="1049" spans="1:69" s="25" customFormat="1" hidden="1" x14ac:dyDescent="0.25">
      <c r="A1049" s="36" t="s">
        <v>159</v>
      </c>
      <c r="B1049" s="36" t="s">
        <v>160</v>
      </c>
      <c r="C1049" s="36" t="s">
        <v>161</v>
      </c>
      <c r="D1049" s="36" t="s">
        <v>11</v>
      </c>
      <c r="E1049" s="36">
        <v>1</v>
      </c>
      <c r="F1049" s="47" t="s">
        <v>267</v>
      </c>
      <c r="G1049" s="70">
        <v>32</v>
      </c>
      <c r="H1049" s="82">
        <v>800</v>
      </c>
      <c r="I1049" s="70">
        <v>32</v>
      </c>
      <c r="J1049" s="34"/>
      <c r="K1049" s="34"/>
      <c r="L1049" s="34"/>
      <c r="M1049" s="78"/>
      <c r="N1049" s="78">
        <v>40</v>
      </c>
      <c r="O1049" s="80">
        <v>0.68799999999999994</v>
      </c>
      <c r="P1049" s="70"/>
      <c r="Q1049" s="35"/>
      <c r="R1049" s="35"/>
      <c r="S1049" s="35"/>
      <c r="T1049" s="35"/>
      <c r="U1049" s="34"/>
      <c r="V1049" s="34"/>
      <c r="W1049" s="34"/>
      <c r="X1049" s="80">
        <f t="shared" si="105"/>
        <v>30.623999999999999</v>
      </c>
      <c r="Y1049" s="42">
        <f t="shared" si="101"/>
        <v>736.56946949057487</v>
      </c>
      <c r="Z1049" s="67">
        <f t="shared" si="102"/>
        <v>2.552</v>
      </c>
      <c r="AA1049" s="89">
        <f t="shared" si="103"/>
        <v>5.1150657603512153</v>
      </c>
      <c r="AB1049" s="68">
        <f t="shared" si="104"/>
        <v>5.8777429467084633E-5</v>
      </c>
      <c r="AC1049" s="139">
        <v>1.4999999999999999E-4</v>
      </c>
      <c r="AD1049" s="43"/>
      <c r="AE1049" s="43"/>
      <c r="AF1049" s="43"/>
      <c r="AG1049" s="43"/>
      <c r="AH1049" s="43"/>
      <c r="AI1049" s="46">
        <v>230.29</v>
      </c>
      <c r="AJ1049" s="43"/>
      <c r="AK1049" s="43"/>
      <c r="AL1049" s="43"/>
      <c r="AM1049" s="43"/>
      <c r="AN1049" s="43"/>
      <c r="AO1049" s="43"/>
      <c r="AP1049" s="43"/>
      <c r="AQ1049" s="43"/>
      <c r="AR1049" s="43"/>
      <c r="AS1049" s="36"/>
      <c r="AT1049" s="36"/>
      <c r="AU1049" s="36"/>
      <c r="AV1049" s="36"/>
      <c r="AW1049" s="36"/>
      <c r="AX1049" s="36"/>
      <c r="AY1049" s="39" t="s">
        <v>162</v>
      </c>
      <c r="AZ1049" s="40" t="s">
        <v>163</v>
      </c>
      <c r="BA1049" s="41" t="s">
        <v>164</v>
      </c>
      <c r="BB1049" s="36"/>
      <c r="BC1049" s="36"/>
      <c r="BD1049" s="36"/>
      <c r="BE1049" s="36"/>
      <c r="BF1049" s="36"/>
      <c r="BG1049" s="36"/>
      <c r="BH1049" s="36"/>
      <c r="BI1049" s="36"/>
      <c r="BJ1049" s="36"/>
      <c r="BK1049" s="36"/>
      <c r="BL1049" s="36"/>
      <c r="BM1049" s="36"/>
      <c r="BN1049" s="36"/>
      <c r="BO1049" s="36"/>
      <c r="BP1049" s="36"/>
      <c r="BQ1049" s="36"/>
    </row>
    <row r="1050" spans="1:69" s="25" customFormat="1" hidden="1" x14ac:dyDescent="0.25">
      <c r="A1050" s="33" t="s">
        <v>159</v>
      </c>
      <c r="B1050" s="33" t="s">
        <v>160</v>
      </c>
      <c r="C1050" s="33" t="s">
        <v>161</v>
      </c>
      <c r="D1050" s="33" t="s">
        <v>11</v>
      </c>
      <c r="E1050" s="33">
        <v>1</v>
      </c>
      <c r="F1050" s="47" t="s">
        <v>267</v>
      </c>
      <c r="G1050" s="84">
        <v>32</v>
      </c>
      <c r="H1050" s="84">
        <v>800</v>
      </c>
      <c r="I1050" s="77">
        <v>32</v>
      </c>
      <c r="J1050" s="31"/>
      <c r="K1050" s="31"/>
      <c r="L1050" s="31"/>
      <c r="M1050" s="74"/>
      <c r="N1050" s="74"/>
      <c r="O1050" s="76">
        <v>0.75</v>
      </c>
      <c r="P1050" s="77"/>
      <c r="Q1050" s="32"/>
      <c r="R1050" s="32"/>
      <c r="S1050" s="32"/>
      <c r="T1050" s="32"/>
      <c r="U1050" s="31"/>
      <c r="V1050" s="31"/>
      <c r="W1050" s="31"/>
      <c r="X1050" s="76">
        <f t="shared" si="105"/>
        <v>30.5</v>
      </c>
      <c r="Y1050" s="37">
        <f t="shared" si="101"/>
        <v>730.61664150047625</v>
      </c>
      <c r="Z1050" s="65">
        <f t="shared" si="102"/>
        <v>2.5416666666666665</v>
      </c>
      <c r="AA1050" s="88">
        <f t="shared" si="103"/>
        <v>5.0737266770866398</v>
      </c>
      <c r="AB1050" s="66">
        <f t="shared" si="104"/>
        <v>5.9016393442622949E-5</v>
      </c>
      <c r="AC1050" s="138">
        <v>1.4999999999999999E-4</v>
      </c>
      <c r="AD1050" s="38"/>
      <c r="AE1050" s="38"/>
      <c r="AF1050" s="38"/>
      <c r="AG1050" s="33"/>
      <c r="AH1050" s="38"/>
      <c r="AI1050" s="45">
        <v>250.55</v>
      </c>
      <c r="AJ1050" s="38"/>
      <c r="AK1050" s="38"/>
      <c r="AL1050" s="38"/>
      <c r="AM1050" s="38"/>
      <c r="AN1050" s="38"/>
      <c r="AO1050" s="38"/>
      <c r="AP1050" s="38"/>
      <c r="AQ1050" s="38"/>
      <c r="AR1050" s="38"/>
      <c r="AS1050" s="33"/>
      <c r="AT1050" s="33"/>
      <c r="AU1050" s="33"/>
      <c r="AV1050" s="33"/>
      <c r="AW1050" s="33"/>
      <c r="AX1050" s="33"/>
      <c r="AY1050" s="39" t="s">
        <v>162</v>
      </c>
      <c r="AZ1050" s="40" t="s">
        <v>163</v>
      </c>
      <c r="BA1050" s="41" t="s">
        <v>164</v>
      </c>
      <c r="BB1050" s="33"/>
      <c r="BC1050" s="33"/>
      <c r="BD1050" s="33"/>
      <c r="BE1050" s="33"/>
      <c r="BF1050" s="33"/>
      <c r="BG1050" s="33"/>
      <c r="BH1050" s="33"/>
      <c r="BI1050" s="33"/>
      <c r="BJ1050" s="33"/>
      <c r="BK1050" s="33"/>
      <c r="BL1050" s="33"/>
      <c r="BM1050" s="33"/>
      <c r="BN1050" s="33"/>
      <c r="BO1050" s="33"/>
      <c r="BP1050" s="33"/>
      <c r="BQ1050" s="33"/>
    </row>
    <row r="1051" spans="1:69" s="25" customFormat="1" hidden="1" x14ac:dyDescent="0.25">
      <c r="A1051" s="33" t="s">
        <v>159</v>
      </c>
      <c r="B1051" s="33" t="s">
        <v>160</v>
      </c>
      <c r="C1051" s="33" t="s">
        <v>161</v>
      </c>
      <c r="D1051" s="33" t="s">
        <v>11</v>
      </c>
      <c r="E1051" s="33">
        <v>1</v>
      </c>
      <c r="F1051" s="47" t="s">
        <v>267</v>
      </c>
      <c r="G1051" s="84">
        <v>32</v>
      </c>
      <c r="H1051" s="84">
        <v>800</v>
      </c>
      <c r="I1051" s="77">
        <v>32</v>
      </c>
      <c r="J1051" s="31"/>
      <c r="K1051" s="31"/>
      <c r="L1051" s="31"/>
      <c r="M1051" s="74"/>
      <c r="N1051" s="74"/>
      <c r="O1051" s="76">
        <v>0.81200000000000006</v>
      </c>
      <c r="P1051" s="77"/>
      <c r="Q1051" s="32"/>
      <c r="R1051" s="32"/>
      <c r="S1051" s="32"/>
      <c r="T1051" s="32"/>
      <c r="U1051" s="31"/>
      <c r="V1051" s="31"/>
      <c r="W1051" s="31"/>
      <c r="X1051" s="76">
        <f t="shared" si="105"/>
        <v>30.376000000000001</v>
      </c>
      <c r="Y1051" s="37">
        <f t="shared" si="101"/>
        <v>724.68796607469847</v>
      </c>
      <c r="Z1051" s="65">
        <f t="shared" si="102"/>
        <v>2.5313333333333334</v>
      </c>
      <c r="AA1051" s="88">
        <f t="shared" si="103"/>
        <v>5.0325553199631834</v>
      </c>
      <c r="AB1051" s="66">
        <f t="shared" si="104"/>
        <v>5.9257308401369497E-5</v>
      </c>
      <c r="AC1051" s="138">
        <v>1.4999999999999999E-4</v>
      </c>
      <c r="AD1051" s="38"/>
      <c r="AE1051" s="38"/>
      <c r="AF1051" s="38"/>
      <c r="AG1051" s="33"/>
      <c r="AH1051" s="38"/>
      <c r="AI1051" s="45">
        <v>270.72000000000003</v>
      </c>
      <c r="AJ1051" s="38"/>
      <c r="AK1051" s="38"/>
      <c r="AL1051" s="38"/>
      <c r="AM1051" s="38"/>
      <c r="AN1051" s="38"/>
      <c r="AO1051" s="38"/>
      <c r="AP1051" s="38"/>
      <c r="AQ1051" s="38"/>
      <c r="AR1051" s="38"/>
      <c r="AS1051" s="33"/>
      <c r="AT1051" s="33"/>
      <c r="AU1051" s="33"/>
      <c r="AV1051" s="33"/>
      <c r="AW1051" s="33"/>
      <c r="AX1051" s="33"/>
      <c r="AY1051" s="39" t="s">
        <v>162</v>
      </c>
      <c r="AZ1051" s="40" t="s">
        <v>163</v>
      </c>
      <c r="BA1051" s="41" t="s">
        <v>164</v>
      </c>
      <c r="BB1051" s="33"/>
      <c r="BC1051" s="33"/>
      <c r="BD1051" s="33"/>
      <c r="BE1051" s="33"/>
      <c r="BF1051" s="33"/>
      <c r="BG1051" s="33"/>
      <c r="BH1051" s="33"/>
      <c r="BI1051" s="33"/>
      <c r="BJ1051" s="33"/>
      <c r="BK1051" s="33"/>
      <c r="BL1051" s="33"/>
      <c r="BM1051" s="33"/>
      <c r="BN1051" s="33"/>
      <c r="BO1051" s="33"/>
      <c r="BP1051" s="33"/>
      <c r="BQ1051" s="33"/>
    </row>
    <row r="1052" spans="1:69" s="25" customFormat="1" hidden="1" x14ac:dyDescent="0.25">
      <c r="A1052" s="33" t="s">
        <v>159</v>
      </c>
      <c r="B1052" s="33" t="s">
        <v>160</v>
      </c>
      <c r="C1052" s="33" t="s">
        <v>161</v>
      </c>
      <c r="D1052" s="33" t="s">
        <v>11</v>
      </c>
      <c r="E1052" s="33">
        <v>1</v>
      </c>
      <c r="F1052" s="47" t="s">
        <v>267</v>
      </c>
      <c r="G1052" s="84">
        <v>32</v>
      </c>
      <c r="H1052" s="84">
        <v>800</v>
      </c>
      <c r="I1052" s="77">
        <v>32</v>
      </c>
      <c r="J1052" s="31"/>
      <c r="K1052" s="31"/>
      <c r="L1052" s="31"/>
      <c r="M1052" s="74"/>
      <c r="N1052" s="74"/>
      <c r="O1052" s="76">
        <v>0.875</v>
      </c>
      <c r="P1052" s="77"/>
      <c r="Q1052" s="32"/>
      <c r="R1052" s="32"/>
      <c r="S1052" s="32"/>
      <c r="T1052" s="32"/>
      <c r="U1052" s="31"/>
      <c r="V1052" s="31"/>
      <c r="W1052" s="31"/>
      <c r="X1052" s="76">
        <f t="shared" si="105"/>
        <v>30.25</v>
      </c>
      <c r="Y1052" s="37">
        <f t="shared" si="101"/>
        <v>718.68840689387753</v>
      </c>
      <c r="Z1052" s="65">
        <f t="shared" si="102"/>
        <v>2.5208333333333335</v>
      </c>
      <c r="AA1052" s="88">
        <f t="shared" si="103"/>
        <v>4.9908917145408171</v>
      </c>
      <c r="AB1052" s="66">
        <f t="shared" si="104"/>
        <v>5.9504132231404948E-5</v>
      </c>
      <c r="AC1052" s="138">
        <v>1.4999999999999999E-4</v>
      </c>
      <c r="AD1052" s="38"/>
      <c r="AE1052" s="38"/>
      <c r="AF1052" s="38"/>
      <c r="AG1052" s="33"/>
      <c r="AH1052" s="38"/>
      <c r="AI1052" s="45">
        <v>291.14</v>
      </c>
      <c r="AJ1052" s="38"/>
      <c r="AK1052" s="38"/>
      <c r="AL1052" s="38"/>
      <c r="AM1052" s="38"/>
      <c r="AN1052" s="38"/>
      <c r="AO1052" s="38"/>
      <c r="AP1052" s="38"/>
      <c r="AQ1052" s="38"/>
      <c r="AR1052" s="38"/>
      <c r="AS1052" s="33"/>
      <c r="AT1052" s="33"/>
      <c r="AU1052" s="33"/>
      <c r="AV1052" s="33"/>
      <c r="AW1052" s="33"/>
      <c r="AX1052" s="33"/>
      <c r="AY1052" s="39" t="s">
        <v>162</v>
      </c>
      <c r="AZ1052" s="40" t="s">
        <v>163</v>
      </c>
      <c r="BA1052" s="41" t="s">
        <v>164</v>
      </c>
      <c r="BB1052" s="33"/>
      <c r="BC1052" s="33"/>
      <c r="BD1052" s="33"/>
      <c r="BE1052" s="33"/>
      <c r="BF1052" s="33"/>
      <c r="BG1052" s="33"/>
      <c r="BH1052" s="33"/>
      <c r="BI1052" s="33"/>
      <c r="BJ1052" s="33"/>
      <c r="BK1052" s="33"/>
      <c r="BL1052" s="33"/>
      <c r="BM1052" s="33"/>
      <c r="BN1052" s="33"/>
      <c r="BO1052" s="33"/>
      <c r="BP1052" s="33"/>
      <c r="BQ1052" s="33"/>
    </row>
    <row r="1053" spans="1:69" s="25" customFormat="1" hidden="1" x14ac:dyDescent="0.25">
      <c r="A1053" s="33" t="s">
        <v>159</v>
      </c>
      <c r="B1053" s="33" t="s">
        <v>160</v>
      </c>
      <c r="C1053" s="33" t="s">
        <v>161</v>
      </c>
      <c r="D1053" s="33" t="s">
        <v>11</v>
      </c>
      <c r="E1053" s="33">
        <v>1</v>
      </c>
      <c r="F1053" s="47" t="s">
        <v>267</v>
      </c>
      <c r="G1053" s="84">
        <v>32</v>
      </c>
      <c r="H1053" s="84">
        <v>800</v>
      </c>
      <c r="I1053" s="77">
        <v>32</v>
      </c>
      <c r="J1053" s="31"/>
      <c r="K1053" s="31"/>
      <c r="L1053" s="31"/>
      <c r="M1053" s="74"/>
      <c r="N1053" s="74"/>
      <c r="O1053" s="76">
        <v>0.93799999999999994</v>
      </c>
      <c r="P1053" s="77"/>
      <c r="Q1053" s="32"/>
      <c r="R1053" s="32"/>
      <c r="S1053" s="32"/>
      <c r="T1053" s="32"/>
      <c r="U1053" s="31"/>
      <c r="V1053" s="31"/>
      <c r="W1053" s="31"/>
      <c r="X1053" s="76">
        <f t="shared" si="105"/>
        <v>30.123999999999999</v>
      </c>
      <c r="Y1053" s="37">
        <f t="shared" si="101"/>
        <v>712.71378567554075</v>
      </c>
      <c r="Z1053" s="65">
        <f t="shared" si="102"/>
        <v>2.5103333333333331</v>
      </c>
      <c r="AA1053" s="88">
        <f t="shared" si="103"/>
        <v>4.9494012894134771</v>
      </c>
      <c r="AB1053" s="66">
        <f t="shared" si="104"/>
        <v>5.9753020847165054E-5</v>
      </c>
      <c r="AC1053" s="138">
        <v>1.4999999999999999E-4</v>
      </c>
      <c r="AD1053" s="38"/>
      <c r="AE1053" s="38"/>
      <c r="AF1053" s="38"/>
      <c r="AG1053" s="33"/>
      <c r="AH1053" s="38"/>
      <c r="AI1053" s="45">
        <v>311.47000000000003</v>
      </c>
      <c r="AJ1053" s="38"/>
      <c r="AK1053" s="38"/>
      <c r="AL1053" s="38"/>
      <c r="AM1053" s="38"/>
      <c r="AN1053" s="38"/>
      <c r="AO1053" s="38"/>
      <c r="AP1053" s="38"/>
      <c r="AQ1053" s="38"/>
      <c r="AR1053" s="38"/>
      <c r="AS1053" s="33"/>
      <c r="AT1053" s="33"/>
      <c r="AU1053" s="33"/>
      <c r="AV1053" s="33"/>
      <c r="AW1053" s="33"/>
      <c r="AX1053" s="33"/>
      <c r="AY1053" s="39" t="s">
        <v>162</v>
      </c>
      <c r="AZ1053" s="40" t="s">
        <v>163</v>
      </c>
      <c r="BA1053" s="41" t="s">
        <v>164</v>
      </c>
      <c r="BB1053" s="33"/>
      <c r="BC1053" s="33"/>
      <c r="BD1053" s="33"/>
      <c r="BE1053" s="33"/>
      <c r="BF1053" s="33"/>
      <c r="BG1053" s="33"/>
      <c r="BH1053" s="33"/>
      <c r="BI1053" s="33"/>
      <c r="BJ1053" s="33"/>
      <c r="BK1053" s="33"/>
      <c r="BL1053" s="33"/>
      <c r="BM1053" s="33"/>
      <c r="BN1053" s="33"/>
      <c r="BO1053" s="33"/>
      <c r="BP1053" s="33"/>
      <c r="BQ1053" s="33"/>
    </row>
    <row r="1054" spans="1:69" s="25" customFormat="1" hidden="1" x14ac:dyDescent="0.25">
      <c r="A1054" s="33" t="s">
        <v>159</v>
      </c>
      <c r="B1054" s="33" t="s">
        <v>160</v>
      </c>
      <c r="C1054" s="33" t="s">
        <v>161</v>
      </c>
      <c r="D1054" s="33" t="s">
        <v>11</v>
      </c>
      <c r="E1054" s="33">
        <v>1</v>
      </c>
      <c r="F1054" s="47" t="s">
        <v>267</v>
      </c>
      <c r="G1054" s="84">
        <v>32</v>
      </c>
      <c r="H1054" s="84">
        <v>800</v>
      </c>
      <c r="I1054" s="77">
        <v>32</v>
      </c>
      <c r="J1054" s="31"/>
      <c r="K1054" s="31"/>
      <c r="L1054" s="31"/>
      <c r="M1054" s="74"/>
      <c r="N1054" s="74"/>
      <c r="O1054" s="76">
        <v>1</v>
      </c>
      <c r="P1054" s="77"/>
      <c r="Q1054" s="32"/>
      <c r="R1054" s="32"/>
      <c r="S1054" s="32"/>
      <c r="T1054" s="32"/>
      <c r="U1054" s="31"/>
      <c r="V1054" s="31"/>
      <c r="W1054" s="31"/>
      <c r="X1054" s="76">
        <f t="shared" si="105"/>
        <v>30</v>
      </c>
      <c r="Y1054" s="37">
        <f t="shared" si="101"/>
        <v>706.85834705770344</v>
      </c>
      <c r="Z1054" s="65">
        <f t="shared" si="102"/>
        <v>2.5</v>
      </c>
      <c r="AA1054" s="88">
        <f t="shared" si="103"/>
        <v>4.908738521234052</v>
      </c>
      <c r="AB1054" s="66">
        <f t="shared" si="104"/>
        <v>5.9999999999999995E-5</v>
      </c>
      <c r="AC1054" s="138">
        <v>1.4999999999999999E-4</v>
      </c>
      <c r="AD1054" s="38"/>
      <c r="AE1054" s="38"/>
      <c r="AF1054" s="38"/>
      <c r="AG1054" s="33"/>
      <c r="AH1054" s="38"/>
      <c r="AI1054" s="45">
        <v>331.39</v>
      </c>
      <c r="AJ1054" s="38"/>
      <c r="AK1054" s="38"/>
      <c r="AL1054" s="38"/>
      <c r="AM1054" s="38"/>
      <c r="AN1054" s="38"/>
      <c r="AO1054" s="38"/>
      <c r="AP1054" s="38"/>
      <c r="AQ1054" s="38"/>
      <c r="AR1054" s="38"/>
      <c r="AS1054" s="33"/>
      <c r="AT1054" s="33"/>
      <c r="AU1054" s="33"/>
      <c r="AV1054" s="33"/>
      <c r="AW1054" s="33"/>
      <c r="AX1054" s="33"/>
      <c r="AY1054" s="39" t="s">
        <v>162</v>
      </c>
      <c r="AZ1054" s="40" t="s">
        <v>163</v>
      </c>
      <c r="BA1054" s="41" t="s">
        <v>164</v>
      </c>
      <c r="BB1054" s="33"/>
      <c r="BC1054" s="33"/>
      <c r="BD1054" s="33"/>
      <c r="BE1054" s="33"/>
      <c r="BF1054" s="33"/>
      <c r="BG1054" s="33"/>
      <c r="BH1054" s="33"/>
      <c r="BI1054" s="33"/>
      <c r="BJ1054" s="33"/>
      <c r="BK1054" s="33"/>
      <c r="BL1054" s="33"/>
      <c r="BM1054" s="33"/>
      <c r="BN1054" s="33"/>
      <c r="BO1054" s="33"/>
      <c r="BP1054" s="33"/>
      <c r="BQ1054" s="33"/>
    </row>
    <row r="1055" spans="1:69" s="25" customFormat="1" hidden="1" x14ac:dyDescent="0.25">
      <c r="A1055" s="33" t="s">
        <v>159</v>
      </c>
      <c r="B1055" s="33" t="s">
        <v>160</v>
      </c>
      <c r="C1055" s="33" t="s">
        <v>161</v>
      </c>
      <c r="D1055" s="33" t="s">
        <v>11</v>
      </c>
      <c r="E1055" s="33">
        <v>1</v>
      </c>
      <c r="F1055" s="47" t="s">
        <v>267</v>
      </c>
      <c r="G1055" s="84">
        <v>32</v>
      </c>
      <c r="H1055" s="84">
        <v>800</v>
      </c>
      <c r="I1055" s="77">
        <v>32</v>
      </c>
      <c r="J1055" s="31"/>
      <c r="K1055" s="31"/>
      <c r="L1055" s="31"/>
      <c r="M1055" s="74"/>
      <c r="N1055" s="74"/>
      <c r="O1055" s="76">
        <v>1.0620000000000001</v>
      </c>
      <c r="P1055" s="77"/>
      <c r="Q1055" s="32"/>
      <c r="R1055" s="32"/>
      <c r="S1055" s="32"/>
      <c r="T1055" s="32"/>
      <c r="U1055" s="31"/>
      <c r="V1055" s="31"/>
      <c r="W1055" s="31"/>
      <c r="X1055" s="76">
        <f t="shared" si="105"/>
        <v>29.876000000000001</v>
      </c>
      <c r="Y1055" s="37">
        <f t="shared" si="101"/>
        <v>701.02706100418698</v>
      </c>
      <c r="Z1055" s="65">
        <f t="shared" si="102"/>
        <v>2.4896666666666669</v>
      </c>
      <c r="AA1055" s="88">
        <f t="shared" si="103"/>
        <v>4.8682434791957423</v>
      </c>
      <c r="AB1055" s="66">
        <f t="shared" si="104"/>
        <v>6.0249029321194261E-5</v>
      </c>
      <c r="AC1055" s="138">
        <v>1.4999999999999999E-4</v>
      </c>
      <c r="AD1055" s="38"/>
      <c r="AE1055" s="38"/>
      <c r="AF1055" s="38"/>
      <c r="AG1055" s="33"/>
      <c r="AH1055" s="38"/>
      <c r="AI1055" s="45">
        <v>351.23</v>
      </c>
      <c r="AJ1055" s="38"/>
      <c r="AK1055" s="38"/>
      <c r="AL1055" s="38"/>
      <c r="AM1055" s="38"/>
      <c r="AN1055" s="38"/>
      <c r="AO1055" s="38"/>
      <c r="AP1055" s="38"/>
      <c r="AQ1055" s="38"/>
      <c r="AR1055" s="38"/>
      <c r="AS1055" s="33"/>
      <c r="AT1055" s="33"/>
      <c r="AU1055" s="33"/>
      <c r="AV1055" s="33"/>
      <c r="AW1055" s="33"/>
      <c r="AX1055" s="33"/>
      <c r="AY1055" s="39" t="s">
        <v>162</v>
      </c>
      <c r="AZ1055" s="40" t="s">
        <v>163</v>
      </c>
      <c r="BA1055" s="41" t="s">
        <v>164</v>
      </c>
      <c r="BB1055" s="33"/>
      <c r="BC1055" s="33"/>
      <c r="BD1055" s="33"/>
      <c r="BE1055" s="33"/>
      <c r="BF1055" s="33"/>
      <c r="BG1055" s="33"/>
      <c r="BH1055" s="33"/>
      <c r="BI1055" s="33"/>
      <c r="BJ1055" s="33"/>
      <c r="BK1055" s="33"/>
      <c r="BL1055" s="33"/>
      <c r="BM1055" s="33"/>
      <c r="BN1055" s="33"/>
      <c r="BO1055" s="33"/>
      <c r="BP1055" s="33"/>
      <c r="BQ1055" s="33"/>
    </row>
    <row r="1056" spans="1:69" s="25" customFormat="1" hidden="1" x14ac:dyDescent="0.25">
      <c r="A1056" s="33" t="s">
        <v>159</v>
      </c>
      <c r="B1056" s="33" t="s">
        <v>160</v>
      </c>
      <c r="C1056" s="33" t="s">
        <v>161</v>
      </c>
      <c r="D1056" s="33" t="s">
        <v>11</v>
      </c>
      <c r="E1056" s="33">
        <v>1</v>
      </c>
      <c r="F1056" s="47" t="s">
        <v>267</v>
      </c>
      <c r="G1056" s="84">
        <v>32</v>
      </c>
      <c r="H1056" s="84">
        <v>800</v>
      </c>
      <c r="I1056" s="77">
        <v>32</v>
      </c>
      <c r="J1056" s="31"/>
      <c r="K1056" s="31"/>
      <c r="L1056" s="31"/>
      <c r="M1056" s="74"/>
      <c r="N1056" s="74"/>
      <c r="O1056" s="76">
        <v>1.125</v>
      </c>
      <c r="P1056" s="77"/>
      <c r="Q1056" s="32"/>
      <c r="R1056" s="32"/>
      <c r="S1056" s="32"/>
      <c r="T1056" s="32"/>
      <c r="U1056" s="31"/>
      <c r="V1056" s="31"/>
      <c r="W1056" s="31"/>
      <c r="X1056" s="76">
        <f t="shared" si="105"/>
        <v>29.75</v>
      </c>
      <c r="Y1056" s="37">
        <f t="shared" si="101"/>
        <v>695.1264619919541</v>
      </c>
      <c r="Z1056" s="65">
        <f t="shared" si="102"/>
        <v>2.4791666666666665</v>
      </c>
      <c r="AA1056" s="88">
        <f t="shared" si="103"/>
        <v>4.8272670971663469</v>
      </c>
      <c r="AB1056" s="66">
        <f t="shared" si="104"/>
        <v>6.0504201680672267E-5</v>
      </c>
      <c r="AC1056" s="138">
        <v>1.4999999999999999E-4</v>
      </c>
      <c r="AD1056" s="38"/>
      <c r="AE1056" s="38"/>
      <c r="AF1056" s="38"/>
      <c r="AG1056" s="33"/>
      <c r="AH1056" s="38"/>
      <c r="AI1056" s="45">
        <v>371.31</v>
      </c>
      <c r="AJ1056" s="38"/>
      <c r="AK1056" s="38"/>
      <c r="AL1056" s="38"/>
      <c r="AM1056" s="38"/>
      <c r="AN1056" s="38"/>
      <c r="AO1056" s="38"/>
      <c r="AP1056" s="38"/>
      <c r="AQ1056" s="38"/>
      <c r="AR1056" s="38"/>
      <c r="AS1056" s="33"/>
      <c r="AT1056" s="33"/>
      <c r="AU1056" s="33"/>
      <c r="AV1056" s="33"/>
      <c r="AW1056" s="33"/>
      <c r="AX1056" s="33"/>
      <c r="AY1056" s="39" t="s">
        <v>162</v>
      </c>
      <c r="AZ1056" s="40" t="s">
        <v>163</v>
      </c>
      <c r="BA1056" s="41" t="s">
        <v>164</v>
      </c>
      <c r="BB1056" s="33"/>
      <c r="BC1056" s="33"/>
      <c r="BD1056" s="33"/>
      <c r="BE1056" s="33"/>
      <c r="BF1056" s="33"/>
      <c r="BG1056" s="33"/>
      <c r="BH1056" s="33"/>
      <c r="BI1056" s="33"/>
      <c r="BJ1056" s="33"/>
      <c r="BK1056" s="33"/>
      <c r="BL1056" s="33"/>
      <c r="BM1056" s="33"/>
      <c r="BN1056" s="33"/>
      <c r="BO1056" s="33"/>
      <c r="BP1056" s="33"/>
      <c r="BQ1056" s="33"/>
    </row>
    <row r="1057" spans="1:69" s="25" customFormat="1" hidden="1" x14ac:dyDescent="0.25">
      <c r="A1057" s="33" t="s">
        <v>159</v>
      </c>
      <c r="B1057" s="33" t="s">
        <v>160</v>
      </c>
      <c r="C1057" s="33" t="s">
        <v>161</v>
      </c>
      <c r="D1057" s="33" t="s">
        <v>11</v>
      </c>
      <c r="E1057" s="33">
        <v>1</v>
      </c>
      <c r="F1057" s="47" t="s">
        <v>267</v>
      </c>
      <c r="G1057" s="84">
        <v>32</v>
      </c>
      <c r="H1057" s="84">
        <v>800</v>
      </c>
      <c r="I1057" s="77">
        <v>32</v>
      </c>
      <c r="J1057" s="31"/>
      <c r="K1057" s="31"/>
      <c r="L1057" s="31"/>
      <c r="M1057" s="74"/>
      <c r="N1057" s="74"/>
      <c r="O1057" s="76">
        <v>1.1879999999999999</v>
      </c>
      <c r="P1057" s="77"/>
      <c r="Q1057" s="32"/>
      <c r="R1057" s="32"/>
      <c r="S1057" s="32"/>
      <c r="T1057" s="32"/>
      <c r="U1057" s="31"/>
      <c r="V1057" s="31"/>
      <c r="W1057" s="31"/>
      <c r="X1057" s="76">
        <f t="shared" si="105"/>
        <v>29.623999999999999</v>
      </c>
      <c r="Y1057" s="37">
        <f t="shared" si="101"/>
        <v>689.2508009422055</v>
      </c>
      <c r="Z1057" s="65">
        <f t="shared" si="102"/>
        <v>2.4686666666666666</v>
      </c>
      <c r="AA1057" s="88">
        <f t="shared" si="103"/>
        <v>4.7864638954319823</v>
      </c>
      <c r="AB1057" s="66">
        <f t="shared" si="104"/>
        <v>6.0761544693491764E-5</v>
      </c>
      <c r="AC1057" s="138">
        <v>1.4999999999999999E-4</v>
      </c>
      <c r="AD1057" s="38"/>
      <c r="AE1057" s="38"/>
      <c r="AF1057" s="38"/>
      <c r="AG1057" s="33"/>
      <c r="AH1057" s="38"/>
      <c r="AI1057" s="45">
        <v>391.3</v>
      </c>
      <c r="AJ1057" s="38"/>
      <c r="AK1057" s="38"/>
      <c r="AL1057" s="38"/>
      <c r="AM1057" s="38"/>
      <c r="AN1057" s="38"/>
      <c r="AO1057" s="38"/>
      <c r="AP1057" s="38"/>
      <c r="AQ1057" s="38"/>
      <c r="AR1057" s="38"/>
      <c r="AS1057" s="33"/>
      <c r="AT1057" s="33"/>
      <c r="AU1057" s="33"/>
      <c r="AV1057" s="33"/>
      <c r="AW1057" s="33"/>
      <c r="AX1057" s="33"/>
      <c r="AY1057" s="39" t="s">
        <v>162</v>
      </c>
      <c r="AZ1057" s="40" t="s">
        <v>163</v>
      </c>
      <c r="BA1057" s="41" t="s">
        <v>164</v>
      </c>
      <c r="BB1057" s="33"/>
      <c r="BC1057" s="33"/>
      <c r="BD1057" s="33"/>
      <c r="BE1057" s="33"/>
      <c r="BF1057" s="33"/>
      <c r="BG1057" s="33"/>
      <c r="BH1057" s="33"/>
      <c r="BI1057" s="33"/>
      <c r="BJ1057" s="33"/>
      <c r="BK1057" s="33"/>
      <c r="BL1057" s="33"/>
      <c r="BM1057" s="33"/>
      <c r="BN1057" s="33"/>
      <c r="BO1057" s="33"/>
      <c r="BP1057" s="33"/>
      <c r="BQ1057" s="33"/>
    </row>
    <row r="1058" spans="1:69" s="25" customFormat="1" hidden="1" x14ac:dyDescent="0.25">
      <c r="A1058" s="33" t="s">
        <v>159</v>
      </c>
      <c r="B1058" s="33" t="s">
        <v>160</v>
      </c>
      <c r="C1058" s="33" t="s">
        <v>161</v>
      </c>
      <c r="D1058" s="33" t="s">
        <v>11</v>
      </c>
      <c r="E1058" s="33">
        <v>1</v>
      </c>
      <c r="F1058" s="47" t="s">
        <v>267</v>
      </c>
      <c r="G1058" s="84">
        <v>32</v>
      </c>
      <c r="H1058" s="84">
        <v>800</v>
      </c>
      <c r="I1058" s="77">
        <v>32</v>
      </c>
      <c r="J1058" s="31"/>
      <c r="K1058" s="31"/>
      <c r="L1058" s="31"/>
      <c r="M1058" s="74"/>
      <c r="N1058" s="74"/>
      <c r="O1058" s="76">
        <v>1.25</v>
      </c>
      <c r="P1058" s="77"/>
      <c r="Q1058" s="32"/>
      <c r="R1058" s="32"/>
      <c r="S1058" s="32"/>
      <c r="T1058" s="32"/>
      <c r="U1058" s="31"/>
      <c r="V1058" s="31"/>
      <c r="W1058" s="31"/>
      <c r="X1058" s="76">
        <f t="shared" si="105"/>
        <v>29.5</v>
      </c>
      <c r="Y1058" s="37">
        <f t="shared" si="101"/>
        <v>683.4927516966294</v>
      </c>
      <c r="Z1058" s="65">
        <f t="shared" si="102"/>
        <v>2.4583333333333335</v>
      </c>
      <c r="AA1058" s="88">
        <f t="shared" si="103"/>
        <v>4.7464774423377047</v>
      </c>
      <c r="AB1058" s="66">
        <f t="shared" si="104"/>
        <v>6.1016949152542363E-5</v>
      </c>
      <c r="AC1058" s="138">
        <v>1.4999999999999999E-4</v>
      </c>
      <c r="AD1058" s="38"/>
      <c r="AE1058" s="38"/>
      <c r="AF1058" s="38"/>
      <c r="AG1058" s="33"/>
      <c r="AH1058" s="38"/>
      <c r="AI1058" s="45">
        <v>410.9</v>
      </c>
      <c r="AJ1058" s="38"/>
      <c r="AK1058" s="38"/>
      <c r="AL1058" s="38"/>
      <c r="AM1058" s="38"/>
      <c r="AN1058" s="38"/>
      <c r="AO1058" s="38"/>
      <c r="AP1058" s="38"/>
      <c r="AQ1058" s="38"/>
      <c r="AR1058" s="38"/>
      <c r="AS1058" s="33"/>
      <c r="AT1058" s="33"/>
      <c r="AU1058" s="33"/>
      <c r="AV1058" s="33"/>
      <c r="AW1058" s="33"/>
      <c r="AX1058" s="33"/>
      <c r="AY1058" s="39" t="s">
        <v>162</v>
      </c>
      <c r="AZ1058" s="40" t="s">
        <v>163</v>
      </c>
      <c r="BA1058" s="41" t="s">
        <v>164</v>
      </c>
      <c r="BB1058" s="33"/>
      <c r="BC1058" s="33"/>
      <c r="BD1058" s="33"/>
      <c r="BE1058" s="33"/>
      <c r="BF1058" s="33"/>
      <c r="BG1058" s="33"/>
      <c r="BH1058" s="33"/>
      <c r="BI1058" s="33"/>
      <c r="BJ1058" s="33"/>
      <c r="BK1058" s="33"/>
      <c r="BL1058" s="33"/>
      <c r="BM1058" s="33"/>
      <c r="BN1058" s="33"/>
      <c r="BO1058" s="33"/>
      <c r="BP1058" s="33"/>
      <c r="BQ1058" s="33"/>
    </row>
    <row r="1059" spans="1:69" s="25" customFormat="1" hidden="1" x14ac:dyDescent="0.25">
      <c r="A1059" s="25" t="s">
        <v>159</v>
      </c>
      <c r="B1059" s="25" t="s">
        <v>160</v>
      </c>
      <c r="C1059" s="25" t="s">
        <v>161</v>
      </c>
      <c r="D1059" s="25" t="s">
        <v>11</v>
      </c>
      <c r="E1059" s="25">
        <v>1</v>
      </c>
      <c r="F1059" s="47" t="s">
        <v>267</v>
      </c>
      <c r="G1059" s="69">
        <v>34</v>
      </c>
      <c r="H1059" s="69">
        <v>850</v>
      </c>
      <c r="I1059" s="69">
        <v>34</v>
      </c>
      <c r="J1059" s="23"/>
      <c r="K1059" s="23"/>
      <c r="L1059" s="23"/>
      <c r="M1059" s="71"/>
      <c r="N1059" s="71"/>
      <c r="O1059" s="73">
        <v>0.25</v>
      </c>
      <c r="P1059" s="69"/>
      <c r="Q1059" s="24"/>
      <c r="R1059" s="24"/>
      <c r="S1059" s="24"/>
      <c r="T1059" s="24"/>
      <c r="U1059" s="23"/>
      <c r="V1059" s="23"/>
      <c r="W1059" s="23"/>
      <c r="X1059" s="73">
        <f t="shared" si="105"/>
        <v>33.5</v>
      </c>
      <c r="Y1059" s="26">
        <f t="shared" si="101"/>
        <v>881.41308887278637</v>
      </c>
      <c r="Z1059" s="63">
        <f t="shared" si="102"/>
        <v>2.7916666666666665</v>
      </c>
      <c r="AA1059" s="87">
        <f t="shared" si="103"/>
        <v>6.1209242282832372</v>
      </c>
      <c r="AB1059" s="64">
        <f t="shared" si="104"/>
        <v>5.3731343283582087E-5</v>
      </c>
      <c r="AC1059" s="137">
        <v>1.4999999999999999E-4</v>
      </c>
      <c r="AD1059" s="27"/>
      <c r="AE1059" s="27"/>
      <c r="AF1059" s="27"/>
      <c r="AG1059" s="27"/>
      <c r="AH1059" s="27"/>
      <c r="AI1059" s="44">
        <v>90.2</v>
      </c>
      <c r="AJ1059" s="27"/>
      <c r="AK1059" s="27"/>
      <c r="AL1059" s="27"/>
      <c r="AM1059" s="27"/>
      <c r="AN1059" s="27"/>
      <c r="AO1059" s="27"/>
      <c r="AP1059" s="27"/>
      <c r="AQ1059" s="27"/>
      <c r="AR1059" s="27"/>
      <c r="AY1059" s="28" t="s">
        <v>162</v>
      </c>
      <c r="AZ1059" s="29" t="s">
        <v>163</v>
      </c>
      <c r="BA1059" s="25" t="s">
        <v>164</v>
      </c>
    </row>
    <row r="1060" spans="1:69" s="25" customFormat="1" hidden="1" x14ac:dyDescent="0.25">
      <c r="A1060" s="25" t="s">
        <v>159</v>
      </c>
      <c r="B1060" s="25" t="s">
        <v>160</v>
      </c>
      <c r="C1060" s="25" t="s">
        <v>161</v>
      </c>
      <c r="D1060" s="25" t="s">
        <v>11</v>
      </c>
      <c r="E1060" s="25">
        <v>1</v>
      </c>
      <c r="F1060" s="47" t="s">
        <v>267</v>
      </c>
      <c r="G1060" s="69">
        <v>34</v>
      </c>
      <c r="H1060" s="69">
        <v>850</v>
      </c>
      <c r="I1060" s="69">
        <v>34</v>
      </c>
      <c r="J1060" s="23"/>
      <c r="K1060" s="23"/>
      <c r="L1060" s="23"/>
      <c r="M1060" s="71"/>
      <c r="N1060" s="71"/>
      <c r="O1060" s="73">
        <v>0.28100000000000003</v>
      </c>
      <c r="P1060" s="69"/>
      <c r="Q1060" s="24"/>
      <c r="R1060" s="24"/>
      <c r="S1060" s="24"/>
      <c r="T1060" s="24"/>
      <c r="U1060" s="23"/>
      <c r="V1060" s="23"/>
      <c r="W1060" s="23"/>
      <c r="X1060" s="73">
        <f t="shared" si="105"/>
        <v>33.438000000000002</v>
      </c>
      <c r="Y1060" s="26">
        <f t="shared" si="101"/>
        <v>878.15356397257347</v>
      </c>
      <c r="Z1060" s="63">
        <f t="shared" si="102"/>
        <v>2.7865000000000002</v>
      </c>
      <c r="AA1060" s="87">
        <f t="shared" si="103"/>
        <v>6.0982886386984276</v>
      </c>
      <c r="AB1060" s="64">
        <f t="shared" si="104"/>
        <v>5.3830970751839215E-5</v>
      </c>
      <c r="AC1060" s="137">
        <v>1.4999999999999999E-4</v>
      </c>
      <c r="AD1060" s="27"/>
      <c r="AE1060" s="27"/>
      <c r="AF1060" s="27"/>
      <c r="AG1060" s="27"/>
      <c r="AH1060" s="27"/>
      <c r="AI1060" s="44">
        <v>101.29</v>
      </c>
      <c r="AJ1060" s="27"/>
      <c r="AK1060" s="27"/>
      <c r="AL1060" s="27"/>
      <c r="AM1060" s="27"/>
      <c r="AN1060" s="27"/>
      <c r="AO1060" s="27"/>
      <c r="AP1060" s="27"/>
      <c r="AQ1060" s="27"/>
      <c r="AR1060" s="27"/>
      <c r="AY1060" s="28" t="s">
        <v>162</v>
      </c>
      <c r="AZ1060" s="29" t="s">
        <v>163</v>
      </c>
      <c r="BA1060" s="25" t="s">
        <v>164</v>
      </c>
    </row>
    <row r="1061" spans="1:69" s="25" customFormat="1" hidden="1" x14ac:dyDescent="0.25">
      <c r="A1061" s="25" t="s">
        <v>159</v>
      </c>
      <c r="B1061" s="25" t="s">
        <v>160</v>
      </c>
      <c r="C1061" s="25" t="s">
        <v>161</v>
      </c>
      <c r="D1061" s="25" t="s">
        <v>11</v>
      </c>
      <c r="E1061" s="25">
        <v>1</v>
      </c>
      <c r="F1061" s="47" t="s">
        <v>267</v>
      </c>
      <c r="G1061" s="69">
        <v>34</v>
      </c>
      <c r="H1061" s="69">
        <v>850</v>
      </c>
      <c r="I1061" s="69">
        <v>34</v>
      </c>
      <c r="J1061" s="23"/>
      <c r="K1061" s="23"/>
      <c r="L1061" s="23"/>
      <c r="M1061" s="71"/>
      <c r="N1061" s="71">
        <v>10</v>
      </c>
      <c r="O1061" s="73">
        <v>0.312</v>
      </c>
      <c r="P1061" s="69"/>
      <c r="Q1061" s="24"/>
      <c r="R1061" s="24"/>
      <c r="S1061" s="24"/>
      <c r="T1061" s="24"/>
      <c r="U1061" s="23"/>
      <c r="V1061" s="23"/>
      <c r="W1061" s="23"/>
      <c r="X1061" s="73">
        <f t="shared" si="105"/>
        <v>33.375999999999998</v>
      </c>
      <c r="Y1061" s="26">
        <f t="shared" si="101"/>
        <v>874.90007721344057</v>
      </c>
      <c r="Z1061" s="63">
        <f t="shared" si="102"/>
        <v>2.781333333333333</v>
      </c>
      <c r="AA1061" s="87">
        <f t="shared" si="103"/>
        <v>6.0756949806488922</v>
      </c>
      <c r="AB1061" s="64">
        <f t="shared" si="104"/>
        <v>5.3930968360498566E-5</v>
      </c>
      <c r="AC1061" s="137">
        <v>1.4999999999999999E-4</v>
      </c>
      <c r="AD1061" s="27"/>
      <c r="AE1061" s="27"/>
      <c r="AF1061" s="27"/>
      <c r="AG1061" s="27"/>
      <c r="AH1061" s="27"/>
      <c r="AI1061" s="44">
        <v>112.36</v>
      </c>
      <c r="AJ1061" s="27"/>
      <c r="AK1061" s="27"/>
      <c r="AL1061" s="27"/>
      <c r="AM1061" s="27"/>
      <c r="AN1061" s="27"/>
      <c r="AO1061" s="27"/>
      <c r="AP1061" s="27"/>
      <c r="AQ1061" s="27"/>
      <c r="AR1061" s="27"/>
      <c r="AY1061" s="28" t="s">
        <v>162</v>
      </c>
      <c r="AZ1061" s="29" t="s">
        <v>163</v>
      </c>
      <c r="BA1061" s="25" t="s">
        <v>164</v>
      </c>
    </row>
    <row r="1062" spans="1:69" s="25" customFormat="1" hidden="1" x14ac:dyDescent="0.25">
      <c r="A1062" s="25" t="s">
        <v>159</v>
      </c>
      <c r="B1062" s="25" t="s">
        <v>160</v>
      </c>
      <c r="C1062" s="25" t="s">
        <v>161</v>
      </c>
      <c r="D1062" s="25" t="s">
        <v>11</v>
      </c>
      <c r="E1062" s="25">
        <v>1</v>
      </c>
      <c r="F1062" s="47" t="s">
        <v>267</v>
      </c>
      <c r="G1062" s="69">
        <v>34</v>
      </c>
      <c r="H1062" s="69">
        <v>850</v>
      </c>
      <c r="I1062" s="69">
        <v>34</v>
      </c>
      <c r="J1062" s="23"/>
      <c r="K1062" s="23"/>
      <c r="L1062" s="23"/>
      <c r="M1062" s="71"/>
      <c r="N1062" s="71"/>
      <c r="O1062" s="73">
        <v>0.34399999999999997</v>
      </c>
      <c r="P1062" s="69"/>
      <c r="Q1062" s="24"/>
      <c r="R1062" s="24"/>
      <c r="S1062" s="24"/>
      <c r="T1062" s="24"/>
      <c r="U1062" s="23"/>
      <c r="V1062" s="23"/>
      <c r="W1062" s="23"/>
      <c r="X1062" s="73">
        <f t="shared" si="105"/>
        <v>33.311999999999998</v>
      </c>
      <c r="Y1062" s="26">
        <f t="shared" si="101"/>
        <v>871.54797271931909</v>
      </c>
      <c r="Z1062" s="63">
        <f t="shared" si="102"/>
        <v>2.7759999999999998</v>
      </c>
      <c r="AA1062" s="87">
        <f t="shared" si="103"/>
        <v>6.052416477217494</v>
      </c>
      <c r="AB1062" s="64">
        <f t="shared" si="104"/>
        <v>5.4034582132564841E-5</v>
      </c>
      <c r="AC1062" s="137">
        <v>1.4999999999999999E-4</v>
      </c>
      <c r="AD1062" s="27"/>
      <c r="AE1062" s="27"/>
      <c r="AF1062" s="27"/>
      <c r="AG1062" s="27"/>
      <c r="AH1062" s="27"/>
      <c r="AI1062" s="44">
        <v>123.77</v>
      </c>
      <c r="AJ1062" s="27"/>
      <c r="AK1062" s="27"/>
      <c r="AL1062" s="27"/>
      <c r="AM1062" s="27"/>
      <c r="AN1062" s="27"/>
      <c r="AO1062" s="27"/>
      <c r="AP1062" s="27"/>
      <c r="AQ1062" s="27"/>
      <c r="AR1062" s="27"/>
      <c r="AY1062" s="28" t="s">
        <v>162</v>
      </c>
      <c r="AZ1062" s="29" t="s">
        <v>163</v>
      </c>
      <c r="BA1062" s="25" t="s">
        <v>164</v>
      </c>
    </row>
    <row r="1063" spans="1:69" s="25" customFormat="1" hidden="1" x14ac:dyDescent="0.25">
      <c r="A1063" s="25" t="s">
        <v>159</v>
      </c>
      <c r="B1063" s="25" t="s">
        <v>160</v>
      </c>
      <c r="C1063" s="25" t="s">
        <v>161</v>
      </c>
      <c r="D1063" s="25" t="s">
        <v>11</v>
      </c>
      <c r="E1063" s="25">
        <v>1</v>
      </c>
      <c r="F1063" s="47" t="s">
        <v>267</v>
      </c>
      <c r="G1063" s="69">
        <v>34</v>
      </c>
      <c r="H1063" s="69">
        <v>850</v>
      </c>
      <c r="I1063" s="69">
        <v>34</v>
      </c>
      <c r="J1063" s="23"/>
      <c r="K1063" s="23"/>
      <c r="L1063" s="23"/>
      <c r="M1063" s="71" t="s">
        <v>165</v>
      </c>
      <c r="N1063" s="71"/>
      <c r="O1063" s="73">
        <v>0.375</v>
      </c>
      <c r="P1063" s="69"/>
      <c r="Q1063" s="24"/>
      <c r="R1063" s="24"/>
      <c r="S1063" s="24"/>
      <c r="T1063" s="24"/>
      <c r="U1063" s="23"/>
      <c r="V1063" s="23"/>
      <c r="W1063" s="23"/>
      <c r="X1063" s="73">
        <f t="shared" si="105"/>
        <v>33.25</v>
      </c>
      <c r="Y1063" s="26">
        <f t="shared" si="101"/>
        <v>868.30675702109136</v>
      </c>
      <c r="Z1063" s="63">
        <f t="shared" si="102"/>
        <v>2.7708333333333335</v>
      </c>
      <c r="AA1063" s="87">
        <f t="shared" si="103"/>
        <v>6.0299080348686909</v>
      </c>
      <c r="AB1063" s="64">
        <f t="shared" si="104"/>
        <v>5.4135338345864654E-5</v>
      </c>
      <c r="AC1063" s="137">
        <v>1.4999999999999999E-4</v>
      </c>
      <c r="AD1063" s="27"/>
      <c r="AE1063" s="27"/>
      <c r="AF1063" s="27"/>
      <c r="AG1063" s="27"/>
      <c r="AH1063" s="27"/>
      <c r="AI1063" s="44">
        <v>134.79</v>
      </c>
      <c r="AJ1063" s="27"/>
      <c r="AK1063" s="27"/>
      <c r="AL1063" s="27"/>
      <c r="AM1063" s="27"/>
      <c r="AN1063" s="27"/>
      <c r="AO1063" s="27"/>
      <c r="AP1063" s="27"/>
      <c r="AQ1063" s="27"/>
      <c r="AR1063" s="27"/>
      <c r="AY1063" s="28" t="s">
        <v>162</v>
      </c>
      <c r="AZ1063" s="29" t="s">
        <v>163</v>
      </c>
      <c r="BA1063" s="25" t="s">
        <v>164</v>
      </c>
    </row>
    <row r="1064" spans="1:69" s="25" customFormat="1" hidden="1" x14ac:dyDescent="0.25">
      <c r="A1064" s="25" t="s">
        <v>159</v>
      </c>
      <c r="B1064" s="25" t="s">
        <v>160</v>
      </c>
      <c r="C1064" s="25" t="s">
        <v>161</v>
      </c>
      <c r="D1064" s="25" t="s">
        <v>11</v>
      </c>
      <c r="E1064" s="25">
        <v>1</v>
      </c>
      <c r="F1064" s="47" t="s">
        <v>267</v>
      </c>
      <c r="G1064" s="69">
        <v>34</v>
      </c>
      <c r="H1064" s="69">
        <v>850</v>
      </c>
      <c r="I1064" s="69">
        <v>34</v>
      </c>
      <c r="J1064" s="23"/>
      <c r="K1064" s="23"/>
      <c r="L1064" s="23"/>
      <c r="M1064" s="71"/>
      <c r="N1064" s="71"/>
      <c r="O1064" s="73">
        <v>0.40600000000000003</v>
      </c>
      <c r="P1064" s="69"/>
      <c r="Q1064" s="24"/>
      <c r="R1064" s="24"/>
      <c r="S1064" s="24"/>
      <c r="T1064" s="24"/>
      <c r="U1064" s="23"/>
      <c r="V1064" s="23"/>
      <c r="W1064" s="23"/>
      <c r="X1064" s="73">
        <f t="shared" si="105"/>
        <v>33.188000000000002</v>
      </c>
      <c r="Y1064" s="26">
        <f t="shared" si="101"/>
        <v>865.07157946394398</v>
      </c>
      <c r="Z1064" s="63">
        <f t="shared" si="102"/>
        <v>2.7656666666666667</v>
      </c>
      <c r="AA1064" s="87">
        <f t="shared" si="103"/>
        <v>6.0074415240551655</v>
      </c>
      <c r="AB1064" s="64">
        <f t="shared" si="104"/>
        <v>5.4236471013619377E-5</v>
      </c>
      <c r="AC1064" s="137">
        <v>1.4999999999999999E-4</v>
      </c>
      <c r="AD1064" s="27"/>
      <c r="AE1064" s="27"/>
      <c r="AF1064" s="27"/>
      <c r="AG1064" s="27"/>
      <c r="AH1064" s="27"/>
      <c r="AI1064" s="44">
        <v>145.80000000000001</v>
      </c>
      <c r="AJ1064" s="27"/>
      <c r="AK1064" s="27"/>
      <c r="AL1064" s="27"/>
      <c r="AM1064" s="27"/>
      <c r="AN1064" s="27"/>
      <c r="AO1064" s="27"/>
      <c r="AP1064" s="27"/>
      <c r="AQ1064" s="27"/>
      <c r="AR1064" s="27"/>
      <c r="AY1064" s="28" t="s">
        <v>162</v>
      </c>
      <c r="AZ1064" s="29" t="s">
        <v>163</v>
      </c>
      <c r="BA1064" s="25" t="s">
        <v>164</v>
      </c>
    </row>
    <row r="1065" spans="1:69" s="25" customFormat="1" hidden="1" x14ac:dyDescent="0.25">
      <c r="A1065" s="25" t="s">
        <v>159</v>
      </c>
      <c r="B1065" s="25" t="s">
        <v>160</v>
      </c>
      <c r="C1065" s="25" t="s">
        <v>161</v>
      </c>
      <c r="D1065" s="25" t="s">
        <v>11</v>
      </c>
      <c r="E1065" s="25">
        <v>1</v>
      </c>
      <c r="F1065" s="47" t="s">
        <v>267</v>
      </c>
      <c r="G1065" s="69">
        <v>34</v>
      </c>
      <c r="H1065" s="69">
        <v>850</v>
      </c>
      <c r="I1065" s="69">
        <v>34</v>
      </c>
      <c r="J1065" s="23"/>
      <c r="K1065" s="23"/>
      <c r="L1065" s="23"/>
      <c r="M1065" s="71"/>
      <c r="N1065" s="71"/>
      <c r="O1065" s="73">
        <v>0.438</v>
      </c>
      <c r="P1065" s="69"/>
      <c r="Q1065" s="24"/>
      <c r="R1065" s="24"/>
      <c r="S1065" s="24"/>
      <c r="T1065" s="24"/>
      <c r="U1065" s="23"/>
      <c r="V1065" s="23"/>
      <c r="W1065" s="23"/>
      <c r="X1065" s="73">
        <f t="shared" si="105"/>
        <v>33.124000000000002</v>
      </c>
      <c r="Y1065" s="26">
        <f t="shared" si="101"/>
        <v>861.73837479122653</v>
      </c>
      <c r="Z1065" s="63">
        <f t="shared" si="102"/>
        <v>2.7603333333333335</v>
      </c>
      <c r="AA1065" s="87">
        <f t="shared" si="103"/>
        <v>5.9842942693835166</v>
      </c>
      <c r="AB1065" s="64">
        <f t="shared" si="104"/>
        <v>5.4341263132471914E-5</v>
      </c>
      <c r="AC1065" s="137">
        <v>1.4999999999999999E-4</v>
      </c>
      <c r="AD1065" s="27"/>
      <c r="AE1065" s="27"/>
      <c r="AF1065" s="27"/>
      <c r="AG1065" s="27"/>
      <c r="AH1065" s="27"/>
      <c r="AI1065" s="44">
        <v>157.13999999999999</v>
      </c>
      <c r="AJ1065" s="27"/>
      <c r="AK1065" s="27"/>
      <c r="AL1065" s="27"/>
      <c r="AM1065" s="27"/>
      <c r="AN1065" s="27"/>
      <c r="AO1065" s="27"/>
      <c r="AP1065" s="27"/>
      <c r="AQ1065" s="27"/>
      <c r="AR1065" s="27"/>
      <c r="AY1065" s="28" t="s">
        <v>162</v>
      </c>
      <c r="AZ1065" s="29" t="s">
        <v>163</v>
      </c>
      <c r="BA1065" s="25" t="s">
        <v>164</v>
      </c>
    </row>
    <row r="1066" spans="1:69" s="25" customFormat="1" hidden="1" x14ac:dyDescent="0.25">
      <c r="A1066" s="25" t="s">
        <v>159</v>
      </c>
      <c r="B1066" s="25" t="s">
        <v>160</v>
      </c>
      <c r="C1066" s="25" t="s">
        <v>161</v>
      </c>
      <c r="D1066" s="25" t="s">
        <v>11</v>
      </c>
      <c r="E1066" s="25">
        <v>1</v>
      </c>
      <c r="F1066" s="47" t="s">
        <v>267</v>
      </c>
      <c r="G1066" s="69">
        <v>34</v>
      </c>
      <c r="H1066" s="69">
        <v>850</v>
      </c>
      <c r="I1066" s="69">
        <v>34</v>
      </c>
      <c r="J1066" s="23"/>
      <c r="K1066" s="23"/>
      <c r="L1066" s="23"/>
      <c r="M1066" s="71"/>
      <c r="N1066" s="71"/>
      <c r="O1066" s="73">
        <v>0.46899999999999997</v>
      </c>
      <c r="P1066" s="69"/>
      <c r="Q1066" s="24"/>
      <c r="R1066" s="24"/>
      <c r="S1066" s="24"/>
      <c r="T1066" s="24"/>
      <c r="U1066" s="23"/>
      <c r="V1066" s="23"/>
      <c r="W1066" s="23"/>
      <c r="X1066" s="73">
        <f t="shared" si="105"/>
        <v>33.061999999999998</v>
      </c>
      <c r="Y1066" s="26">
        <f t="shared" si="101"/>
        <v>858.51546829498363</v>
      </c>
      <c r="Z1066" s="63">
        <f t="shared" si="102"/>
        <v>2.7551666666666663</v>
      </c>
      <c r="AA1066" s="87">
        <f t="shared" si="103"/>
        <v>5.9619129742707182</v>
      </c>
      <c r="AB1066" s="64">
        <f t="shared" si="104"/>
        <v>5.44431673824935E-5</v>
      </c>
      <c r="AC1066" s="137">
        <v>1.4999999999999999E-4</v>
      </c>
      <c r="AD1066" s="27"/>
      <c r="AE1066" s="27"/>
      <c r="AF1066" s="27"/>
      <c r="AG1066" s="27"/>
      <c r="AH1066" s="27"/>
      <c r="AI1066" s="44">
        <v>168.11</v>
      </c>
      <c r="AJ1066" s="27"/>
      <c r="AK1066" s="27"/>
      <c r="AL1066" s="27"/>
      <c r="AM1066" s="27"/>
      <c r="AN1066" s="27"/>
      <c r="AO1066" s="27"/>
      <c r="AP1066" s="27"/>
      <c r="AQ1066" s="27"/>
      <c r="AR1066" s="27"/>
      <c r="AY1066" s="28" t="s">
        <v>162</v>
      </c>
      <c r="AZ1066" s="29" t="s">
        <v>163</v>
      </c>
      <c r="BA1066" s="25" t="s">
        <v>164</v>
      </c>
    </row>
    <row r="1067" spans="1:69" s="25" customFormat="1" hidden="1" x14ac:dyDescent="0.25">
      <c r="A1067" s="25" t="s">
        <v>159</v>
      </c>
      <c r="B1067" s="25" t="s">
        <v>160</v>
      </c>
      <c r="C1067" s="25" t="s">
        <v>161</v>
      </c>
      <c r="D1067" s="25" t="s">
        <v>11</v>
      </c>
      <c r="E1067" s="25">
        <v>1</v>
      </c>
      <c r="F1067" s="47" t="s">
        <v>267</v>
      </c>
      <c r="G1067" s="69">
        <v>34</v>
      </c>
      <c r="H1067" s="69">
        <v>850</v>
      </c>
      <c r="I1067" s="69">
        <v>34</v>
      </c>
      <c r="J1067" s="23"/>
      <c r="K1067" s="23"/>
      <c r="L1067" s="23"/>
      <c r="M1067" s="71" t="s">
        <v>166</v>
      </c>
      <c r="N1067" s="71">
        <v>20</v>
      </c>
      <c r="O1067" s="73">
        <v>0.5</v>
      </c>
      <c r="P1067" s="69"/>
      <c r="Q1067" s="24"/>
      <c r="R1067" s="24"/>
      <c r="S1067" s="24"/>
      <c r="T1067" s="24"/>
      <c r="U1067" s="23"/>
      <c r="V1067" s="23"/>
      <c r="W1067" s="23"/>
      <c r="X1067" s="73">
        <f t="shared" si="105"/>
        <v>33</v>
      </c>
      <c r="Y1067" s="26">
        <f t="shared" si="101"/>
        <v>855.2985999398212</v>
      </c>
      <c r="Z1067" s="63">
        <f t="shared" si="102"/>
        <v>2.75</v>
      </c>
      <c r="AA1067" s="87">
        <f t="shared" si="103"/>
        <v>5.9395736106932029</v>
      </c>
      <c r="AB1067" s="64">
        <f t="shared" si="104"/>
        <v>5.4545454545454539E-5</v>
      </c>
      <c r="AC1067" s="137">
        <v>1.4999999999999999E-4</v>
      </c>
      <c r="AD1067" s="27"/>
      <c r="AE1067" s="27"/>
      <c r="AF1067" s="27"/>
      <c r="AG1067" s="27"/>
      <c r="AH1067" s="27"/>
      <c r="AI1067" s="44">
        <v>179.06</v>
      </c>
      <c r="AJ1067" s="27"/>
      <c r="AK1067" s="27"/>
      <c r="AL1067" s="27"/>
      <c r="AM1067" s="27"/>
      <c r="AN1067" s="27"/>
      <c r="AO1067" s="27"/>
      <c r="AP1067" s="27"/>
      <c r="AQ1067" s="27"/>
      <c r="AR1067" s="27"/>
      <c r="AY1067" s="28" t="s">
        <v>162</v>
      </c>
      <c r="AZ1067" s="29" t="s">
        <v>163</v>
      </c>
      <c r="BA1067" s="25" t="s">
        <v>164</v>
      </c>
    </row>
    <row r="1068" spans="1:69" s="25" customFormat="1" hidden="1" x14ac:dyDescent="0.25">
      <c r="A1068" s="25" t="s">
        <v>159</v>
      </c>
      <c r="B1068" s="25" t="s">
        <v>160</v>
      </c>
      <c r="C1068" s="25" t="s">
        <v>161</v>
      </c>
      <c r="D1068" s="25" t="s">
        <v>11</v>
      </c>
      <c r="E1068" s="25">
        <v>1</v>
      </c>
      <c r="F1068" s="47" t="s">
        <v>267</v>
      </c>
      <c r="G1068" s="69">
        <v>34</v>
      </c>
      <c r="H1068" s="69">
        <v>850</v>
      </c>
      <c r="I1068" s="69">
        <v>34</v>
      </c>
      <c r="J1068" s="23"/>
      <c r="K1068" s="23"/>
      <c r="L1068" s="23"/>
      <c r="M1068" s="71"/>
      <c r="N1068" s="71"/>
      <c r="O1068" s="73">
        <v>0.56200000000000006</v>
      </c>
      <c r="P1068" s="69"/>
      <c r="Q1068" s="24"/>
      <c r="R1068" s="24"/>
      <c r="S1068" s="24"/>
      <c r="T1068" s="24"/>
      <c r="U1068" s="23"/>
      <c r="V1068" s="23"/>
      <c r="W1068" s="23"/>
      <c r="X1068" s="73">
        <f t="shared" si="105"/>
        <v>32.875999999999998</v>
      </c>
      <c r="Y1068" s="26">
        <f t="shared" si="101"/>
        <v>848.88297765273671</v>
      </c>
      <c r="Z1068" s="63">
        <f t="shared" si="102"/>
        <v>2.7396666666666665</v>
      </c>
      <c r="AA1068" s="87">
        <f t="shared" si="103"/>
        <v>5.8950206781440055</v>
      </c>
      <c r="AB1068" s="64">
        <f t="shared" si="104"/>
        <v>5.4751186275702638E-5</v>
      </c>
      <c r="AC1068" s="137">
        <v>1.4999999999999999E-4</v>
      </c>
      <c r="AD1068" s="27"/>
      <c r="AE1068" s="27"/>
      <c r="AF1068" s="27"/>
      <c r="AG1068" s="27"/>
      <c r="AH1068" s="27"/>
      <c r="AI1068" s="44">
        <v>200.89</v>
      </c>
      <c r="AJ1068" s="27"/>
      <c r="AK1068" s="27"/>
      <c r="AL1068" s="27"/>
      <c r="AM1068" s="27"/>
      <c r="AN1068" s="27"/>
      <c r="AO1068" s="27"/>
      <c r="AP1068" s="27"/>
      <c r="AQ1068" s="27"/>
      <c r="AR1068" s="27"/>
      <c r="AY1068" s="28" t="s">
        <v>162</v>
      </c>
      <c r="AZ1068" s="29" t="s">
        <v>163</v>
      </c>
      <c r="BA1068" s="25" t="s">
        <v>164</v>
      </c>
    </row>
    <row r="1069" spans="1:69" s="25" customFormat="1" hidden="1" x14ac:dyDescent="0.25">
      <c r="A1069" s="25" t="s">
        <v>159</v>
      </c>
      <c r="B1069" s="25" t="s">
        <v>160</v>
      </c>
      <c r="C1069" s="25" t="s">
        <v>161</v>
      </c>
      <c r="D1069" s="25" t="s">
        <v>11</v>
      </c>
      <c r="E1069" s="25">
        <v>1</v>
      </c>
      <c r="F1069" s="47" t="s">
        <v>267</v>
      </c>
      <c r="G1069" s="69">
        <v>34</v>
      </c>
      <c r="H1069" s="69">
        <v>850</v>
      </c>
      <c r="I1069" s="69">
        <v>34</v>
      </c>
      <c r="J1069" s="23"/>
      <c r="K1069" s="23"/>
      <c r="L1069" s="23"/>
      <c r="M1069" s="71"/>
      <c r="N1069" s="71">
        <v>30</v>
      </c>
      <c r="O1069" s="73">
        <v>0.625</v>
      </c>
      <c r="P1069" s="69"/>
      <c r="Q1069" s="24"/>
      <c r="R1069" s="24"/>
      <c r="S1069" s="24"/>
      <c r="T1069" s="24"/>
      <c r="U1069" s="23"/>
      <c r="V1069" s="23"/>
      <c r="W1069" s="23"/>
      <c r="X1069" s="73">
        <f t="shared" si="105"/>
        <v>32.75</v>
      </c>
      <c r="Y1069" s="26">
        <f t="shared" si="101"/>
        <v>842.38861762897557</v>
      </c>
      <c r="Z1069" s="63">
        <f t="shared" si="102"/>
        <v>2.7291666666666665</v>
      </c>
      <c r="AA1069" s="87">
        <f t="shared" si="103"/>
        <v>5.8499209557567742</v>
      </c>
      <c r="AB1069" s="64">
        <f t="shared" si="104"/>
        <v>5.4961832061068697E-5</v>
      </c>
      <c r="AC1069" s="137">
        <v>1.4999999999999999E-4</v>
      </c>
      <c r="AD1069" s="27"/>
      <c r="AE1069" s="27"/>
      <c r="AF1069" s="27"/>
      <c r="AG1069" s="27"/>
      <c r="AH1069" s="27"/>
      <c r="AI1069" s="44">
        <v>222.99</v>
      </c>
      <c r="AJ1069" s="27"/>
      <c r="AK1069" s="27"/>
      <c r="AL1069" s="27"/>
      <c r="AM1069" s="27"/>
      <c r="AN1069" s="27"/>
      <c r="AO1069" s="27"/>
      <c r="AP1069" s="27"/>
      <c r="AQ1069" s="27"/>
      <c r="AR1069" s="27"/>
      <c r="AY1069" s="28" t="s">
        <v>162</v>
      </c>
      <c r="AZ1069" s="29" t="s">
        <v>163</v>
      </c>
      <c r="BA1069" s="25" t="s">
        <v>164</v>
      </c>
    </row>
    <row r="1070" spans="1:69" s="25" customFormat="1" hidden="1" x14ac:dyDescent="0.25">
      <c r="A1070" s="25" t="s">
        <v>159</v>
      </c>
      <c r="B1070" s="25" t="s">
        <v>160</v>
      </c>
      <c r="C1070" s="25" t="s">
        <v>161</v>
      </c>
      <c r="D1070" s="25" t="s">
        <v>11</v>
      </c>
      <c r="E1070" s="25">
        <v>1</v>
      </c>
      <c r="F1070" s="47" t="s">
        <v>267</v>
      </c>
      <c r="G1070" s="69">
        <v>34</v>
      </c>
      <c r="H1070" s="69">
        <v>850</v>
      </c>
      <c r="I1070" s="69">
        <v>34</v>
      </c>
      <c r="J1070" s="23"/>
      <c r="K1070" s="23"/>
      <c r="L1070" s="23"/>
      <c r="M1070" s="71"/>
      <c r="N1070" s="71">
        <v>40</v>
      </c>
      <c r="O1070" s="73">
        <v>0.68799999999999994</v>
      </c>
      <c r="P1070" s="69"/>
      <c r="Q1070" s="24"/>
      <c r="R1070" s="24"/>
      <c r="S1070" s="24"/>
      <c r="T1070" s="24"/>
      <c r="U1070" s="23"/>
      <c r="V1070" s="23"/>
      <c r="W1070" s="23"/>
      <c r="X1070" s="73">
        <f t="shared" si="105"/>
        <v>32.624000000000002</v>
      </c>
      <c r="Y1070" s="26">
        <f t="shared" si="101"/>
        <v>835.91919556769881</v>
      </c>
      <c r="Z1070" s="63">
        <f t="shared" si="102"/>
        <v>2.718666666666667</v>
      </c>
      <c r="AA1070" s="87">
        <f t="shared" si="103"/>
        <v>5.8049944136645744</v>
      </c>
      <c r="AB1070" s="64">
        <f t="shared" si="104"/>
        <v>5.5174104953408524E-5</v>
      </c>
      <c r="AC1070" s="137">
        <v>1.4999999999999999E-4</v>
      </c>
      <c r="AD1070" s="27"/>
      <c r="AE1070" s="27"/>
      <c r="AF1070" s="27"/>
      <c r="AG1070" s="27"/>
      <c r="AH1070" s="27"/>
      <c r="AI1070" s="44">
        <v>245</v>
      </c>
      <c r="AJ1070" s="27"/>
      <c r="AK1070" s="27"/>
      <c r="AL1070" s="27"/>
      <c r="AM1070" s="27"/>
      <c r="AN1070" s="27"/>
      <c r="AO1070" s="27"/>
      <c r="AP1070" s="27"/>
      <c r="AQ1070" s="27"/>
      <c r="AR1070" s="27"/>
      <c r="AY1070" s="28" t="s">
        <v>162</v>
      </c>
      <c r="AZ1070" s="29" t="s">
        <v>163</v>
      </c>
      <c r="BA1070" s="25" t="s">
        <v>164</v>
      </c>
    </row>
    <row r="1071" spans="1:69" s="25" customFormat="1" hidden="1" x14ac:dyDescent="0.25">
      <c r="A1071" s="25" t="s">
        <v>159</v>
      </c>
      <c r="B1071" s="25" t="s">
        <v>160</v>
      </c>
      <c r="C1071" s="25" t="s">
        <v>161</v>
      </c>
      <c r="D1071" s="25" t="s">
        <v>11</v>
      </c>
      <c r="E1071" s="25">
        <v>1</v>
      </c>
      <c r="F1071" s="47" t="s">
        <v>267</v>
      </c>
      <c r="G1071" s="69">
        <v>34</v>
      </c>
      <c r="H1071" s="69">
        <v>850</v>
      </c>
      <c r="I1071" s="69">
        <v>34</v>
      </c>
      <c r="J1071" s="23"/>
      <c r="K1071" s="23"/>
      <c r="L1071" s="23"/>
      <c r="M1071" s="71"/>
      <c r="N1071" s="71"/>
      <c r="O1071" s="73">
        <v>0.75</v>
      </c>
      <c r="P1071" s="69"/>
      <c r="Q1071" s="24"/>
      <c r="R1071" s="24"/>
      <c r="S1071" s="24"/>
      <c r="T1071" s="24"/>
      <c r="U1071" s="23"/>
      <c r="V1071" s="23"/>
      <c r="W1071" s="23"/>
      <c r="X1071" s="73">
        <f t="shared" si="105"/>
        <v>32.5</v>
      </c>
      <c r="Y1071" s="26">
        <f t="shared" si="101"/>
        <v>829.57681008855479</v>
      </c>
      <c r="Z1071" s="63">
        <f t="shared" si="102"/>
        <v>2.7083333333333335</v>
      </c>
      <c r="AA1071" s="87">
        <f t="shared" si="103"/>
        <v>5.7609500700594092</v>
      </c>
      <c r="AB1071" s="64">
        <f t="shared" si="104"/>
        <v>5.5384615384615374E-5</v>
      </c>
      <c r="AC1071" s="137">
        <v>1.4999999999999999E-4</v>
      </c>
      <c r="AD1071" s="27"/>
      <c r="AE1071" s="27"/>
      <c r="AF1071" s="27"/>
      <c r="AG1071" s="27"/>
      <c r="AH1071" s="27"/>
      <c r="AI1071" s="44">
        <v>266.58</v>
      </c>
      <c r="AJ1071" s="27"/>
      <c r="AK1071" s="27"/>
      <c r="AL1071" s="27"/>
      <c r="AM1071" s="27"/>
      <c r="AN1071" s="27"/>
      <c r="AO1071" s="27"/>
      <c r="AP1071" s="27"/>
      <c r="AQ1071" s="27"/>
      <c r="AR1071" s="27"/>
      <c r="AY1071" s="28" t="s">
        <v>162</v>
      </c>
      <c r="AZ1071" s="29" t="s">
        <v>163</v>
      </c>
      <c r="BA1071" s="25" t="s">
        <v>164</v>
      </c>
    </row>
    <row r="1072" spans="1:69" s="25" customFormat="1" hidden="1" x14ac:dyDescent="0.25">
      <c r="A1072" s="25" t="s">
        <v>159</v>
      </c>
      <c r="B1072" s="25" t="s">
        <v>160</v>
      </c>
      <c r="C1072" s="25" t="s">
        <v>161</v>
      </c>
      <c r="D1072" s="25" t="s">
        <v>11</v>
      </c>
      <c r="E1072" s="25">
        <v>1</v>
      </c>
      <c r="F1072" s="47" t="s">
        <v>267</v>
      </c>
      <c r="G1072" s="69">
        <v>34</v>
      </c>
      <c r="H1072" s="69">
        <v>850</v>
      </c>
      <c r="I1072" s="69">
        <v>34</v>
      </c>
      <c r="J1072" s="23"/>
      <c r="K1072" s="23"/>
      <c r="L1072" s="23"/>
      <c r="M1072" s="71"/>
      <c r="N1072" s="71"/>
      <c r="O1072" s="73">
        <v>0.81200000000000006</v>
      </c>
      <c r="P1072" s="69"/>
      <c r="Q1072" s="24"/>
      <c r="R1072" s="24"/>
      <c r="S1072" s="24"/>
      <c r="T1072" s="24"/>
      <c r="U1072" s="23"/>
      <c r="V1072" s="23"/>
      <c r="W1072" s="23"/>
      <c r="X1072" s="73">
        <f t="shared" si="105"/>
        <v>32.375999999999998</v>
      </c>
      <c r="Y1072" s="26">
        <f t="shared" si="101"/>
        <v>823.25857717373162</v>
      </c>
      <c r="Z1072" s="63">
        <f t="shared" si="102"/>
        <v>2.698</v>
      </c>
      <c r="AA1072" s="87">
        <f t="shared" si="103"/>
        <v>5.7170734525953595</v>
      </c>
      <c r="AB1072" s="64">
        <f t="shared" si="104"/>
        <v>5.5596738324684947E-5</v>
      </c>
      <c r="AC1072" s="137">
        <v>1.4999999999999999E-4</v>
      </c>
      <c r="AD1072" s="27"/>
      <c r="AE1072" s="27"/>
      <c r="AF1072" s="27"/>
      <c r="AG1072" s="27"/>
      <c r="AH1072" s="27"/>
      <c r="AI1072" s="44">
        <v>288.08</v>
      </c>
      <c r="AJ1072" s="27"/>
      <c r="AK1072" s="27"/>
      <c r="AL1072" s="27"/>
      <c r="AM1072" s="27"/>
      <c r="AN1072" s="27"/>
      <c r="AO1072" s="27"/>
      <c r="AP1072" s="27"/>
      <c r="AQ1072" s="27"/>
      <c r="AR1072" s="27"/>
      <c r="AY1072" s="28" t="s">
        <v>162</v>
      </c>
      <c r="AZ1072" s="29" t="s">
        <v>163</v>
      </c>
      <c r="BA1072" s="25" t="s">
        <v>164</v>
      </c>
    </row>
    <row r="1073" spans="1:69" s="25" customFormat="1" hidden="1" x14ac:dyDescent="0.25">
      <c r="A1073" s="25" t="s">
        <v>159</v>
      </c>
      <c r="B1073" s="25" t="s">
        <v>160</v>
      </c>
      <c r="C1073" s="25" t="s">
        <v>161</v>
      </c>
      <c r="D1073" s="25" t="s">
        <v>11</v>
      </c>
      <c r="E1073" s="25">
        <v>1</v>
      </c>
      <c r="F1073" s="47" t="s">
        <v>267</v>
      </c>
      <c r="G1073" s="69">
        <v>34</v>
      </c>
      <c r="H1073" s="69">
        <v>850</v>
      </c>
      <c r="I1073" s="69">
        <v>34</v>
      </c>
      <c r="J1073" s="23"/>
      <c r="K1073" s="23"/>
      <c r="L1073" s="23"/>
      <c r="M1073" s="71"/>
      <c r="N1073" s="71"/>
      <c r="O1073" s="73">
        <v>0.875</v>
      </c>
      <c r="P1073" s="69"/>
      <c r="Q1073" s="24"/>
      <c r="R1073" s="24"/>
      <c r="S1073" s="24"/>
      <c r="T1073" s="24"/>
      <c r="U1073" s="23"/>
      <c r="V1073" s="23"/>
      <c r="W1073" s="23"/>
      <c r="X1073" s="73">
        <f t="shared" si="105"/>
        <v>32.25</v>
      </c>
      <c r="Y1073" s="26">
        <f t="shared" si="101"/>
        <v>816.86317731855854</v>
      </c>
      <c r="Z1073" s="63">
        <f t="shared" si="102"/>
        <v>2.6875</v>
      </c>
      <c r="AA1073" s="87">
        <f t="shared" si="103"/>
        <v>5.6726609536011008</v>
      </c>
      <c r="AB1073" s="64">
        <f t="shared" si="104"/>
        <v>5.5813953488372088E-5</v>
      </c>
      <c r="AC1073" s="137">
        <v>1.4999999999999999E-4</v>
      </c>
      <c r="AD1073" s="27"/>
      <c r="AE1073" s="27"/>
      <c r="AF1073" s="27"/>
      <c r="AG1073" s="27"/>
      <c r="AH1073" s="27"/>
      <c r="AI1073" s="44">
        <v>309.83999999999997</v>
      </c>
      <c r="AJ1073" s="27"/>
      <c r="AK1073" s="27"/>
      <c r="AL1073" s="27"/>
      <c r="AM1073" s="27"/>
      <c r="AN1073" s="27"/>
      <c r="AO1073" s="27"/>
      <c r="AP1073" s="27"/>
      <c r="AQ1073" s="27"/>
      <c r="AR1073" s="27"/>
      <c r="AY1073" s="28" t="s">
        <v>162</v>
      </c>
      <c r="AZ1073" s="29" t="s">
        <v>163</v>
      </c>
      <c r="BA1073" s="25" t="s">
        <v>164</v>
      </c>
    </row>
    <row r="1074" spans="1:69" s="25" customFormat="1" hidden="1" x14ac:dyDescent="0.25">
      <c r="A1074" s="25" t="s">
        <v>159</v>
      </c>
      <c r="B1074" s="25" t="s">
        <v>160</v>
      </c>
      <c r="C1074" s="25" t="s">
        <v>161</v>
      </c>
      <c r="D1074" s="25" t="s">
        <v>11</v>
      </c>
      <c r="E1074" s="25">
        <v>1</v>
      </c>
      <c r="F1074" s="47" t="s">
        <v>267</v>
      </c>
      <c r="G1074" s="69">
        <v>34</v>
      </c>
      <c r="H1074" s="69">
        <v>850</v>
      </c>
      <c r="I1074" s="69">
        <v>34</v>
      </c>
      <c r="J1074" s="23"/>
      <c r="K1074" s="23"/>
      <c r="L1074" s="23"/>
      <c r="M1074" s="71"/>
      <c r="N1074" s="71"/>
      <c r="O1074" s="73">
        <v>0.93799999999999994</v>
      </c>
      <c r="P1074" s="69"/>
      <c r="Q1074" s="24"/>
      <c r="R1074" s="24"/>
      <c r="S1074" s="24"/>
      <c r="T1074" s="24"/>
      <c r="U1074" s="23"/>
      <c r="V1074" s="23"/>
      <c r="W1074" s="23"/>
      <c r="X1074" s="73">
        <f t="shared" si="105"/>
        <v>32.124000000000002</v>
      </c>
      <c r="Y1074" s="26">
        <f t="shared" si="101"/>
        <v>810.49271542586973</v>
      </c>
      <c r="Z1074" s="63">
        <f t="shared" si="102"/>
        <v>2.677</v>
      </c>
      <c r="AA1074" s="87">
        <f t="shared" si="103"/>
        <v>5.6284216349018719</v>
      </c>
      <c r="AB1074" s="64">
        <f t="shared" si="104"/>
        <v>5.6032872618602907E-5</v>
      </c>
      <c r="AC1074" s="137">
        <v>1.4999999999999999E-4</v>
      </c>
      <c r="AD1074" s="27"/>
      <c r="AE1074" s="27"/>
      <c r="AF1074" s="27"/>
      <c r="AG1074" s="27"/>
      <c r="AH1074" s="27"/>
      <c r="AI1074" s="44">
        <v>331.52</v>
      </c>
      <c r="AJ1074" s="27"/>
      <c r="AK1074" s="27"/>
      <c r="AL1074" s="27"/>
      <c r="AM1074" s="27"/>
      <c r="AN1074" s="27"/>
      <c r="AO1074" s="27"/>
      <c r="AP1074" s="27"/>
      <c r="AQ1074" s="27"/>
      <c r="AR1074" s="27"/>
      <c r="AY1074" s="28" t="s">
        <v>162</v>
      </c>
      <c r="AZ1074" s="29" t="s">
        <v>163</v>
      </c>
      <c r="BA1074" s="25" t="s">
        <v>164</v>
      </c>
    </row>
    <row r="1075" spans="1:69" s="25" customFormat="1" hidden="1" x14ac:dyDescent="0.25">
      <c r="A1075" s="25" t="s">
        <v>159</v>
      </c>
      <c r="B1075" s="25" t="s">
        <v>160</v>
      </c>
      <c r="C1075" s="25" t="s">
        <v>161</v>
      </c>
      <c r="D1075" s="25" t="s">
        <v>11</v>
      </c>
      <c r="E1075" s="25">
        <v>1</v>
      </c>
      <c r="F1075" s="47" t="s">
        <v>267</v>
      </c>
      <c r="G1075" s="69">
        <v>34</v>
      </c>
      <c r="H1075" s="69">
        <v>850</v>
      </c>
      <c r="I1075" s="69">
        <v>34</v>
      </c>
      <c r="J1075" s="23"/>
      <c r="K1075" s="23"/>
      <c r="L1075" s="23"/>
      <c r="M1075" s="71"/>
      <c r="N1075" s="71"/>
      <c r="O1075" s="73">
        <v>1</v>
      </c>
      <c r="P1075" s="69"/>
      <c r="Q1075" s="24"/>
      <c r="R1075" s="24"/>
      <c r="S1075" s="24"/>
      <c r="T1075" s="24"/>
      <c r="U1075" s="23"/>
      <c r="V1075" s="23"/>
      <c r="W1075" s="23"/>
      <c r="X1075" s="73">
        <f t="shared" si="105"/>
        <v>32</v>
      </c>
      <c r="Y1075" s="26">
        <f t="shared" si="101"/>
        <v>804.24771931898704</v>
      </c>
      <c r="Z1075" s="63">
        <f t="shared" si="102"/>
        <v>2.6666666666666665</v>
      </c>
      <c r="AA1075" s="87">
        <f t="shared" si="103"/>
        <v>5.5850536063818543</v>
      </c>
      <c r="AB1075" s="64">
        <f t="shared" si="104"/>
        <v>5.6249999999999998E-5</v>
      </c>
      <c r="AC1075" s="137">
        <v>1.4999999999999999E-4</v>
      </c>
      <c r="AD1075" s="27"/>
      <c r="AE1075" s="27"/>
      <c r="AF1075" s="27"/>
      <c r="AG1075" s="27"/>
      <c r="AH1075" s="27"/>
      <c r="AI1075" s="44">
        <v>352.77</v>
      </c>
      <c r="AJ1075" s="27"/>
      <c r="AK1075" s="27"/>
      <c r="AL1075" s="27"/>
      <c r="AM1075" s="27"/>
      <c r="AN1075" s="27"/>
      <c r="AO1075" s="27"/>
      <c r="AP1075" s="27"/>
      <c r="AQ1075" s="27"/>
      <c r="AR1075" s="27"/>
      <c r="AY1075" s="28" t="s">
        <v>162</v>
      </c>
      <c r="AZ1075" s="29" t="s">
        <v>163</v>
      </c>
      <c r="BA1075" s="25" t="s">
        <v>164</v>
      </c>
    </row>
    <row r="1076" spans="1:69" s="25" customFormat="1" hidden="1" x14ac:dyDescent="0.25">
      <c r="A1076" s="25" t="s">
        <v>159</v>
      </c>
      <c r="B1076" s="25" t="s">
        <v>160</v>
      </c>
      <c r="C1076" s="25" t="s">
        <v>161</v>
      </c>
      <c r="D1076" s="25" t="s">
        <v>11</v>
      </c>
      <c r="E1076" s="25">
        <v>1</v>
      </c>
      <c r="F1076" s="47" t="s">
        <v>267</v>
      </c>
      <c r="G1076" s="69">
        <v>34</v>
      </c>
      <c r="H1076" s="69">
        <v>850</v>
      </c>
      <c r="I1076" s="69">
        <v>34</v>
      </c>
      <c r="J1076" s="23"/>
      <c r="K1076" s="23"/>
      <c r="L1076" s="23"/>
      <c r="M1076" s="71"/>
      <c r="N1076" s="71"/>
      <c r="O1076" s="73">
        <v>1.0620000000000001</v>
      </c>
      <c r="P1076" s="69"/>
      <c r="Q1076" s="24"/>
      <c r="R1076" s="24"/>
      <c r="S1076" s="24"/>
      <c r="T1076" s="24"/>
      <c r="U1076" s="23"/>
      <c r="V1076" s="23"/>
      <c r="W1076" s="23"/>
      <c r="X1076" s="73">
        <f t="shared" si="105"/>
        <v>31.876000000000001</v>
      </c>
      <c r="Y1076" s="26">
        <f t="shared" si="101"/>
        <v>798.0268757764253</v>
      </c>
      <c r="Z1076" s="63">
        <f t="shared" si="102"/>
        <v>2.6563333333333334</v>
      </c>
      <c r="AA1076" s="87">
        <f t="shared" si="103"/>
        <v>5.5418533040029532</v>
      </c>
      <c r="AB1076" s="64">
        <f t="shared" si="104"/>
        <v>5.6468816664575221E-5</v>
      </c>
      <c r="AC1076" s="137">
        <v>1.4999999999999999E-4</v>
      </c>
      <c r="AD1076" s="27"/>
      <c r="AE1076" s="27"/>
      <c r="AF1076" s="27"/>
      <c r="AG1076" s="27"/>
      <c r="AH1076" s="27"/>
      <c r="AI1076" s="44">
        <v>373.94</v>
      </c>
      <c r="AJ1076" s="27"/>
      <c r="AK1076" s="27"/>
      <c r="AL1076" s="27"/>
      <c r="AM1076" s="27"/>
      <c r="AN1076" s="27"/>
      <c r="AO1076" s="27"/>
      <c r="AP1076" s="27"/>
      <c r="AQ1076" s="27"/>
      <c r="AR1076" s="27"/>
      <c r="AY1076" s="28" t="s">
        <v>162</v>
      </c>
      <c r="AZ1076" s="29" t="s">
        <v>163</v>
      </c>
      <c r="BA1076" s="25" t="s">
        <v>164</v>
      </c>
    </row>
    <row r="1077" spans="1:69" s="25" customFormat="1" hidden="1" x14ac:dyDescent="0.25">
      <c r="A1077" s="25" t="s">
        <v>159</v>
      </c>
      <c r="B1077" s="25" t="s">
        <v>160</v>
      </c>
      <c r="C1077" s="25" t="s">
        <v>161</v>
      </c>
      <c r="D1077" s="25" t="s">
        <v>11</v>
      </c>
      <c r="E1077" s="25">
        <v>1</v>
      </c>
      <c r="F1077" s="47" t="s">
        <v>267</v>
      </c>
      <c r="G1077" s="69">
        <v>34</v>
      </c>
      <c r="H1077" s="69">
        <v>850</v>
      </c>
      <c r="I1077" s="69">
        <v>34</v>
      </c>
      <c r="J1077" s="23"/>
      <c r="K1077" s="23"/>
      <c r="L1077" s="23"/>
      <c r="M1077" s="71"/>
      <c r="N1077" s="71"/>
      <c r="O1077" s="73">
        <v>1.125</v>
      </c>
      <c r="P1077" s="69"/>
      <c r="Q1077" s="24"/>
      <c r="R1077" s="24"/>
      <c r="S1077" s="24"/>
      <c r="T1077" s="24"/>
      <c r="U1077" s="23"/>
      <c r="V1077" s="23"/>
      <c r="W1077" s="23"/>
      <c r="X1077" s="73">
        <f t="shared" si="105"/>
        <v>31.75</v>
      </c>
      <c r="Y1077" s="26">
        <f t="shared" si="101"/>
        <v>791.73043608984017</v>
      </c>
      <c r="Z1077" s="63">
        <f t="shared" si="102"/>
        <v>2.6458333333333335</v>
      </c>
      <c r="AA1077" s="87">
        <f t="shared" si="103"/>
        <v>5.4981280284016689</v>
      </c>
      <c r="AB1077" s="64">
        <f t="shared" si="104"/>
        <v>5.6692913385826763E-5</v>
      </c>
      <c r="AC1077" s="137">
        <v>1.4999999999999999E-4</v>
      </c>
      <c r="AD1077" s="27"/>
      <c r="AE1077" s="27"/>
      <c r="AF1077" s="27"/>
      <c r="AG1077" s="27"/>
      <c r="AH1077" s="27"/>
      <c r="AI1077" s="44">
        <v>395.36</v>
      </c>
      <c r="AJ1077" s="27"/>
      <c r="AK1077" s="27"/>
      <c r="AL1077" s="27"/>
      <c r="AM1077" s="27"/>
      <c r="AN1077" s="27"/>
      <c r="AO1077" s="27"/>
      <c r="AP1077" s="27"/>
      <c r="AQ1077" s="27"/>
      <c r="AR1077" s="27"/>
      <c r="AY1077" s="28" t="s">
        <v>162</v>
      </c>
      <c r="AZ1077" s="29" t="s">
        <v>163</v>
      </c>
      <c r="BA1077" s="25" t="s">
        <v>164</v>
      </c>
    </row>
    <row r="1078" spans="1:69" s="25" customFormat="1" hidden="1" x14ac:dyDescent="0.25">
      <c r="A1078" s="25" t="s">
        <v>159</v>
      </c>
      <c r="B1078" s="25" t="s">
        <v>160</v>
      </c>
      <c r="C1078" s="25" t="s">
        <v>161</v>
      </c>
      <c r="D1078" s="25" t="s">
        <v>11</v>
      </c>
      <c r="E1078" s="25">
        <v>1</v>
      </c>
      <c r="F1078" s="47" t="s">
        <v>267</v>
      </c>
      <c r="G1078" s="69">
        <v>34</v>
      </c>
      <c r="H1078" s="69">
        <v>850</v>
      </c>
      <c r="I1078" s="69">
        <v>34</v>
      </c>
      <c r="J1078" s="23"/>
      <c r="K1078" s="23"/>
      <c r="L1078" s="23"/>
      <c r="M1078" s="71"/>
      <c r="N1078" s="71"/>
      <c r="O1078" s="73">
        <v>1.1879999999999999</v>
      </c>
      <c r="P1078" s="69"/>
      <c r="Q1078" s="24"/>
      <c r="R1078" s="24"/>
      <c r="S1078" s="24"/>
      <c r="T1078" s="24"/>
      <c r="U1078" s="23"/>
      <c r="V1078" s="23"/>
      <c r="W1078" s="23"/>
      <c r="X1078" s="73">
        <f t="shared" si="105"/>
        <v>31.623999999999999</v>
      </c>
      <c r="Y1078" s="26">
        <f t="shared" si="101"/>
        <v>785.45893436573931</v>
      </c>
      <c r="Z1078" s="63">
        <f t="shared" si="102"/>
        <v>2.6353333333333331</v>
      </c>
      <c r="AA1078" s="87">
        <f t="shared" si="103"/>
        <v>5.4545759330954109</v>
      </c>
      <c r="AB1078" s="64">
        <f t="shared" si="104"/>
        <v>5.6918795851252216E-5</v>
      </c>
      <c r="AC1078" s="137">
        <v>1.4999999999999999E-4</v>
      </c>
      <c r="AD1078" s="27"/>
      <c r="AE1078" s="27"/>
      <c r="AF1078" s="27"/>
      <c r="AG1078" s="27"/>
      <c r="AH1078" s="27"/>
      <c r="AI1078" s="44">
        <v>416.7</v>
      </c>
      <c r="AJ1078" s="27"/>
      <c r="AK1078" s="27"/>
      <c r="AL1078" s="27"/>
      <c r="AM1078" s="27"/>
      <c r="AN1078" s="27"/>
      <c r="AO1078" s="27"/>
      <c r="AP1078" s="27"/>
      <c r="AQ1078" s="27"/>
      <c r="AR1078" s="27"/>
      <c r="AY1078" s="28" t="s">
        <v>162</v>
      </c>
      <c r="AZ1078" s="29" t="s">
        <v>163</v>
      </c>
      <c r="BA1078" s="25" t="s">
        <v>164</v>
      </c>
    </row>
    <row r="1079" spans="1:69" s="25" customFormat="1" hidden="1" x14ac:dyDescent="0.25">
      <c r="A1079" s="25" t="s">
        <v>159</v>
      </c>
      <c r="B1079" s="25" t="s">
        <v>160</v>
      </c>
      <c r="C1079" s="25" t="s">
        <v>161</v>
      </c>
      <c r="D1079" s="25" t="s">
        <v>11</v>
      </c>
      <c r="E1079" s="25">
        <v>1</v>
      </c>
      <c r="F1079" s="47" t="s">
        <v>267</v>
      </c>
      <c r="G1079" s="69">
        <v>34</v>
      </c>
      <c r="H1079" s="69">
        <v>850</v>
      </c>
      <c r="I1079" s="69">
        <v>34</v>
      </c>
      <c r="J1079" s="23"/>
      <c r="K1079" s="23"/>
      <c r="L1079" s="23"/>
      <c r="M1079" s="71"/>
      <c r="N1079" s="71"/>
      <c r="O1079" s="73">
        <v>1.25</v>
      </c>
      <c r="P1079" s="69"/>
      <c r="Q1079" s="24"/>
      <c r="R1079" s="24"/>
      <c r="S1079" s="24"/>
      <c r="T1079" s="24"/>
      <c r="U1079" s="23"/>
      <c r="V1079" s="23"/>
      <c r="W1079" s="23"/>
      <c r="X1079" s="73">
        <f t="shared" si="105"/>
        <v>31.5</v>
      </c>
      <c r="Y1079" s="26">
        <f t="shared" si="101"/>
        <v>779.31132763111805</v>
      </c>
      <c r="Z1079" s="63">
        <f t="shared" si="102"/>
        <v>2.625</v>
      </c>
      <c r="AA1079" s="87">
        <f t="shared" si="103"/>
        <v>5.4118842196605419</v>
      </c>
      <c r="AB1079" s="64">
        <f t="shared" si="104"/>
        <v>5.7142857142857135E-5</v>
      </c>
      <c r="AC1079" s="137">
        <v>1.4999999999999999E-4</v>
      </c>
      <c r="AD1079" s="27"/>
      <c r="AE1079" s="27"/>
      <c r="AF1079" s="27"/>
      <c r="AG1079" s="27"/>
      <c r="AH1079" s="27"/>
      <c r="AI1079" s="44">
        <v>437.62</v>
      </c>
      <c r="AJ1079" s="27"/>
      <c r="AK1079" s="27"/>
      <c r="AL1079" s="27"/>
      <c r="AM1079" s="27"/>
      <c r="AN1079" s="27"/>
      <c r="AO1079" s="27"/>
      <c r="AP1079" s="27"/>
      <c r="AQ1079" s="27"/>
      <c r="AR1079" s="27"/>
      <c r="AY1079" s="28" t="s">
        <v>162</v>
      </c>
      <c r="AZ1079" s="29" t="s">
        <v>163</v>
      </c>
      <c r="BA1079" s="25" t="s">
        <v>164</v>
      </c>
    </row>
    <row r="1080" spans="1:69" s="25" customFormat="1" hidden="1" x14ac:dyDescent="0.25">
      <c r="A1080" s="36" t="s">
        <v>159</v>
      </c>
      <c r="B1080" s="36" t="s">
        <v>160</v>
      </c>
      <c r="C1080" s="36" t="s">
        <v>161</v>
      </c>
      <c r="D1080" s="36" t="s">
        <v>11</v>
      </c>
      <c r="E1080" s="36">
        <v>1</v>
      </c>
      <c r="F1080" s="47" t="s">
        <v>267</v>
      </c>
      <c r="G1080" s="70">
        <v>36</v>
      </c>
      <c r="H1080" s="70">
        <v>900</v>
      </c>
      <c r="I1080" s="70">
        <v>36</v>
      </c>
      <c r="J1080" s="34"/>
      <c r="K1080" s="34"/>
      <c r="L1080" s="34"/>
      <c r="M1080" s="78"/>
      <c r="N1080" s="78"/>
      <c r="O1080" s="80">
        <v>0.25</v>
      </c>
      <c r="P1080" s="70"/>
      <c r="Q1080" s="35"/>
      <c r="R1080" s="35"/>
      <c r="S1080" s="35"/>
      <c r="T1080" s="35"/>
      <c r="U1080" s="34"/>
      <c r="V1080" s="34"/>
      <c r="W1080" s="34"/>
      <c r="X1080" s="80">
        <f t="shared" si="105"/>
        <v>35.5</v>
      </c>
      <c r="Y1080" s="42">
        <f t="shared" si="101"/>
        <v>989.79803542163415</v>
      </c>
      <c r="Z1080" s="67">
        <f t="shared" si="102"/>
        <v>2.9583333333333335</v>
      </c>
      <c r="AA1080" s="89">
        <f t="shared" si="103"/>
        <v>6.8735974682057943</v>
      </c>
      <c r="AB1080" s="68">
        <f t="shared" si="104"/>
        <v>5.070422535211267E-5</v>
      </c>
      <c r="AC1080" s="139">
        <v>1.4999999999999999E-4</v>
      </c>
      <c r="AD1080" s="43"/>
      <c r="AE1080" s="43"/>
      <c r="AF1080" s="43"/>
      <c r="AG1080" s="43"/>
      <c r="AH1080" s="43"/>
      <c r="AI1080" s="46">
        <v>95.54</v>
      </c>
      <c r="AJ1080" s="43"/>
      <c r="AK1080" s="43"/>
      <c r="AL1080" s="43"/>
      <c r="AM1080" s="43"/>
      <c r="AN1080" s="43"/>
      <c r="AO1080" s="43"/>
      <c r="AP1080" s="43"/>
      <c r="AQ1080" s="43"/>
      <c r="AR1080" s="43"/>
      <c r="AS1080" s="36"/>
      <c r="AT1080" s="36"/>
      <c r="AU1080" s="36"/>
      <c r="AV1080" s="36"/>
      <c r="AW1080" s="36"/>
      <c r="AX1080" s="36"/>
      <c r="AY1080" s="39" t="s">
        <v>162</v>
      </c>
      <c r="AZ1080" s="40" t="s">
        <v>163</v>
      </c>
      <c r="BA1080" s="41" t="s">
        <v>164</v>
      </c>
      <c r="BB1080" s="36"/>
      <c r="BC1080" s="36"/>
      <c r="BD1080" s="36"/>
      <c r="BE1080" s="36"/>
      <c r="BF1080" s="36"/>
      <c r="BG1080" s="36"/>
      <c r="BH1080" s="36"/>
      <c r="BI1080" s="36"/>
      <c r="BJ1080" s="36"/>
      <c r="BK1080" s="36"/>
      <c r="BL1080" s="36"/>
      <c r="BM1080" s="36"/>
      <c r="BN1080" s="36"/>
      <c r="BO1080" s="36"/>
      <c r="BP1080" s="36"/>
      <c r="BQ1080" s="36"/>
    </row>
    <row r="1081" spans="1:69" s="25" customFormat="1" hidden="1" x14ac:dyDescent="0.25">
      <c r="A1081" s="36" t="s">
        <v>159</v>
      </c>
      <c r="B1081" s="36" t="s">
        <v>160</v>
      </c>
      <c r="C1081" s="36" t="s">
        <v>161</v>
      </c>
      <c r="D1081" s="36" t="s">
        <v>11</v>
      </c>
      <c r="E1081" s="36">
        <v>1</v>
      </c>
      <c r="F1081" s="47" t="s">
        <v>267</v>
      </c>
      <c r="G1081" s="70">
        <v>36</v>
      </c>
      <c r="H1081" s="70">
        <v>900</v>
      </c>
      <c r="I1081" s="70">
        <v>36</v>
      </c>
      <c r="J1081" s="34"/>
      <c r="K1081" s="34"/>
      <c r="L1081" s="34"/>
      <c r="M1081" s="78"/>
      <c r="N1081" s="78"/>
      <c r="O1081" s="80">
        <v>0.28100000000000003</v>
      </c>
      <c r="P1081" s="70"/>
      <c r="Q1081" s="35"/>
      <c r="R1081" s="35"/>
      <c r="S1081" s="35"/>
      <c r="T1081" s="35"/>
      <c r="U1081" s="34"/>
      <c r="V1081" s="34"/>
      <c r="W1081" s="34"/>
      <c r="X1081" s="80">
        <f t="shared" si="105"/>
        <v>35.438000000000002</v>
      </c>
      <c r="Y1081" s="42">
        <f t="shared" si="101"/>
        <v>986.34373177689895</v>
      </c>
      <c r="Z1081" s="67">
        <f t="shared" si="102"/>
        <v>2.9531666666666667</v>
      </c>
      <c r="AA1081" s="89">
        <f t="shared" si="103"/>
        <v>6.8496092484506867</v>
      </c>
      <c r="AB1081" s="68">
        <f t="shared" si="104"/>
        <v>5.0792934138495395E-5</v>
      </c>
      <c r="AC1081" s="139">
        <v>1.4999999999999999E-4</v>
      </c>
      <c r="AD1081" s="43"/>
      <c r="AE1081" s="43"/>
      <c r="AF1081" s="43"/>
      <c r="AG1081" s="43"/>
      <c r="AH1081" s="43"/>
      <c r="AI1081" s="46">
        <v>107.3</v>
      </c>
      <c r="AJ1081" s="43"/>
      <c r="AK1081" s="43"/>
      <c r="AL1081" s="43"/>
      <c r="AM1081" s="43"/>
      <c r="AN1081" s="43"/>
      <c r="AO1081" s="43"/>
      <c r="AP1081" s="43"/>
      <c r="AQ1081" s="43"/>
      <c r="AR1081" s="43"/>
      <c r="AS1081" s="36"/>
      <c r="AT1081" s="36"/>
      <c r="AU1081" s="36"/>
      <c r="AV1081" s="36"/>
      <c r="AW1081" s="36"/>
      <c r="AX1081" s="36"/>
      <c r="AY1081" s="39" t="s">
        <v>162</v>
      </c>
      <c r="AZ1081" s="40" t="s">
        <v>163</v>
      </c>
      <c r="BA1081" s="41" t="s">
        <v>164</v>
      </c>
      <c r="BB1081" s="36"/>
      <c r="BC1081" s="36"/>
      <c r="BD1081" s="36"/>
      <c r="BE1081" s="36"/>
      <c r="BF1081" s="36"/>
      <c r="BG1081" s="36"/>
      <c r="BH1081" s="36"/>
      <c r="BI1081" s="36"/>
      <c r="BJ1081" s="36"/>
      <c r="BK1081" s="36"/>
      <c r="BL1081" s="36"/>
      <c r="BM1081" s="36"/>
      <c r="BN1081" s="36"/>
      <c r="BO1081" s="36"/>
      <c r="BP1081" s="36"/>
      <c r="BQ1081" s="36"/>
    </row>
    <row r="1082" spans="1:69" s="25" customFormat="1" hidden="1" x14ac:dyDescent="0.25">
      <c r="A1082" s="36" t="s">
        <v>159</v>
      </c>
      <c r="B1082" s="36" t="s">
        <v>160</v>
      </c>
      <c r="C1082" s="36" t="s">
        <v>161</v>
      </c>
      <c r="D1082" s="36" t="s">
        <v>11</v>
      </c>
      <c r="E1082" s="36">
        <v>1</v>
      </c>
      <c r="F1082" s="47" t="s">
        <v>267</v>
      </c>
      <c r="G1082" s="70">
        <v>36</v>
      </c>
      <c r="H1082" s="70">
        <v>900</v>
      </c>
      <c r="I1082" s="70">
        <v>36</v>
      </c>
      <c r="J1082" s="34"/>
      <c r="K1082" s="34"/>
      <c r="L1082" s="34"/>
      <c r="M1082" s="78"/>
      <c r="N1082" s="78">
        <v>10</v>
      </c>
      <c r="O1082" s="80">
        <v>0.312</v>
      </c>
      <c r="P1082" s="70"/>
      <c r="Q1082" s="35"/>
      <c r="R1082" s="35"/>
      <c r="S1082" s="35"/>
      <c r="T1082" s="35"/>
      <c r="U1082" s="34"/>
      <c r="V1082" s="34"/>
      <c r="W1082" s="34"/>
      <c r="X1082" s="80">
        <f t="shared" si="105"/>
        <v>35.375999999999998</v>
      </c>
      <c r="Y1082" s="42">
        <f t="shared" si="101"/>
        <v>982.8954662732433</v>
      </c>
      <c r="Z1082" s="67">
        <f t="shared" si="102"/>
        <v>2.948</v>
      </c>
      <c r="AA1082" s="89">
        <f t="shared" si="103"/>
        <v>6.8256629602308578</v>
      </c>
      <c r="AB1082" s="68">
        <f t="shared" si="104"/>
        <v>5.0881953867028491E-5</v>
      </c>
      <c r="AC1082" s="139">
        <v>1.4999999999999999E-4</v>
      </c>
      <c r="AD1082" s="43"/>
      <c r="AE1082" s="43"/>
      <c r="AF1082" s="43"/>
      <c r="AG1082" s="43"/>
      <c r="AH1082" s="43"/>
      <c r="AI1082" s="46">
        <v>119.03</v>
      </c>
      <c r="AJ1082" s="43"/>
      <c r="AK1082" s="43"/>
      <c r="AL1082" s="43"/>
      <c r="AM1082" s="43"/>
      <c r="AN1082" s="43"/>
      <c r="AO1082" s="43"/>
      <c r="AP1082" s="43"/>
      <c r="AQ1082" s="43"/>
      <c r="AR1082" s="43"/>
      <c r="AS1082" s="36"/>
      <c r="AT1082" s="36"/>
      <c r="AU1082" s="36"/>
      <c r="AV1082" s="36"/>
      <c r="AW1082" s="36"/>
      <c r="AX1082" s="36"/>
      <c r="AY1082" s="39" t="s">
        <v>162</v>
      </c>
      <c r="AZ1082" s="40" t="s">
        <v>163</v>
      </c>
      <c r="BA1082" s="41" t="s">
        <v>164</v>
      </c>
      <c r="BB1082" s="36"/>
      <c r="BC1082" s="36"/>
      <c r="BD1082" s="36"/>
      <c r="BE1082" s="36"/>
      <c r="BF1082" s="36"/>
      <c r="BG1082" s="36"/>
      <c r="BH1082" s="36"/>
      <c r="BI1082" s="36"/>
      <c r="BJ1082" s="36"/>
      <c r="BK1082" s="36"/>
      <c r="BL1082" s="36"/>
      <c r="BM1082" s="36"/>
      <c r="BN1082" s="36"/>
      <c r="BO1082" s="36"/>
      <c r="BP1082" s="36"/>
      <c r="BQ1082" s="36"/>
    </row>
    <row r="1083" spans="1:69" s="25" customFormat="1" hidden="1" x14ac:dyDescent="0.25">
      <c r="A1083" s="36" t="s">
        <v>159</v>
      </c>
      <c r="B1083" s="36" t="s">
        <v>160</v>
      </c>
      <c r="C1083" s="36" t="s">
        <v>161</v>
      </c>
      <c r="D1083" s="36" t="s">
        <v>11</v>
      </c>
      <c r="E1083" s="36">
        <v>1</v>
      </c>
      <c r="F1083" s="47" t="s">
        <v>267</v>
      </c>
      <c r="G1083" s="70">
        <v>36</v>
      </c>
      <c r="H1083" s="70">
        <v>900</v>
      </c>
      <c r="I1083" s="70">
        <v>36</v>
      </c>
      <c r="J1083" s="34"/>
      <c r="K1083" s="34"/>
      <c r="L1083" s="34"/>
      <c r="M1083" s="78"/>
      <c r="N1083" s="78"/>
      <c r="O1083" s="80">
        <v>0.34399999999999997</v>
      </c>
      <c r="P1083" s="70"/>
      <c r="Q1083" s="35"/>
      <c r="R1083" s="35"/>
      <c r="S1083" s="35"/>
      <c r="T1083" s="35"/>
      <c r="U1083" s="34"/>
      <c r="V1083" s="34"/>
      <c r="W1083" s="34"/>
      <c r="X1083" s="80">
        <f t="shared" si="105"/>
        <v>35.311999999999998</v>
      </c>
      <c r="Y1083" s="42">
        <f t="shared" si="101"/>
        <v>979.34229984929209</v>
      </c>
      <c r="Z1083" s="67">
        <f t="shared" si="102"/>
        <v>2.9426666666666663</v>
      </c>
      <c r="AA1083" s="89">
        <f t="shared" si="103"/>
        <v>6.8009881933978606</v>
      </c>
      <c r="AB1083" s="68">
        <f t="shared" si="104"/>
        <v>5.0974173085636613E-5</v>
      </c>
      <c r="AC1083" s="139">
        <v>1.4999999999999999E-4</v>
      </c>
      <c r="AD1083" s="43"/>
      <c r="AE1083" s="43"/>
      <c r="AF1083" s="43"/>
      <c r="AG1083" s="43"/>
      <c r="AH1083" s="43"/>
      <c r="AI1083" s="46">
        <v>131.12</v>
      </c>
      <c r="AJ1083" s="43"/>
      <c r="AK1083" s="43"/>
      <c r="AL1083" s="43"/>
      <c r="AM1083" s="43"/>
      <c r="AN1083" s="43"/>
      <c r="AO1083" s="43"/>
      <c r="AP1083" s="43"/>
      <c r="AQ1083" s="43"/>
      <c r="AR1083" s="43"/>
      <c r="AS1083" s="36"/>
      <c r="AT1083" s="36"/>
      <c r="AU1083" s="36"/>
      <c r="AV1083" s="36"/>
      <c r="AW1083" s="36"/>
      <c r="AX1083" s="36"/>
      <c r="AY1083" s="39" t="s">
        <v>162</v>
      </c>
      <c r="AZ1083" s="40" t="s">
        <v>163</v>
      </c>
      <c r="BA1083" s="41" t="s">
        <v>164</v>
      </c>
      <c r="BB1083" s="36"/>
      <c r="BC1083" s="36"/>
      <c r="BD1083" s="36"/>
      <c r="BE1083" s="36"/>
      <c r="BF1083" s="36"/>
      <c r="BG1083" s="36"/>
      <c r="BH1083" s="36"/>
      <c r="BI1083" s="36"/>
      <c r="BJ1083" s="36"/>
      <c r="BK1083" s="36"/>
      <c r="BL1083" s="36"/>
      <c r="BM1083" s="36"/>
      <c r="BN1083" s="36"/>
      <c r="BO1083" s="36"/>
      <c r="BP1083" s="36"/>
      <c r="BQ1083" s="36"/>
    </row>
    <row r="1084" spans="1:69" s="25" customFormat="1" hidden="1" x14ac:dyDescent="0.25">
      <c r="A1084" s="36" t="s">
        <v>159</v>
      </c>
      <c r="B1084" s="36" t="s">
        <v>160</v>
      </c>
      <c r="C1084" s="36" t="s">
        <v>161</v>
      </c>
      <c r="D1084" s="36" t="s">
        <v>11</v>
      </c>
      <c r="E1084" s="36">
        <v>1</v>
      </c>
      <c r="F1084" s="47" t="s">
        <v>267</v>
      </c>
      <c r="G1084" s="70">
        <v>36</v>
      </c>
      <c r="H1084" s="70">
        <v>900</v>
      </c>
      <c r="I1084" s="70">
        <v>36</v>
      </c>
      <c r="J1084" s="34"/>
      <c r="K1084" s="34"/>
      <c r="L1084" s="34"/>
      <c r="M1084" s="78" t="s">
        <v>165</v>
      </c>
      <c r="N1084" s="78"/>
      <c r="O1084" s="80">
        <v>0.375</v>
      </c>
      <c r="P1084" s="70"/>
      <c r="Q1084" s="35"/>
      <c r="R1084" s="35"/>
      <c r="S1084" s="35"/>
      <c r="T1084" s="35"/>
      <c r="U1084" s="34"/>
      <c r="V1084" s="34"/>
      <c r="W1084" s="34"/>
      <c r="X1084" s="80">
        <f t="shared" si="105"/>
        <v>35.25</v>
      </c>
      <c r="Y1084" s="42">
        <f t="shared" si="101"/>
        <v>975.90630540654183</v>
      </c>
      <c r="Z1084" s="67">
        <f t="shared" si="102"/>
        <v>2.9375</v>
      </c>
      <c r="AA1084" s="89">
        <f t="shared" si="103"/>
        <v>6.7771271208787631</v>
      </c>
      <c r="AB1084" s="68">
        <f t="shared" si="104"/>
        <v>5.1063829787234037E-5</v>
      </c>
      <c r="AC1084" s="139">
        <v>1.4999999999999999E-4</v>
      </c>
      <c r="AD1084" s="43"/>
      <c r="AE1084" s="43"/>
      <c r="AF1084" s="43"/>
      <c r="AG1084" s="43"/>
      <c r="AH1084" s="43"/>
      <c r="AI1084" s="46">
        <v>142.81</v>
      </c>
      <c r="AJ1084" s="43"/>
      <c r="AK1084" s="43"/>
      <c r="AL1084" s="43"/>
      <c r="AM1084" s="43"/>
      <c r="AN1084" s="43"/>
      <c r="AO1084" s="43"/>
      <c r="AP1084" s="43"/>
      <c r="AQ1084" s="43"/>
      <c r="AR1084" s="43"/>
      <c r="AS1084" s="36"/>
      <c r="AT1084" s="36"/>
      <c r="AU1084" s="36"/>
      <c r="AV1084" s="36"/>
      <c r="AW1084" s="36"/>
      <c r="AX1084" s="36"/>
      <c r="AY1084" s="39" t="s">
        <v>162</v>
      </c>
      <c r="AZ1084" s="40" t="s">
        <v>163</v>
      </c>
      <c r="BA1084" s="41" t="s">
        <v>164</v>
      </c>
      <c r="BB1084" s="36"/>
      <c r="BC1084" s="36"/>
      <c r="BD1084" s="36"/>
      <c r="BE1084" s="36"/>
      <c r="BF1084" s="36"/>
      <c r="BG1084" s="36"/>
      <c r="BH1084" s="36"/>
      <c r="BI1084" s="36"/>
      <c r="BJ1084" s="36"/>
      <c r="BK1084" s="36"/>
      <c r="BL1084" s="36"/>
      <c r="BM1084" s="36"/>
      <c r="BN1084" s="36"/>
      <c r="BO1084" s="36"/>
      <c r="BP1084" s="36"/>
      <c r="BQ1084" s="36"/>
    </row>
    <row r="1085" spans="1:69" s="25" customFormat="1" hidden="1" x14ac:dyDescent="0.25">
      <c r="A1085" s="36" t="s">
        <v>159</v>
      </c>
      <c r="B1085" s="36" t="s">
        <v>160</v>
      </c>
      <c r="C1085" s="36" t="s">
        <v>161</v>
      </c>
      <c r="D1085" s="36" t="s">
        <v>11</v>
      </c>
      <c r="E1085" s="36">
        <v>1</v>
      </c>
      <c r="F1085" s="47" t="s">
        <v>267</v>
      </c>
      <c r="G1085" s="70">
        <v>36</v>
      </c>
      <c r="H1085" s="70">
        <v>900</v>
      </c>
      <c r="I1085" s="70">
        <v>36</v>
      </c>
      <c r="J1085" s="34"/>
      <c r="K1085" s="34"/>
      <c r="L1085" s="34"/>
      <c r="M1085" s="78"/>
      <c r="N1085" s="78"/>
      <c r="O1085" s="80">
        <v>0.40600000000000003</v>
      </c>
      <c r="P1085" s="70"/>
      <c r="Q1085" s="35"/>
      <c r="R1085" s="35"/>
      <c r="S1085" s="35"/>
      <c r="T1085" s="35"/>
      <c r="U1085" s="34"/>
      <c r="V1085" s="34"/>
      <c r="W1085" s="34"/>
      <c r="X1085" s="80">
        <f t="shared" si="105"/>
        <v>35.188000000000002</v>
      </c>
      <c r="Y1085" s="42">
        <f t="shared" si="101"/>
        <v>972.47634910487182</v>
      </c>
      <c r="Z1085" s="67">
        <f t="shared" si="102"/>
        <v>2.9323333333333337</v>
      </c>
      <c r="AA1085" s="89">
        <f t="shared" si="103"/>
        <v>6.7533079798949442</v>
      </c>
      <c r="AB1085" s="68">
        <f t="shared" si="104"/>
        <v>5.1153802432647486E-5</v>
      </c>
      <c r="AC1085" s="139">
        <v>1.4999999999999999E-4</v>
      </c>
      <c r="AD1085" s="43"/>
      <c r="AE1085" s="43"/>
      <c r="AF1085" s="43"/>
      <c r="AG1085" s="43"/>
      <c r="AH1085" s="43"/>
      <c r="AI1085" s="46">
        <v>154.47999999999999</v>
      </c>
      <c r="AJ1085" s="43"/>
      <c r="AK1085" s="43"/>
      <c r="AL1085" s="43"/>
      <c r="AM1085" s="43"/>
      <c r="AN1085" s="43"/>
      <c r="AO1085" s="43"/>
      <c r="AP1085" s="43"/>
      <c r="AQ1085" s="43"/>
      <c r="AR1085" s="43"/>
      <c r="AS1085" s="36"/>
      <c r="AT1085" s="36"/>
      <c r="AU1085" s="36"/>
      <c r="AV1085" s="36"/>
      <c r="AW1085" s="36"/>
      <c r="AX1085" s="36"/>
      <c r="AY1085" s="39" t="s">
        <v>162</v>
      </c>
      <c r="AZ1085" s="40" t="s">
        <v>163</v>
      </c>
      <c r="BA1085" s="41" t="s">
        <v>164</v>
      </c>
      <c r="BB1085" s="36"/>
      <c r="BC1085" s="36"/>
      <c r="BD1085" s="36"/>
      <c r="BE1085" s="36"/>
      <c r="BF1085" s="36"/>
      <c r="BG1085" s="36"/>
      <c r="BH1085" s="36"/>
      <c r="BI1085" s="36"/>
      <c r="BJ1085" s="36"/>
      <c r="BK1085" s="36"/>
      <c r="BL1085" s="36"/>
      <c r="BM1085" s="36"/>
      <c r="BN1085" s="36"/>
      <c r="BO1085" s="36"/>
      <c r="BP1085" s="36"/>
      <c r="BQ1085" s="36"/>
    </row>
    <row r="1086" spans="1:69" s="25" customFormat="1" hidden="1" x14ac:dyDescent="0.25">
      <c r="A1086" s="36" t="s">
        <v>159</v>
      </c>
      <c r="B1086" s="36" t="s">
        <v>160</v>
      </c>
      <c r="C1086" s="36" t="s">
        <v>161</v>
      </c>
      <c r="D1086" s="36" t="s">
        <v>11</v>
      </c>
      <c r="E1086" s="36">
        <v>1</v>
      </c>
      <c r="F1086" s="47" t="s">
        <v>267</v>
      </c>
      <c r="G1086" s="70">
        <v>36</v>
      </c>
      <c r="H1086" s="70">
        <v>900</v>
      </c>
      <c r="I1086" s="70">
        <v>36</v>
      </c>
      <c r="J1086" s="34"/>
      <c r="K1086" s="34"/>
      <c r="L1086" s="34"/>
      <c r="M1086" s="78"/>
      <c r="N1086" s="78"/>
      <c r="O1086" s="80">
        <v>0.438</v>
      </c>
      <c r="P1086" s="70"/>
      <c r="Q1086" s="35"/>
      <c r="R1086" s="35"/>
      <c r="S1086" s="35"/>
      <c r="T1086" s="35"/>
      <c r="U1086" s="34"/>
      <c r="V1086" s="34"/>
      <c r="W1086" s="34"/>
      <c r="X1086" s="80">
        <f t="shared" si="105"/>
        <v>35.124000000000002</v>
      </c>
      <c r="Y1086" s="42">
        <f t="shared" si="101"/>
        <v>968.94208250232452</v>
      </c>
      <c r="Z1086" s="67">
        <f t="shared" si="102"/>
        <v>2.927</v>
      </c>
      <c r="AA1086" s="89">
        <f t="shared" si="103"/>
        <v>6.7287644618216982</v>
      </c>
      <c r="AB1086" s="68">
        <f t="shared" si="104"/>
        <v>5.124701059104885E-5</v>
      </c>
      <c r="AC1086" s="139">
        <v>1.4999999999999999E-4</v>
      </c>
      <c r="AD1086" s="43"/>
      <c r="AE1086" s="43"/>
      <c r="AF1086" s="43"/>
      <c r="AG1086" s="43"/>
      <c r="AH1086" s="43"/>
      <c r="AI1086" s="46">
        <v>166.51</v>
      </c>
      <c r="AJ1086" s="43"/>
      <c r="AK1086" s="43"/>
      <c r="AL1086" s="43"/>
      <c r="AM1086" s="43"/>
      <c r="AN1086" s="43"/>
      <c r="AO1086" s="43"/>
      <c r="AP1086" s="43"/>
      <c r="AQ1086" s="43"/>
      <c r="AR1086" s="43"/>
      <c r="AS1086" s="36"/>
      <c r="AT1086" s="36"/>
      <c r="AU1086" s="36"/>
      <c r="AV1086" s="36"/>
      <c r="AW1086" s="36"/>
      <c r="AX1086" s="36"/>
      <c r="AY1086" s="39" t="s">
        <v>162</v>
      </c>
      <c r="AZ1086" s="40" t="s">
        <v>163</v>
      </c>
      <c r="BA1086" s="41" t="s">
        <v>164</v>
      </c>
      <c r="BB1086" s="36"/>
      <c r="BC1086" s="36"/>
      <c r="BD1086" s="36"/>
      <c r="BE1086" s="36"/>
      <c r="BF1086" s="36"/>
      <c r="BG1086" s="36"/>
      <c r="BH1086" s="36"/>
      <c r="BI1086" s="36"/>
      <c r="BJ1086" s="36"/>
      <c r="BK1086" s="36"/>
      <c r="BL1086" s="36"/>
      <c r="BM1086" s="36"/>
      <c r="BN1086" s="36"/>
      <c r="BO1086" s="36"/>
      <c r="BP1086" s="36"/>
      <c r="BQ1086" s="36"/>
    </row>
    <row r="1087" spans="1:69" s="25" customFormat="1" hidden="1" x14ac:dyDescent="0.25">
      <c r="A1087" s="36" t="s">
        <v>159</v>
      </c>
      <c r="B1087" s="36" t="s">
        <v>160</v>
      </c>
      <c r="C1087" s="36" t="s">
        <v>161</v>
      </c>
      <c r="D1087" s="36" t="s">
        <v>11</v>
      </c>
      <c r="E1087" s="36">
        <v>1</v>
      </c>
      <c r="F1087" s="47" t="s">
        <v>267</v>
      </c>
      <c r="G1087" s="70">
        <v>36</v>
      </c>
      <c r="H1087" s="70">
        <v>900</v>
      </c>
      <c r="I1087" s="70">
        <v>36</v>
      </c>
      <c r="J1087" s="34"/>
      <c r="K1087" s="34"/>
      <c r="L1087" s="34"/>
      <c r="M1087" s="78"/>
      <c r="N1087" s="78"/>
      <c r="O1087" s="80">
        <v>0.46899999999999997</v>
      </c>
      <c r="P1087" s="70"/>
      <c r="Q1087" s="35"/>
      <c r="R1087" s="35"/>
      <c r="S1087" s="35"/>
      <c r="T1087" s="35"/>
      <c r="U1087" s="34"/>
      <c r="V1087" s="34"/>
      <c r="W1087" s="34"/>
      <c r="X1087" s="80">
        <f t="shared" si="105"/>
        <v>35.061999999999998</v>
      </c>
      <c r="Y1087" s="42">
        <f t="shared" si="101"/>
        <v>965.52439726155899</v>
      </c>
      <c r="Z1087" s="67">
        <f t="shared" si="102"/>
        <v>2.9218333333333333</v>
      </c>
      <c r="AA1087" s="89">
        <f t="shared" si="103"/>
        <v>6.7050305365386045</v>
      </c>
      <c r="AB1087" s="68">
        <f t="shared" si="104"/>
        <v>5.1337630483144141E-5</v>
      </c>
      <c r="AC1087" s="139">
        <v>1.4999999999999999E-4</v>
      </c>
      <c r="AD1087" s="43"/>
      <c r="AE1087" s="43"/>
      <c r="AF1087" s="43"/>
      <c r="AG1087" s="43"/>
      <c r="AH1087" s="43"/>
      <c r="AI1087" s="46">
        <v>178.14</v>
      </c>
      <c r="AJ1087" s="43"/>
      <c r="AK1087" s="43"/>
      <c r="AL1087" s="43"/>
      <c r="AM1087" s="43"/>
      <c r="AN1087" s="43"/>
      <c r="AO1087" s="43"/>
      <c r="AP1087" s="43"/>
      <c r="AQ1087" s="43"/>
      <c r="AR1087" s="43"/>
      <c r="AS1087" s="36"/>
      <c r="AT1087" s="36"/>
      <c r="AU1087" s="36"/>
      <c r="AV1087" s="36"/>
      <c r="AW1087" s="36"/>
      <c r="AX1087" s="36"/>
      <c r="AY1087" s="39" t="s">
        <v>162</v>
      </c>
      <c r="AZ1087" s="40" t="s">
        <v>163</v>
      </c>
      <c r="BA1087" s="41" t="s">
        <v>164</v>
      </c>
      <c r="BB1087" s="36"/>
      <c r="BC1087" s="36"/>
      <c r="BD1087" s="36"/>
      <c r="BE1087" s="36"/>
      <c r="BF1087" s="36"/>
      <c r="BG1087" s="36"/>
      <c r="BH1087" s="36"/>
      <c r="BI1087" s="36"/>
      <c r="BJ1087" s="36"/>
      <c r="BK1087" s="36"/>
      <c r="BL1087" s="36"/>
      <c r="BM1087" s="36"/>
      <c r="BN1087" s="36"/>
      <c r="BO1087" s="36"/>
      <c r="BP1087" s="36"/>
      <c r="BQ1087" s="36"/>
    </row>
    <row r="1088" spans="1:69" s="25" customFormat="1" hidden="1" x14ac:dyDescent="0.25">
      <c r="A1088" s="36" t="s">
        <v>159</v>
      </c>
      <c r="B1088" s="36" t="s">
        <v>160</v>
      </c>
      <c r="C1088" s="36" t="s">
        <v>161</v>
      </c>
      <c r="D1088" s="36" t="s">
        <v>11</v>
      </c>
      <c r="E1088" s="36">
        <v>1</v>
      </c>
      <c r="F1088" s="47" t="s">
        <v>267</v>
      </c>
      <c r="G1088" s="70">
        <v>36</v>
      </c>
      <c r="H1088" s="70">
        <v>900</v>
      </c>
      <c r="I1088" s="70">
        <v>36</v>
      </c>
      <c r="J1088" s="34"/>
      <c r="K1088" s="34"/>
      <c r="L1088" s="34"/>
      <c r="M1088" s="78" t="s">
        <v>166</v>
      </c>
      <c r="N1088" s="78">
        <v>20</v>
      </c>
      <c r="O1088" s="80">
        <v>0.5</v>
      </c>
      <c r="P1088" s="70"/>
      <c r="Q1088" s="35"/>
      <c r="R1088" s="35"/>
      <c r="S1088" s="35"/>
      <c r="T1088" s="35"/>
      <c r="U1088" s="34"/>
      <c r="V1088" s="34"/>
      <c r="W1088" s="34"/>
      <c r="X1088" s="80">
        <f t="shared" si="105"/>
        <v>35</v>
      </c>
      <c r="Y1088" s="42">
        <f t="shared" si="101"/>
        <v>962.11275016187415</v>
      </c>
      <c r="Z1088" s="67">
        <f t="shared" si="102"/>
        <v>2.9166666666666665</v>
      </c>
      <c r="AA1088" s="89">
        <f t="shared" si="103"/>
        <v>6.6813385427907912</v>
      </c>
      <c r="AB1088" s="68">
        <f t="shared" si="104"/>
        <v>5.1428571428571429E-5</v>
      </c>
      <c r="AC1088" s="139">
        <v>1.4999999999999999E-4</v>
      </c>
      <c r="AD1088" s="43"/>
      <c r="AE1088" s="43"/>
      <c r="AF1088" s="43"/>
      <c r="AG1088" s="43"/>
      <c r="AH1088" s="43"/>
      <c r="AI1088" s="46">
        <v>189.75</v>
      </c>
      <c r="AJ1088" s="43"/>
      <c r="AK1088" s="43"/>
      <c r="AL1088" s="43"/>
      <c r="AM1088" s="43"/>
      <c r="AN1088" s="43"/>
      <c r="AO1088" s="43"/>
      <c r="AP1088" s="43"/>
      <c r="AQ1088" s="43"/>
      <c r="AR1088" s="43"/>
      <c r="AS1088" s="36"/>
      <c r="AT1088" s="36"/>
      <c r="AU1088" s="36"/>
      <c r="AV1088" s="36"/>
      <c r="AW1088" s="36"/>
      <c r="AX1088" s="36"/>
      <c r="AY1088" s="39" t="s">
        <v>162</v>
      </c>
      <c r="AZ1088" s="40" t="s">
        <v>163</v>
      </c>
      <c r="BA1088" s="41" t="s">
        <v>164</v>
      </c>
      <c r="BB1088" s="36"/>
      <c r="BC1088" s="36"/>
      <c r="BD1088" s="36"/>
      <c r="BE1088" s="36"/>
      <c r="BF1088" s="36"/>
      <c r="BG1088" s="36"/>
      <c r="BH1088" s="36"/>
      <c r="BI1088" s="36"/>
      <c r="BJ1088" s="36"/>
      <c r="BK1088" s="36"/>
      <c r="BL1088" s="36"/>
      <c r="BM1088" s="36"/>
      <c r="BN1088" s="36"/>
      <c r="BO1088" s="36"/>
      <c r="BP1088" s="36"/>
      <c r="BQ1088" s="36"/>
    </row>
    <row r="1089" spans="1:69" s="25" customFormat="1" hidden="1" x14ac:dyDescent="0.25">
      <c r="A1089" s="36" t="s">
        <v>159</v>
      </c>
      <c r="B1089" s="36" t="s">
        <v>160</v>
      </c>
      <c r="C1089" s="36" t="s">
        <v>161</v>
      </c>
      <c r="D1089" s="36" t="s">
        <v>11</v>
      </c>
      <c r="E1089" s="36">
        <v>1</v>
      </c>
      <c r="F1089" s="47" t="s">
        <v>267</v>
      </c>
      <c r="G1089" s="70">
        <v>36</v>
      </c>
      <c r="H1089" s="70">
        <v>900</v>
      </c>
      <c r="I1089" s="70">
        <v>36</v>
      </c>
      <c r="J1089" s="34"/>
      <c r="K1089" s="34"/>
      <c r="L1089" s="34"/>
      <c r="M1089" s="78"/>
      <c r="N1089" s="78"/>
      <c r="O1089" s="80">
        <v>0.56200000000000006</v>
      </c>
      <c r="P1089" s="70"/>
      <c r="Q1089" s="35"/>
      <c r="R1089" s="35"/>
      <c r="S1089" s="35"/>
      <c r="T1089" s="35"/>
      <c r="U1089" s="34"/>
      <c r="V1089" s="34"/>
      <c r="W1089" s="34"/>
      <c r="X1089" s="80">
        <f t="shared" si="105"/>
        <v>34.875999999999998</v>
      </c>
      <c r="Y1089" s="42">
        <f t="shared" si="101"/>
        <v>955.3075703857445</v>
      </c>
      <c r="Z1089" s="67">
        <f t="shared" si="102"/>
        <v>2.906333333333333</v>
      </c>
      <c r="AA1089" s="89">
        <f t="shared" si="103"/>
        <v>6.6340803499010033</v>
      </c>
      <c r="AB1089" s="68">
        <f t="shared" si="104"/>
        <v>5.1611423328363348E-5</v>
      </c>
      <c r="AC1089" s="139">
        <v>1.4999999999999999E-4</v>
      </c>
      <c r="AD1089" s="43"/>
      <c r="AE1089" s="43"/>
      <c r="AF1089" s="43"/>
      <c r="AG1089" s="43"/>
      <c r="AH1089" s="43"/>
      <c r="AI1089" s="46">
        <v>212.9</v>
      </c>
      <c r="AJ1089" s="43"/>
      <c r="AK1089" s="43"/>
      <c r="AL1089" s="43"/>
      <c r="AM1089" s="43"/>
      <c r="AN1089" s="43"/>
      <c r="AO1089" s="43"/>
      <c r="AP1089" s="43"/>
      <c r="AQ1089" s="43"/>
      <c r="AR1089" s="43"/>
      <c r="AS1089" s="36"/>
      <c r="AT1089" s="36"/>
      <c r="AU1089" s="36"/>
      <c r="AV1089" s="36"/>
      <c r="AW1089" s="36"/>
      <c r="AX1089" s="36"/>
      <c r="AY1089" s="39" t="s">
        <v>162</v>
      </c>
      <c r="AZ1089" s="40" t="s">
        <v>163</v>
      </c>
      <c r="BA1089" s="41" t="s">
        <v>164</v>
      </c>
      <c r="BB1089" s="36"/>
      <c r="BC1089" s="36"/>
      <c r="BD1089" s="36"/>
      <c r="BE1089" s="36"/>
      <c r="BF1089" s="36"/>
      <c r="BG1089" s="36"/>
      <c r="BH1089" s="36"/>
      <c r="BI1089" s="36"/>
      <c r="BJ1089" s="36"/>
      <c r="BK1089" s="36"/>
      <c r="BL1089" s="36"/>
      <c r="BM1089" s="36"/>
      <c r="BN1089" s="36"/>
      <c r="BO1089" s="36"/>
      <c r="BP1089" s="36"/>
      <c r="BQ1089" s="36"/>
    </row>
    <row r="1090" spans="1:69" s="25" customFormat="1" hidden="1" x14ac:dyDescent="0.25">
      <c r="A1090" s="36" t="s">
        <v>159</v>
      </c>
      <c r="B1090" s="36" t="s">
        <v>160</v>
      </c>
      <c r="C1090" s="36" t="s">
        <v>161</v>
      </c>
      <c r="D1090" s="36" t="s">
        <v>11</v>
      </c>
      <c r="E1090" s="36">
        <v>1</v>
      </c>
      <c r="F1090" s="47" t="s">
        <v>267</v>
      </c>
      <c r="G1090" s="70">
        <v>36</v>
      </c>
      <c r="H1090" s="70">
        <v>900</v>
      </c>
      <c r="I1090" s="70">
        <v>36</v>
      </c>
      <c r="J1090" s="34"/>
      <c r="K1090" s="34"/>
      <c r="L1090" s="34"/>
      <c r="M1090" s="78"/>
      <c r="N1090" s="78">
        <v>30</v>
      </c>
      <c r="O1090" s="80">
        <v>0.625</v>
      </c>
      <c r="P1090" s="70"/>
      <c r="Q1090" s="35"/>
      <c r="R1090" s="35"/>
      <c r="S1090" s="35"/>
      <c r="T1090" s="35"/>
      <c r="U1090" s="34"/>
      <c r="V1090" s="34"/>
      <c r="W1090" s="34"/>
      <c r="X1090" s="80">
        <f t="shared" si="105"/>
        <v>34.75</v>
      </c>
      <c r="Y1090" s="42">
        <f t="shared" si="101"/>
        <v>948.41736968763109</v>
      </c>
      <c r="Z1090" s="67">
        <f t="shared" si="102"/>
        <v>2.8958333333333335</v>
      </c>
      <c r="AA1090" s="89">
        <f t="shared" si="103"/>
        <v>6.586231733941883</v>
      </c>
      <c r="AB1090" s="68">
        <f t="shared" si="104"/>
        <v>5.179856115107913E-5</v>
      </c>
      <c r="AC1090" s="139">
        <v>1.4999999999999999E-4</v>
      </c>
      <c r="AD1090" s="43"/>
      <c r="AE1090" s="43"/>
      <c r="AF1090" s="43"/>
      <c r="AG1090" s="43"/>
      <c r="AH1090" s="43"/>
      <c r="AI1090" s="46">
        <v>236.35</v>
      </c>
      <c r="AJ1090" s="43"/>
      <c r="AK1090" s="43"/>
      <c r="AL1090" s="43"/>
      <c r="AM1090" s="43"/>
      <c r="AN1090" s="43"/>
      <c r="AO1090" s="43"/>
      <c r="AP1090" s="43"/>
      <c r="AQ1090" s="43"/>
      <c r="AR1090" s="43"/>
      <c r="AS1090" s="36"/>
      <c r="AT1090" s="36"/>
      <c r="AU1090" s="36"/>
      <c r="AV1090" s="36"/>
      <c r="AW1090" s="36"/>
      <c r="AX1090" s="36"/>
      <c r="AY1090" s="39" t="s">
        <v>162</v>
      </c>
      <c r="AZ1090" s="40" t="s">
        <v>163</v>
      </c>
      <c r="BA1090" s="41" t="s">
        <v>164</v>
      </c>
      <c r="BB1090" s="36"/>
      <c r="BC1090" s="36"/>
      <c r="BD1090" s="36"/>
      <c r="BE1090" s="36"/>
      <c r="BF1090" s="36"/>
      <c r="BG1090" s="36"/>
      <c r="BH1090" s="36"/>
      <c r="BI1090" s="36"/>
      <c r="BJ1090" s="36"/>
      <c r="BK1090" s="36"/>
      <c r="BL1090" s="36"/>
      <c r="BM1090" s="36"/>
      <c r="BN1090" s="36"/>
      <c r="BO1090" s="36"/>
      <c r="BP1090" s="36"/>
      <c r="BQ1090" s="36"/>
    </row>
    <row r="1091" spans="1:69" s="25" customFormat="1" hidden="1" x14ac:dyDescent="0.25">
      <c r="A1091" s="33" t="s">
        <v>159</v>
      </c>
      <c r="B1091" s="33" t="s">
        <v>160</v>
      </c>
      <c r="C1091" s="33" t="s">
        <v>161</v>
      </c>
      <c r="D1091" s="33" t="s">
        <v>11</v>
      </c>
      <c r="E1091" s="33">
        <v>1</v>
      </c>
      <c r="F1091" s="47" t="s">
        <v>267</v>
      </c>
      <c r="G1091" s="77">
        <v>36</v>
      </c>
      <c r="H1091" s="77">
        <v>900</v>
      </c>
      <c r="I1091" s="77">
        <v>36</v>
      </c>
      <c r="J1091" s="31"/>
      <c r="K1091" s="31"/>
      <c r="L1091" s="31"/>
      <c r="M1091" s="74"/>
      <c r="N1091" s="74"/>
      <c r="O1091" s="76">
        <v>0.68799999999999994</v>
      </c>
      <c r="P1091" s="77"/>
      <c r="Q1091" s="32"/>
      <c r="R1091" s="32"/>
      <c r="S1091" s="32"/>
      <c r="T1091" s="32"/>
      <c r="U1091" s="31"/>
      <c r="V1091" s="31"/>
      <c r="W1091" s="31"/>
      <c r="X1091" s="76">
        <f t="shared" si="105"/>
        <v>34.624000000000002</v>
      </c>
      <c r="Y1091" s="37">
        <f t="shared" si="101"/>
        <v>941.55210695200185</v>
      </c>
      <c r="Z1091" s="65">
        <f t="shared" si="102"/>
        <v>2.8853333333333335</v>
      </c>
      <c r="AA1091" s="88">
        <f t="shared" si="103"/>
        <v>6.5385562982777916</v>
      </c>
      <c r="AB1091" s="66">
        <f t="shared" si="104"/>
        <v>5.1987060998151566E-5</v>
      </c>
      <c r="AC1091" s="138">
        <v>1.4999999999999999E-4</v>
      </c>
      <c r="AD1091" s="38"/>
      <c r="AE1091" s="38"/>
      <c r="AF1091" s="38"/>
      <c r="AG1091" s="38"/>
      <c r="AH1091" s="38"/>
      <c r="AI1091" s="45">
        <v>259.70999999999998</v>
      </c>
      <c r="AJ1091" s="38"/>
      <c r="AK1091" s="38"/>
      <c r="AL1091" s="38"/>
      <c r="AM1091" s="38"/>
      <c r="AN1091" s="38"/>
      <c r="AO1091" s="38"/>
      <c r="AP1091" s="38"/>
      <c r="AQ1091" s="38"/>
      <c r="AR1091" s="38"/>
      <c r="AS1091" s="33"/>
      <c r="AT1091" s="33"/>
      <c r="AU1091" s="33"/>
      <c r="AV1091" s="33"/>
      <c r="AW1091" s="33"/>
      <c r="AX1091" s="33"/>
      <c r="AY1091" s="39" t="s">
        <v>162</v>
      </c>
      <c r="AZ1091" s="40" t="s">
        <v>163</v>
      </c>
      <c r="BA1091" s="41" t="s">
        <v>164</v>
      </c>
      <c r="BB1091" s="33"/>
      <c r="BC1091" s="33"/>
      <c r="BD1091" s="33"/>
      <c r="BE1091" s="33"/>
      <c r="BF1091" s="33"/>
      <c r="BG1091" s="33"/>
      <c r="BH1091" s="33"/>
      <c r="BI1091" s="33"/>
      <c r="BJ1091" s="33"/>
      <c r="BK1091" s="33"/>
      <c r="BL1091" s="33"/>
      <c r="BM1091" s="33"/>
      <c r="BN1091" s="33"/>
      <c r="BO1091" s="33"/>
      <c r="BP1091" s="33"/>
      <c r="BQ1091" s="33"/>
    </row>
    <row r="1092" spans="1:69" s="25" customFormat="1" hidden="1" x14ac:dyDescent="0.25">
      <c r="A1092" s="36" t="s">
        <v>159</v>
      </c>
      <c r="B1092" s="36" t="s">
        <v>160</v>
      </c>
      <c r="C1092" s="36" t="s">
        <v>161</v>
      </c>
      <c r="D1092" s="36" t="s">
        <v>11</v>
      </c>
      <c r="E1092" s="36">
        <v>1</v>
      </c>
      <c r="F1092" s="47" t="s">
        <v>267</v>
      </c>
      <c r="G1092" s="70">
        <v>36</v>
      </c>
      <c r="H1092" s="70">
        <v>900</v>
      </c>
      <c r="I1092" s="70">
        <v>36</v>
      </c>
      <c r="J1092" s="34"/>
      <c r="K1092" s="34"/>
      <c r="L1092" s="34"/>
      <c r="M1092" s="78"/>
      <c r="N1092" s="78">
        <v>40</v>
      </c>
      <c r="O1092" s="80">
        <v>0.75</v>
      </c>
      <c r="P1092" s="70"/>
      <c r="Q1092" s="35"/>
      <c r="R1092" s="35"/>
      <c r="S1092" s="35"/>
      <c r="T1092" s="35"/>
      <c r="U1092" s="34"/>
      <c r="V1092" s="34"/>
      <c r="W1092" s="34"/>
      <c r="X1092" s="80">
        <f t="shared" si="105"/>
        <v>34.5</v>
      </c>
      <c r="Y1092" s="42">
        <f t="shared" si="101"/>
        <v>934.82016398381279</v>
      </c>
      <c r="Z1092" s="67">
        <f t="shared" si="102"/>
        <v>2.875</v>
      </c>
      <c r="AA1092" s="89">
        <f t="shared" si="103"/>
        <v>6.4918066943320332</v>
      </c>
      <c r="AB1092" s="68">
        <f t="shared" si="104"/>
        <v>5.2173913043478256E-5</v>
      </c>
      <c r="AC1092" s="139">
        <v>1.4999999999999999E-4</v>
      </c>
      <c r="AD1092" s="43"/>
      <c r="AE1092" s="43"/>
      <c r="AF1092" s="43"/>
      <c r="AG1092" s="43"/>
      <c r="AH1092" s="43"/>
      <c r="AI1092" s="46">
        <v>282.62</v>
      </c>
      <c r="AJ1092" s="43"/>
      <c r="AK1092" s="43"/>
      <c r="AL1092" s="43"/>
      <c r="AM1092" s="43"/>
      <c r="AN1092" s="43"/>
      <c r="AO1092" s="43"/>
      <c r="AP1092" s="43"/>
      <c r="AQ1092" s="43"/>
      <c r="AR1092" s="43"/>
      <c r="AS1092" s="36"/>
      <c r="AT1092" s="36"/>
      <c r="AU1092" s="36"/>
      <c r="AV1092" s="36"/>
      <c r="AW1092" s="36"/>
      <c r="AX1092" s="36"/>
      <c r="AY1092" s="39" t="s">
        <v>162</v>
      </c>
      <c r="AZ1092" s="40" t="s">
        <v>163</v>
      </c>
      <c r="BA1092" s="41" t="s">
        <v>164</v>
      </c>
      <c r="BB1092" s="36"/>
      <c r="BC1092" s="36"/>
      <c r="BD1092" s="36"/>
      <c r="BE1092" s="36"/>
      <c r="BF1092" s="36"/>
      <c r="BG1092" s="36"/>
      <c r="BH1092" s="36"/>
      <c r="BI1092" s="36"/>
      <c r="BJ1092" s="36"/>
      <c r="BK1092" s="36"/>
      <c r="BL1092" s="36"/>
      <c r="BM1092" s="36"/>
      <c r="BN1092" s="36"/>
      <c r="BO1092" s="36"/>
      <c r="BP1092" s="36"/>
      <c r="BQ1092" s="36"/>
    </row>
    <row r="1093" spans="1:69" s="25" customFormat="1" hidden="1" x14ac:dyDescent="0.25">
      <c r="A1093" s="33" t="s">
        <v>159</v>
      </c>
      <c r="B1093" s="33" t="s">
        <v>160</v>
      </c>
      <c r="C1093" s="33" t="s">
        <v>161</v>
      </c>
      <c r="D1093" s="33" t="s">
        <v>11</v>
      </c>
      <c r="E1093" s="33">
        <v>1</v>
      </c>
      <c r="F1093" s="47" t="s">
        <v>267</v>
      </c>
      <c r="G1093" s="77">
        <v>36</v>
      </c>
      <c r="H1093" s="77">
        <v>900</v>
      </c>
      <c r="I1093" s="77">
        <v>36</v>
      </c>
      <c r="J1093" s="31"/>
      <c r="K1093" s="31"/>
      <c r="L1093" s="31"/>
      <c r="M1093" s="74"/>
      <c r="N1093" s="74"/>
      <c r="O1093" s="76">
        <v>0.81200000000000006</v>
      </c>
      <c r="P1093" s="77"/>
      <c r="Q1093" s="32"/>
      <c r="R1093" s="32"/>
      <c r="S1093" s="32"/>
      <c r="T1093" s="32"/>
      <c r="U1093" s="31"/>
      <c r="V1093" s="31"/>
      <c r="W1093" s="31"/>
      <c r="X1093" s="76">
        <f t="shared" si="105"/>
        <v>34.375999999999998</v>
      </c>
      <c r="Y1093" s="37">
        <f t="shared" ref="Y1093:Y1096" si="106">PI()*X1093^2/4</f>
        <v>928.11237357994446</v>
      </c>
      <c r="Z1093" s="65">
        <f t="shared" si="102"/>
        <v>2.8646666666666665</v>
      </c>
      <c r="AA1093" s="88">
        <f t="shared" ref="AA1093:AA1096" si="107">PI()*Z1093^2/4</f>
        <v>6.445224816527392</v>
      </c>
      <c r="AB1093" s="66">
        <f t="shared" ref="AB1093:AB1096" si="108">AC1093/Z1093</f>
        <v>5.2362113102164296E-5</v>
      </c>
      <c r="AC1093" s="138">
        <v>1.4999999999999999E-4</v>
      </c>
      <c r="AD1093" s="38"/>
      <c r="AE1093" s="38"/>
      <c r="AF1093" s="38"/>
      <c r="AG1093" s="38"/>
      <c r="AH1093" s="38"/>
      <c r="AI1093" s="45">
        <v>305.44</v>
      </c>
      <c r="AJ1093" s="38"/>
      <c r="AK1093" s="38"/>
      <c r="AL1093" s="38"/>
      <c r="AM1093" s="38"/>
      <c r="AN1093" s="38"/>
      <c r="AO1093" s="38"/>
      <c r="AP1093" s="38"/>
      <c r="AQ1093" s="38"/>
      <c r="AR1093" s="38"/>
      <c r="AS1093" s="33"/>
      <c r="AT1093" s="33"/>
      <c r="AU1093" s="33"/>
      <c r="AV1093" s="33"/>
      <c r="AW1093" s="33"/>
      <c r="AX1093" s="33"/>
      <c r="AY1093" s="39" t="s">
        <v>162</v>
      </c>
      <c r="AZ1093" s="40" t="s">
        <v>163</v>
      </c>
      <c r="BA1093" s="41" t="s">
        <v>164</v>
      </c>
      <c r="BB1093" s="33"/>
      <c r="BC1093" s="33"/>
      <c r="BD1093" s="33"/>
      <c r="BE1093" s="33"/>
      <c r="BF1093" s="33"/>
      <c r="BG1093" s="33"/>
      <c r="BH1093" s="33"/>
      <c r="BI1093" s="33"/>
      <c r="BJ1093" s="33"/>
      <c r="BK1093" s="33"/>
      <c r="BL1093" s="33"/>
      <c r="BM1093" s="33"/>
      <c r="BN1093" s="33"/>
      <c r="BO1093" s="33"/>
      <c r="BP1093" s="33"/>
      <c r="BQ1093" s="33"/>
    </row>
    <row r="1094" spans="1:69" s="25" customFormat="1" hidden="1" x14ac:dyDescent="0.25">
      <c r="A1094" s="33" t="s">
        <v>159</v>
      </c>
      <c r="B1094" s="33" t="s">
        <v>160</v>
      </c>
      <c r="C1094" s="33" t="s">
        <v>161</v>
      </c>
      <c r="D1094" s="33" t="s">
        <v>11</v>
      </c>
      <c r="E1094" s="33">
        <v>1</v>
      </c>
      <c r="F1094" s="47" t="s">
        <v>267</v>
      </c>
      <c r="G1094" s="77">
        <v>36</v>
      </c>
      <c r="H1094" s="77">
        <v>900</v>
      </c>
      <c r="I1094" s="77">
        <v>36</v>
      </c>
      <c r="J1094" s="31"/>
      <c r="K1094" s="31"/>
      <c r="L1094" s="31"/>
      <c r="M1094" s="74"/>
      <c r="N1094" s="74"/>
      <c r="O1094" s="76">
        <v>0.875</v>
      </c>
      <c r="P1094" s="77"/>
      <c r="Q1094" s="32"/>
      <c r="R1094" s="32"/>
      <c r="S1094" s="32"/>
      <c r="T1094" s="32"/>
      <c r="U1094" s="31"/>
      <c r="V1094" s="31"/>
      <c r="W1094" s="31"/>
      <c r="X1094" s="76">
        <f t="shared" si="105"/>
        <v>34.25</v>
      </c>
      <c r="Y1094" s="37">
        <f t="shared" si="106"/>
        <v>921.32113305041912</v>
      </c>
      <c r="Z1094" s="65">
        <f t="shared" si="102"/>
        <v>2.8541666666666665</v>
      </c>
      <c r="AA1094" s="88">
        <f t="shared" si="107"/>
        <v>6.3980634239612435</v>
      </c>
      <c r="AB1094" s="66">
        <f t="shared" si="108"/>
        <v>5.2554744525547441E-5</v>
      </c>
      <c r="AC1094" s="138">
        <v>1.4999999999999999E-4</v>
      </c>
      <c r="AD1094" s="38"/>
      <c r="AE1094" s="38"/>
      <c r="AF1094" s="38"/>
      <c r="AG1094" s="38"/>
      <c r="AH1094" s="38"/>
      <c r="AI1094" s="45">
        <v>328.55</v>
      </c>
      <c r="AJ1094" s="38"/>
      <c r="AK1094" s="38"/>
      <c r="AL1094" s="38"/>
      <c r="AM1094" s="38"/>
      <c r="AN1094" s="38"/>
      <c r="AO1094" s="38"/>
      <c r="AP1094" s="38"/>
      <c r="AQ1094" s="38"/>
      <c r="AR1094" s="38"/>
      <c r="AS1094" s="33"/>
      <c r="AT1094" s="33"/>
      <c r="AU1094" s="33"/>
      <c r="AV1094" s="33"/>
      <c r="AW1094" s="33"/>
      <c r="AX1094" s="33"/>
      <c r="AY1094" s="39" t="s">
        <v>162</v>
      </c>
      <c r="AZ1094" s="40" t="s">
        <v>163</v>
      </c>
      <c r="BA1094" s="41" t="s">
        <v>164</v>
      </c>
      <c r="BB1094" s="33"/>
      <c r="BC1094" s="33"/>
      <c r="BD1094" s="33"/>
      <c r="BE1094" s="33"/>
      <c r="BF1094" s="33"/>
      <c r="BG1094" s="33"/>
      <c r="BH1094" s="33"/>
      <c r="BI1094" s="33"/>
      <c r="BJ1094" s="33"/>
      <c r="BK1094" s="33"/>
      <c r="BL1094" s="33"/>
      <c r="BM1094" s="33"/>
      <c r="BN1094" s="33"/>
      <c r="BO1094" s="33"/>
      <c r="BP1094" s="33"/>
      <c r="BQ1094" s="33"/>
    </row>
    <row r="1095" spans="1:69" s="25" customFormat="1" hidden="1" x14ac:dyDescent="0.25">
      <c r="A1095" s="33" t="s">
        <v>159</v>
      </c>
      <c r="B1095" s="33" t="s">
        <v>160</v>
      </c>
      <c r="C1095" s="33" t="s">
        <v>161</v>
      </c>
      <c r="D1095" s="33" t="s">
        <v>11</v>
      </c>
      <c r="E1095" s="33">
        <v>1</v>
      </c>
      <c r="F1095" s="47" t="s">
        <v>267</v>
      </c>
      <c r="G1095" s="77">
        <v>36</v>
      </c>
      <c r="H1095" s="77">
        <v>900</v>
      </c>
      <c r="I1095" s="77">
        <v>36</v>
      </c>
      <c r="J1095" s="31"/>
      <c r="K1095" s="31"/>
      <c r="L1095" s="31"/>
      <c r="M1095" s="74"/>
      <c r="N1095" s="74"/>
      <c r="O1095" s="76">
        <v>0.93799999999999994</v>
      </c>
      <c r="P1095" s="77"/>
      <c r="Q1095" s="32"/>
      <c r="R1095" s="32"/>
      <c r="S1095" s="32"/>
      <c r="T1095" s="32"/>
      <c r="U1095" s="31"/>
      <c r="V1095" s="31"/>
      <c r="W1095" s="31"/>
      <c r="X1095" s="76">
        <f t="shared" si="105"/>
        <v>34.124000000000002</v>
      </c>
      <c r="Y1095" s="37">
        <f t="shared" si="106"/>
        <v>914.55483048337794</v>
      </c>
      <c r="Z1095" s="65">
        <f t="shared" si="102"/>
        <v>2.843666666666667</v>
      </c>
      <c r="AA1095" s="88">
        <f t="shared" si="107"/>
        <v>6.3510752116901257</v>
      </c>
      <c r="AB1095" s="66">
        <f t="shared" si="108"/>
        <v>5.2748798499589722E-5</v>
      </c>
      <c r="AC1095" s="138">
        <v>1.4999999999999999E-4</v>
      </c>
      <c r="AD1095" s="38"/>
      <c r="AE1095" s="38"/>
      <c r="AF1095" s="38"/>
      <c r="AG1095" s="38"/>
      <c r="AH1095" s="38"/>
      <c r="AI1095" s="45">
        <v>351.57</v>
      </c>
      <c r="AJ1095" s="38"/>
      <c r="AK1095" s="38"/>
      <c r="AL1095" s="38"/>
      <c r="AM1095" s="38"/>
      <c r="AN1095" s="38"/>
      <c r="AO1095" s="38"/>
      <c r="AP1095" s="38"/>
      <c r="AQ1095" s="38"/>
      <c r="AR1095" s="38"/>
      <c r="AS1095" s="33"/>
      <c r="AT1095" s="33"/>
      <c r="AU1095" s="33"/>
      <c r="AV1095" s="33"/>
      <c r="AW1095" s="33"/>
      <c r="AX1095" s="33"/>
      <c r="AY1095" s="39" t="s">
        <v>162</v>
      </c>
      <c r="AZ1095" s="40" t="s">
        <v>163</v>
      </c>
      <c r="BA1095" s="41" t="s">
        <v>164</v>
      </c>
      <c r="BB1095" s="33"/>
      <c r="BC1095" s="33"/>
      <c r="BD1095" s="33"/>
      <c r="BE1095" s="33"/>
      <c r="BF1095" s="33"/>
      <c r="BG1095" s="33"/>
      <c r="BH1095" s="33"/>
      <c r="BI1095" s="33"/>
      <c r="BJ1095" s="33"/>
      <c r="BK1095" s="33"/>
      <c r="BL1095" s="33"/>
      <c r="BM1095" s="33"/>
      <c r="BN1095" s="33"/>
      <c r="BO1095" s="33"/>
      <c r="BP1095" s="33"/>
      <c r="BQ1095" s="33"/>
    </row>
    <row r="1096" spans="1:69" s="62" customFormat="1" hidden="1" x14ac:dyDescent="0.25">
      <c r="A1096" s="93" t="s">
        <v>159</v>
      </c>
      <c r="B1096" s="93" t="s">
        <v>160</v>
      </c>
      <c r="C1096" s="93" t="s">
        <v>161</v>
      </c>
      <c r="D1096" s="93" t="s">
        <v>11</v>
      </c>
      <c r="E1096" s="93">
        <v>1</v>
      </c>
      <c r="F1096" s="47" t="s">
        <v>267</v>
      </c>
      <c r="G1096" s="98">
        <v>36</v>
      </c>
      <c r="H1096" s="98">
        <v>900</v>
      </c>
      <c r="I1096" s="98">
        <v>36</v>
      </c>
      <c r="J1096" s="109"/>
      <c r="K1096" s="109"/>
      <c r="L1096" s="109"/>
      <c r="M1096" s="113"/>
      <c r="N1096" s="113"/>
      <c r="O1096" s="120">
        <v>1</v>
      </c>
      <c r="P1096" s="98"/>
      <c r="Q1096" s="124"/>
      <c r="R1096" s="124"/>
      <c r="S1096" s="124"/>
      <c r="T1096" s="124"/>
      <c r="U1096" s="109"/>
      <c r="V1096" s="109"/>
      <c r="W1096" s="109"/>
      <c r="X1096" s="120">
        <f t="shared" si="105"/>
        <v>34</v>
      </c>
      <c r="Y1096" s="128">
        <f t="shared" si="106"/>
        <v>907.9202768874502</v>
      </c>
      <c r="Z1096" s="132">
        <f t="shared" si="102"/>
        <v>2.8333333333333335</v>
      </c>
      <c r="AA1096" s="136">
        <f t="shared" si="107"/>
        <v>6.3050019228295158</v>
      </c>
      <c r="AB1096" s="140">
        <f t="shared" si="108"/>
        <v>5.2941176470588231E-5</v>
      </c>
      <c r="AC1096" s="138">
        <v>1.4999999999999999E-4</v>
      </c>
      <c r="AD1096" s="144"/>
      <c r="AE1096" s="144"/>
      <c r="AF1096" s="144"/>
      <c r="AG1096" s="144"/>
      <c r="AH1096" s="144"/>
      <c r="AI1096" s="148">
        <v>374.15</v>
      </c>
      <c r="AJ1096" s="144"/>
      <c r="AK1096" s="144"/>
      <c r="AL1096" s="144"/>
      <c r="AM1096" s="144"/>
      <c r="AN1096" s="144"/>
      <c r="AO1096" s="144"/>
      <c r="AP1096" s="144"/>
      <c r="AQ1096" s="144"/>
      <c r="AR1096" s="144"/>
      <c r="AS1096" s="93"/>
      <c r="AT1096" s="93"/>
      <c r="AU1096" s="93"/>
      <c r="AV1096" s="93"/>
      <c r="AW1096" s="93"/>
      <c r="AX1096" s="93"/>
      <c r="AY1096" s="153" t="s">
        <v>162</v>
      </c>
      <c r="AZ1096" s="156" t="s">
        <v>163</v>
      </c>
      <c r="BA1096" s="158" t="s">
        <v>164</v>
      </c>
      <c r="BB1096" s="93"/>
      <c r="BC1096" s="93"/>
      <c r="BD1096" s="93"/>
      <c r="BE1096" s="93"/>
      <c r="BF1096" s="93"/>
      <c r="BG1096" s="93"/>
      <c r="BH1096" s="93"/>
      <c r="BI1096" s="93"/>
      <c r="BJ1096" s="93"/>
      <c r="BK1096" s="93"/>
      <c r="BL1096" s="93"/>
      <c r="BM1096" s="93"/>
      <c r="BN1096" s="93"/>
      <c r="BO1096" s="93"/>
      <c r="BP1096" s="93"/>
      <c r="BQ1096" s="93"/>
    </row>
  </sheetData>
  <autoFilter ref="A4:BQ1096" xr:uid="{00000000-0009-0000-0000-000001000000}">
    <filterColumn colId="5">
      <filters>
        <filter val="Iron (Ductile) pipe"/>
      </filters>
    </filterColumn>
  </autoFilter>
  <sortState xmlns:xlrd2="http://schemas.microsoft.com/office/spreadsheetml/2017/richdata2" ref="A5:BQ1096">
    <sortCondition ref="F5:F1096"/>
    <sortCondition ref="G5:G1096"/>
  </sortState>
  <phoneticPr fontId="7" type="noConversion"/>
  <pageMargins left="0.7" right="0.7" top="0.75" bottom="0.75" header="0.3" footer="0.3"/>
  <pageSetup orientation="portrait" r:id="rId1"/>
  <customProperties>
    <customPr name="Property Databas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Y156"/>
  <sheetViews>
    <sheetView zoomScale="85" zoomScaleNormal="85" workbookViewId="0">
      <pane xSplit="7" ySplit="4" topLeftCell="H78" activePane="bottomRight" state="frozen"/>
      <selection pane="topRight" activeCell="H1" sqref="H1"/>
      <selection pane="bottomLeft" activeCell="A5" sqref="A5"/>
      <selection pane="bottomRight" activeCell="G149" sqref="G149"/>
    </sheetView>
  </sheetViews>
  <sheetFormatPr defaultColWidth="9.140625" defaultRowHeight="15" x14ac:dyDescent="0.25"/>
  <cols>
    <col min="1" max="1" width="9.140625" style="12"/>
    <col min="2" max="2" width="11.5703125" style="12" customWidth="1"/>
    <col min="3" max="3" width="31.5703125" style="12" bestFit="1" customWidth="1"/>
    <col min="4" max="4" width="6.42578125" style="12" bestFit="1" customWidth="1"/>
    <col min="5" max="6" width="12.140625" style="12" bestFit="1" customWidth="1"/>
    <col min="7" max="7" width="51.42578125" style="12" customWidth="1"/>
    <col min="8" max="8" width="13.5703125" style="12" bestFit="1" customWidth="1"/>
    <col min="9" max="9" width="9.7109375" style="12" customWidth="1"/>
    <col min="10" max="20" width="9.140625" style="12"/>
    <col min="21" max="21" width="9.85546875" style="12" customWidth="1"/>
    <col min="22" max="16384" width="9.140625" style="12"/>
  </cols>
  <sheetData>
    <row r="2" spans="2:22" x14ac:dyDescent="0.25">
      <c r="B2" s="12" t="s">
        <v>232</v>
      </c>
    </row>
    <row r="4" spans="2:22" ht="127.5" customHeight="1" x14ac:dyDescent="0.25">
      <c r="B4" s="12" t="s">
        <v>103</v>
      </c>
      <c r="C4" s="12" t="s">
        <v>104</v>
      </c>
      <c r="D4" s="12" t="s">
        <v>105</v>
      </c>
      <c r="E4" s="12" t="s">
        <v>106</v>
      </c>
      <c r="F4" s="12" t="s">
        <v>107</v>
      </c>
      <c r="G4" s="12" t="s">
        <v>108</v>
      </c>
      <c r="H4" s="12" t="s">
        <v>233</v>
      </c>
      <c r="I4" s="14" t="s">
        <v>234</v>
      </c>
      <c r="J4" s="17" t="s">
        <v>235</v>
      </c>
      <c r="K4" s="17" t="s">
        <v>236</v>
      </c>
      <c r="L4" s="17" t="s">
        <v>237</v>
      </c>
      <c r="M4" s="17" t="s">
        <v>238</v>
      </c>
      <c r="N4" s="17" t="s">
        <v>239</v>
      </c>
      <c r="O4" s="17" t="s">
        <v>240</v>
      </c>
      <c r="P4" s="17" t="s">
        <v>241</v>
      </c>
      <c r="Q4" s="17" t="s">
        <v>242</v>
      </c>
      <c r="R4" s="17" t="s">
        <v>243</v>
      </c>
      <c r="S4" s="17" t="s">
        <v>244</v>
      </c>
      <c r="T4" s="17" t="s">
        <v>245</v>
      </c>
      <c r="U4" s="17" t="s">
        <v>246</v>
      </c>
      <c r="V4" s="17" t="s">
        <v>247</v>
      </c>
    </row>
    <row r="5" spans="2:22" x14ac:dyDescent="0.25">
      <c r="B5" s="12" t="s">
        <v>159</v>
      </c>
      <c r="C5" s="12" t="s">
        <v>160</v>
      </c>
      <c r="D5" s="12" t="s">
        <v>248</v>
      </c>
      <c r="E5" s="12" t="s">
        <v>52</v>
      </c>
      <c r="F5" s="12">
        <v>1</v>
      </c>
      <c r="G5" s="12" t="s">
        <v>249</v>
      </c>
      <c r="H5" s="12">
        <v>150</v>
      </c>
      <c r="I5" s="13">
        <v>0.5</v>
      </c>
      <c r="J5" s="12">
        <v>3.5</v>
      </c>
      <c r="K5" s="12">
        <f>7/16</f>
        <v>0.4375</v>
      </c>
      <c r="L5" s="16" t="s">
        <v>172</v>
      </c>
      <c r="M5" s="12">
        <v>2.375</v>
      </c>
      <c r="N5" s="12">
        <v>0.625</v>
      </c>
      <c r="O5" s="12">
        <v>4</v>
      </c>
      <c r="P5" s="12">
        <v>0.5</v>
      </c>
      <c r="Q5" s="12">
        <v>2.5</v>
      </c>
      <c r="R5" s="12">
        <v>3</v>
      </c>
      <c r="S5" s="12">
        <v>2.25</v>
      </c>
    </row>
    <row r="6" spans="2:22" x14ac:dyDescent="0.25">
      <c r="B6" s="12" t="s">
        <v>159</v>
      </c>
      <c r="C6" s="12" t="s">
        <v>160</v>
      </c>
      <c r="D6" s="12" t="s">
        <v>248</v>
      </c>
      <c r="E6" s="12" t="s">
        <v>52</v>
      </c>
      <c r="F6" s="12">
        <v>1</v>
      </c>
      <c r="G6" s="12" t="s">
        <v>249</v>
      </c>
      <c r="H6" s="12">
        <v>150</v>
      </c>
      <c r="I6" s="12">
        <v>0.75</v>
      </c>
      <c r="J6" s="12">
        <v>3.875</v>
      </c>
      <c r="K6" s="12">
        <v>0.5</v>
      </c>
      <c r="L6" s="16" t="s">
        <v>172</v>
      </c>
      <c r="M6" s="12">
        <v>2.75</v>
      </c>
      <c r="N6" s="12">
        <v>0.625</v>
      </c>
      <c r="O6" s="12">
        <v>4</v>
      </c>
      <c r="P6" s="12">
        <v>0.5</v>
      </c>
      <c r="Q6" s="12">
        <v>3</v>
      </c>
      <c r="R6" s="12">
        <v>3.5</v>
      </c>
      <c r="S6" s="12">
        <v>2.5</v>
      </c>
    </row>
    <row r="7" spans="2:22" x14ac:dyDescent="0.25">
      <c r="B7" s="12" t="s">
        <v>159</v>
      </c>
      <c r="C7" s="12" t="s">
        <v>160</v>
      </c>
      <c r="D7" s="12" t="s">
        <v>248</v>
      </c>
      <c r="E7" s="12" t="s">
        <v>52</v>
      </c>
      <c r="F7" s="12">
        <v>1</v>
      </c>
      <c r="G7" s="12" t="s">
        <v>249</v>
      </c>
      <c r="H7" s="12">
        <v>150</v>
      </c>
      <c r="I7" s="12">
        <v>1</v>
      </c>
      <c r="J7" s="12">
        <v>4.25</v>
      </c>
      <c r="K7" s="12">
        <f>9/16</f>
        <v>0.5625</v>
      </c>
      <c r="L7" s="12">
        <f>7/16</f>
        <v>0.4375</v>
      </c>
      <c r="M7" s="12">
        <v>3.125</v>
      </c>
      <c r="N7" s="12">
        <v>0.625</v>
      </c>
      <c r="O7" s="12">
        <v>4</v>
      </c>
      <c r="P7" s="12">
        <v>0.5</v>
      </c>
      <c r="Q7" s="12">
        <v>3</v>
      </c>
      <c r="R7" s="12">
        <v>3.5</v>
      </c>
      <c r="S7" s="12">
        <v>2.5</v>
      </c>
    </row>
    <row r="8" spans="2:22" x14ac:dyDescent="0.25">
      <c r="B8" s="12" t="s">
        <v>159</v>
      </c>
      <c r="C8" s="12" t="s">
        <v>160</v>
      </c>
      <c r="D8" s="12" t="s">
        <v>248</v>
      </c>
      <c r="E8" s="12" t="s">
        <v>52</v>
      </c>
      <c r="F8" s="12">
        <v>1</v>
      </c>
      <c r="G8" s="12" t="s">
        <v>249</v>
      </c>
      <c r="H8" s="12">
        <v>150</v>
      </c>
      <c r="I8" s="12">
        <v>1.25</v>
      </c>
      <c r="J8" s="12">
        <v>4.625</v>
      </c>
      <c r="K8" s="12">
        <f>0.625</f>
        <v>0.625</v>
      </c>
      <c r="L8" s="12">
        <v>0.5</v>
      </c>
      <c r="M8" s="12">
        <v>3.5</v>
      </c>
      <c r="N8" s="12">
        <v>0.625</v>
      </c>
      <c r="O8" s="12">
        <v>4</v>
      </c>
      <c r="P8" s="12">
        <v>0.5</v>
      </c>
      <c r="Q8" s="12">
        <v>3.25</v>
      </c>
      <c r="R8" s="12">
        <v>3.75</v>
      </c>
      <c r="S8" s="12">
        <v>2.75</v>
      </c>
    </row>
    <row r="9" spans="2:22" x14ac:dyDescent="0.25">
      <c r="B9" s="12" t="s">
        <v>159</v>
      </c>
      <c r="C9" s="12" t="s">
        <v>160</v>
      </c>
      <c r="D9" s="12" t="s">
        <v>248</v>
      </c>
      <c r="E9" s="12" t="s">
        <v>52</v>
      </c>
      <c r="F9" s="12">
        <v>1</v>
      </c>
      <c r="G9" s="12" t="s">
        <v>249</v>
      </c>
      <c r="H9" s="12">
        <v>150</v>
      </c>
      <c r="I9" s="12">
        <v>1.5</v>
      </c>
      <c r="J9" s="12">
        <v>5</v>
      </c>
      <c r="K9" s="12">
        <f>11/16</f>
        <v>0.6875</v>
      </c>
      <c r="L9" s="12">
        <f>9/16</f>
        <v>0.5625</v>
      </c>
      <c r="M9" s="12">
        <v>3.875</v>
      </c>
      <c r="N9" s="12">
        <v>0.625</v>
      </c>
      <c r="O9" s="12">
        <v>4</v>
      </c>
      <c r="P9" s="12">
        <v>0.5</v>
      </c>
      <c r="Q9" s="12">
        <v>3.5</v>
      </c>
      <c r="R9" s="12">
        <v>4</v>
      </c>
      <c r="S9" s="12">
        <v>3</v>
      </c>
    </row>
    <row r="10" spans="2:22" x14ac:dyDescent="0.25">
      <c r="B10" s="12" t="s">
        <v>159</v>
      </c>
      <c r="C10" s="12" t="s">
        <v>160</v>
      </c>
      <c r="D10" s="12" t="s">
        <v>248</v>
      </c>
      <c r="E10" s="12" t="s">
        <v>52</v>
      </c>
      <c r="F10" s="12">
        <v>1</v>
      </c>
      <c r="G10" s="12" t="s">
        <v>249</v>
      </c>
      <c r="H10" s="12">
        <v>150</v>
      </c>
      <c r="I10" s="12">
        <v>2</v>
      </c>
      <c r="J10" s="12">
        <v>6</v>
      </c>
      <c r="K10" s="12">
        <v>0.75</v>
      </c>
      <c r="L10" s="12">
        <v>0.625</v>
      </c>
      <c r="M10" s="12">
        <v>4.75</v>
      </c>
      <c r="N10" s="12">
        <v>0.75</v>
      </c>
      <c r="O10" s="12">
        <v>4</v>
      </c>
      <c r="P10" s="12">
        <v>0.625</v>
      </c>
      <c r="Q10" s="12">
        <v>3.5</v>
      </c>
      <c r="R10" s="12">
        <v>4</v>
      </c>
      <c r="S10" s="12">
        <v>3</v>
      </c>
    </row>
    <row r="11" spans="2:22" x14ac:dyDescent="0.25">
      <c r="B11" s="12" t="s">
        <v>159</v>
      </c>
      <c r="C11" s="12" t="s">
        <v>160</v>
      </c>
      <c r="D11" s="12" t="s">
        <v>248</v>
      </c>
      <c r="E11" s="12" t="s">
        <v>52</v>
      </c>
      <c r="F11" s="12">
        <v>1</v>
      </c>
      <c r="G11" s="12" t="s">
        <v>249</v>
      </c>
      <c r="H11" s="12">
        <v>150</v>
      </c>
      <c r="I11" s="12">
        <v>2.5</v>
      </c>
      <c r="J11" s="12">
        <v>7</v>
      </c>
      <c r="K11" s="12">
        <v>0.875</v>
      </c>
      <c r="L11" s="12">
        <f>11/16</f>
        <v>0.6875</v>
      </c>
      <c r="M11" s="12">
        <v>5.5</v>
      </c>
      <c r="N11" s="12">
        <v>0.75</v>
      </c>
      <c r="O11" s="12">
        <v>4</v>
      </c>
      <c r="P11" s="12">
        <v>0.625</v>
      </c>
      <c r="Q11" s="12">
        <v>4</v>
      </c>
      <c r="R11" s="12">
        <v>4.5</v>
      </c>
      <c r="S11" s="12">
        <v>3.25</v>
      </c>
    </row>
    <row r="12" spans="2:22" x14ac:dyDescent="0.25">
      <c r="B12" s="12" t="s">
        <v>159</v>
      </c>
      <c r="C12" s="12" t="s">
        <v>160</v>
      </c>
      <c r="D12" s="12" t="s">
        <v>248</v>
      </c>
      <c r="E12" s="12" t="s">
        <v>52</v>
      </c>
      <c r="F12" s="12">
        <v>1</v>
      </c>
      <c r="G12" s="12" t="s">
        <v>249</v>
      </c>
      <c r="H12" s="12">
        <v>150</v>
      </c>
      <c r="I12" s="12">
        <v>3</v>
      </c>
      <c r="J12" s="12">
        <v>7.5</v>
      </c>
      <c r="K12" s="12">
        <f>15/16</f>
        <v>0.9375</v>
      </c>
      <c r="L12" s="12">
        <v>0.75</v>
      </c>
      <c r="M12" s="12">
        <v>6</v>
      </c>
      <c r="N12" s="12">
        <v>0.75</v>
      </c>
      <c r="O12" s="12">
        <v>4</v>
      </c>
      <c r="P12" s="12">
        <v>0.625</v>
      </c>
      <c r="Q12" s="12">
        <v>4.25</v>
      </c>
      <c r="R12" s="12">
        <v>4.75</v>
      </c>
      <c r="S12" s="12">
        <v>3.5</v>
      </c>
    </row>
    <row r="13" spans="2:22" x14ac:dyDescent="0.25">
      <c r="B13" s="12" t="s">
        <v>159</v>
      </c>
      <c r="C13" s="12" t="s">
        <v>160</v>
      </c>
      <c r="D13" s="12" t="s">
        <v>248</v>
      </c>
      <c r="E13" s="12" t="s">
        <v>52</v>
      </c>
      <c r="F13" s="12">
        <v>1</v>
      </c>
      <c r="G13" s="12" t="s">
        <v>249</v>
      </c>
      <c r="H13" s="12">
        <v>150</v>
      </c>
      <c r="I13" s="12">
        <v>3.5</v>
      </c>
      <c r="J13" s="12">
        <v>8.5</v>
      </c>
      <c r="K13" s="12">
        <f>15/16</f>
        <v>0.9375</v>
      </c>
      <c r="L13" s="12">
        <f>13/16</f>
        <v>0.8125</v>
      </c>
      <c r="M13" s="12">
        <v>7</v>
      </c>
      <c r="N13" s="12">
        <v>0.75</v>
      </c>
      <c r="O13" s="12">
        <v>8</v>
      </c>
      <c r="P13" s="12">
        <v>0.625</v>
      </c>
      <c r="Q13" s="12">
        <v>4.25</v>
      </c>
      <c r="R13" s="12">
        <v>5</v>
      </c>
      <c r="S13" s="12">
        <v>3.75</v>
      </c>
    </row>
    <row r="14" spans="2:22" x14ac:dyDescent="0.25">
      <c r="B14" s="12" t="s">
        <v>159</v>
      </c>
      <c r="C14" s="12" t="s">
        <v>160</v>
      </c>
      <c r="D14" s="12" t="s">
        <v>248</v>
      </c>
      <c r="E14" s="12" t="s">
        <v>52</v>
      </c>
      <c r="F14" s="12">
        <v>1</v>
      </c>
      <c r="G14" s="12" t="s">
        <v>249</v>
      </c>
      <c r="H14" s="12">
        <v>150</v>
      </c>
      <c r="I14" s="12">
        <v>4</v>
      </c>
      <c r="J14" s="12">
        <v>9</v>
      </c>
      <c r="K14" s="12">
        <f>15/16</f>
        <v>0.9375</v>
      </c>
      <c r="L14" s="12">
        <f>15/16</f>
        <v>0.9375</v>
      </c>
      <c r="M14" s="12">
        <v>7.5</v>
      </c>
      <c r="N14" s="12">
        <v>0.75</v>
      </c>
      <c r="O14" s="12">
        <v>8</v>
      </c>
      <c r="P14" s="12">
        <v>0.625</v>
      </c>
      <c r="Q14" s="12">
        <v>4.25</v>
      </c>
      <c r="R14" s="12">
        <v>5</v>
      </c>
      <c r="S14" s="12">
        <v>3.75</v>
      </c>
    </row>
    <row r="15" spans="2:22" x14ac:dyDescent="0.25">
      <c r="B15" s="12" t="s">
        <v>159</v>
      </c>
      <c r="C15" s="12" t="s">
        <v>160</v>
      </c>
      <c r="D15" s="12" t="s">
        <v>248</v>
      </c>
      <c r="E15" s="12" t="s">
        <v>52</v>
      </c>
      <c r="F15" s="12">
        <v>1</v>
      </c>
      <c r="G15" s="12" t="s">
        <v>249</v>
      </c>
      <c r="H15" s="12">
        <v>150</v>
      </c>
      <c r="I15" s="12">
        <v>5</v>
      </c>
      <c r="J15" s="12">
        <v>10</v>
      </c>
      <c r="K15" s="12">
        <f>15/16</f>
        <v>0.9375</v>
      </c>
      <c r="L15" s="12">
        <f>15/16</f>
        <v>0.9375</v>
      </c>
      <c r="M15" s="12">
        <v>8.5</v>
      </c>
      <c r="N15" s="12">
        <v>0.875</v>
      </c>
      <c r="O15" s="12">
        <v>8</v>
      </c>
      <c r="P15" s="12">
        <v>0.75</v>
      </c>
      <c r="Q15" s="12">
        <v>4.75</v>
      </c>
      <c r="R15" s="12">
        <v>5.25</v>
      </c>
      <c r="S15" s="12">
        <v>4.25</v>
      </c>
    </row>
    <row r="16" spans="2:22" x14ac:dyDescent="0.25">
      <c r="B16" s="12" t="s">
        <v>159</v>
      </c>
      <c r="C16" s="12" t="s">
        <v>160</v>
      </c>
      <c r="D16" s="12" t="s">
        <v>248</v>
      </c>
      <c r="E16" s="12" t="s">
        <v>52</v>
      </c>
      <c r="F16" s="12">
        <v>1</v>
      </c>
      <c r="G16" s="12" t="s">
        <v>249</v>
      </c>
      <c r="H16" s="12">
        <v>150</v>
      </c>
      <c r="I16" s="12">
        <v>6</v>
      </c>
      <c r="J16" s="12">
        <v>11</v>
      </c>
      <c r="K16" s="12">
        <v>1</v>
      </c>
      <c r="L16" s="12">
        <v>1</v>
      </c>
      <c r="M16" s="12">
        <v>9.5</v>
      </c>
      <c r="N16" s="12">
        <v>0.875</v>
      </c>
      <c r="O16" s="12">
        <v>8</v>
      </c>
      <c r="P16" s="12">
        <v>0.75</v>
      </c>
      <c r="Q16" s="12">
        <v>4.75</v>
      </c>
      <c r="R16" s="12">
        <v>5.5</v>
      </c>
      <c r="S16" s="12">
        <v>4.25</v>
      </c>
    </row>
    <row r="17" spans="2:19" x14ac:dyDescent="0.25">
      <c r="B17" s="12" t="s">
        <v>159</v>
      </c>
      <c r="C17" s="12" t="s">
        <v>160</v>
      </c>
      <c r="D17" s="12" t="s">
        <v>248</v>
      </c>
      <c r="E17" s="12" t="s">
        <v>52</v>
      </c>
      <c r="F17" s="12">
        <v>1</v>
      </c>
      <c r="G17" s="12" t="s">
        <v>249</v>
      </c>
      <c r="H17" s="12">
        <v>150</v>
      </c>
      <c r="I17" s="12">
        <v>8</v>
      </c>
      <c r="J17" s="12">
        <v>13.5</v>
      </c>
      <c r="K17" s="12">
        <v>1.125</v>
      </c>
      <c r="L17" s="12">
        <v>1.125</v>
      </c>
      <c r="M17" s="12">
        <v>11.75</v>
      </c>
      <c r="N17" s="12">
        <v>0.875</v>
      </c>
      <c r="O17" s="12">
        <v>8</v>
      </c>
      <c r="P17" s="12">
        <v>0.75</v>
      </c>
      <c r="Q17" s="12">
        <v>5.5</v>
      </c>
      <c r="R17" s="12">
        <v>6</v>
      </c>
      <c r="S17" s="12">
        <v>4.75</v>
      </c>
    </row>
    <row r="18" spans="2:19" x14ac:dyDescent="0.25">
      <c r="B18" s="12" t="s">
        <v>159</v>
      </c>
      <c r="C18" s="12" t="s">
        <v>160</v>
      </c>
      <c r="D18" s="12" t="s">
        <v>248</v>
      </c>
      <c r="E18" s="12" t="s">
        <v>52</v>
      </c>
      <c r="F18" s="12">
        <v>1</v>
      </c>
      <c r="G18" s="12" t="s">
        <v>249</v>
      </c>
      <c r="H18" s="12">
        <v>150</v>
      </c>
      <c r="I18" s="12">
        <v>10</v>
      </c>
      <c r="J18" s="12">
        <v>16</v>
      </c>
      <c r="K18" s="12">
        <f>13/16</f>
        <v>0.8125</v>
      </c>
      <c r="L18" s="12">
        <f>13/16</f>
        <v>0.8125</v>
      </c>
      <c r="M18" s="12">
        <v>14.25</v>
      </c>
      <c r="N18" s="12">
        <v>1</v>
      </c>
      <c r="O18" s="12">
        <v>12</v>
      </c>
      <c r="P18" s="12">
        <v>0.875</v>
      </c>
      <c r="Q18" s="12">
        <v>6.25</v>
      </c>
      <c r="R18" s="12">
        <v>6.75</v>
      </c>
      <c r="S18" s="12">
        <v>5.5</v>
      </c>
    </row>
    <row r="19" spans="2:19" x14ac:dyDescent="0.25">
      <c r="B19" s="12" t="s">
        <v>159</v>
      </c>
      <c r="C19" s="12" t="s">
        <v>160</v>
      </c>
      <c r="D19" s="12" t="s">
        <v>248</v>
      </c>
      <c r="E19" s="12" t="s">
        <v>52</v>
      </c>
      <c r="F19" s="12">
        <v>1</v>
      </c>
      <c r="G19" s="12" t="s">
        <v>249</v>
      </c>
      <c r="H19" s="12">
        <v>150</v>
      </c>
      <c r="I19" s="12">
        <v>12</v>
      </c>
      <c r="J19" s="12">
        <v>19</v>
      </c>
      <c r="K19" s="12">
        <v>1.25</v>
      </c>
      <c r="L19" s="12">
        <v>1.25</v>
      </c>
      <c r="M19" s="12">
        <v>17</v>
      </c>
      <c r="N19" s="12">
        <v>1</v>
      </c>
      <c r="O19" s="12">
        <v>12</v>
      </c>
      <c r="P19" s="12">
        <v>0.875</v>
      </c>
      <c r="Q19" s="12">
        <v>6.75</v>
      </c>
      <c r="R19" s="12">
        <v>7.25</v>
      </c>
      <c r="S19" s="12">
        <v>5.75</v>
      </c>
    </row>
    <row r="20" spans="2:19" x14ac:dyDescent="0.25">
      <c r="B20" s="12" t="s">
        <v>159</v>
      </c>
      <c r="C20" s="12" t="s">
        <v>160</v>
      </c>
      <c r="D20" s="12" t="s">
        <v>248</v>
      </c>
      <c r="E20" s="12" t="s">
        <v>52</v>
      </c>
      <c r="F20" s="12">
        <v>1</v>
      </c>
      <c r="G20" s="12" t="s">
        <v>249</v>
      </c>
      <c r="H20" s="12">
        <v>150</v>
      </c>
      <c r="I20" s="12">
        <v>14</v>
      </c>
      <c r="J20" s="12">
        <v>21</v>
      </c>
      <c r="K20" s="12">
        <v>1.375</v>
      </c>
      <c r="L20" s="12">
        <v>1.375</v>
      </c>
      <c r="M20" s="12">
        <v>18.75</v>
      </c>
      <c r="N20" s="12">
        <v>1.125</v>
      </c>
      <c r="O20" s="12">
        <v>12</v>
      </c>
      <c r="P20" s="12">
        <v>1</v>
      </c>
      <c r="Q20" s="12">
        <v>7</v>
      </c>
      <c r="R20" s="12">
        <v>7.5</v>
      </c>
      <c r="S20" s="12">
        <v>6.25</v>
      </c>
    </row>
    <row r="21" spans="2:19" x14ac:dyDescent="0.25">
      <c r="B21" s="12" t="s">
        <v>159</v>
      </c>
      <c r="C21" s="12" t="s">
        <v>160</v>
      </c>
      <c r="D21" s="12" t="s">
        <v>248</v>
      </c>
      <c r="E21" s="12" t="s">
        <v>52</v>
      </c>
      <c r="F21" s="12">
        <v>1</v>
      </c>
      <c r="G21" s="12" t="s">
        <v>249</v>
      </c>
      <c r="H21" s="12">
        <v>150</v>
      </c>
      <c r="I21" s="12">
        <v>16</v>
      </c>
      <c r="J21" s="12">
        <v>23.5</v>
      </c>
      <c r="K21" s="12">
        <f>1+7/16</f>
        <v>1.4375</v>
      </c>
      <c r="L21" s="12">
        <f>1+7/16</f>
        <v>1.4375</v>
      </c>
      <c r="M21" s="12">
        <v>21.25</v>
      </c>
      <c r="N21" s="12">
        <v>1.125</v>
      </c>
      <c r="O21" s="12">
        <v>16</v>
      </c>
      <c r="P21" s="12">
        <v>1</v>
      </c>
      <c r="Q21" s="12">
        <v>7.5</v>
      </c>
      <c r="R21" s="12">
        <v>8</v>
      </c>
      <c r="S21" s="12">
        <v>6.5</v>
      </c>
    </row>
    <row r="22" spans="2:19" x14ac:dyDescent="0.25">
      <c r="B22" s="12" t="s">
        <v>159</v>
      </c>
      <c r="C22" s="12" t="s">
        <v>160</v>
      </c>
      <c r="D22" s="12" t="s">
        <v>248</v>
      </c>
      <c r="E22" s="12" t="s">
        <v>52</v>
      </c>
      <c r="F22" s="12">
        <v>1</v>
      </c>
      <c r="G22" s="12" t="s">
        <v>249</v>
      </c>
      <c r="H22" s="12">
        <v>150</v>
      </c>
      <c r="I22" s="12">
        <v>18</v>
      </c>
      <c r="J22" s="12">
        <v>25</v>
      </c>
      <c r="K22" s="12">
        <f>1+9/16</f>
        <v>1.5625</v>
      </c>
      <c r="L22" s="12">
        <f>1+9/16</f>
        <v>1.5625</v>
      </c>
      <c r="M22" s="12">
        <v>22.75</v>
      </c>
      <c r="N22" s="12">
        <v>1.25</v>
      </c>
      <c r="O22" s="12">
        <v>16</v>
      </c>
      <c r="P22" s="12">
        <v>1.125</v>
      </c>
      <c r="Q22" s="12">
        <v>7.75</v>
      </c>
      <c r="R22" s="12">
        <v>8.25</v>
      </c>
      <c r="S22" s="12">
        <v>6.75</v>
      </c>
    </row>
    <row r="23" spans="2:19" x14ac:dyDescent="0.25">
      <c r="B23" s="12" t="s">
        <v>159</v>
      </c>
      <c r="C23" s="12" t="s">
        <v>160</v>
      </c>
      <c r="D23" s="12" t="s">
        <v>248</v>
      </c>
      <c r="E23" s="12" t="s">
        <v>52</v>
      </c>
      <c r="F23" s="12">
        <v>1</v>
      </c>
      <c r="G23" s="12" t="s">
        <v>249</v>
      </c>
      <c r="H23" s="12">
        <v>150</v>
      </c>
      <c r="I23" s="12">
        <v>20</v>
      </c>
      <c r="J23" s="12">
        <v>27.5</v>
      </c>
      <c r="K23" s="12">
        <f>1+11/16</f>
        <v>1.6875</v>
      </c>
      <c r="L23" s="12">
        <f>1+11/16</f>
        <v>1.6875</v>
      </c>
      <c r="M23" s="12">
        <v>25</v>
      </c>
      <c r="N23" s="12">
        <v>1.25</v>
      </c>
      <c r="O23" s="12">
        <v>20</v>
      </c>
      <c r="P23" s="12">
        <v>1.125</v>
      </c>
      <c r="Q23" s="12">
        <v>8</v>
      </c>
      <c r="R23" s="12">
        <v>8.75</v>
      </c>
      <c r="S23" s="12">
        <v>7.25</v>
      </c>
    </row>
    <row r="24" spans="2:19" x14ac:dyDescent="0.25">
      <c r="B24" s="12" t="s">
        <v>159</v>
      </c>
      <c r="C24" s="12" t="s">
        <v>160</v>
      </c>
      <c r="D24" s="12" t="s">
        <v>248</v>
      </c>
      <c r="E24" s="12" t="s">
        <v>52</v>
      </c>
      <c r="F24" s="12">
        <v>1</v>
      </c>
      <c r="G24" s="12" t="s">
        <v>249</v>
      </c>
      <c r="H24" s="12">
        <v>150</v>
      </c>
      <c r="I24" s="12">
        <v>24</v>
      </c>
      <c r="J24" s="12">
        <v>32</v>
      </c>
      <c r="K24" s="12">
        <v>1.875</v>
      </c>
      <c r="L24" s="12">
        <v>1.875</v>
      </c>
      <c r="M24" s="12">
        <v>29.5</v>
      </c>
      <c r="N24" s="12">
        <v>1.25</v>
      </c>
      <c r="O24" s="12">
        <v>20</v>
      </c>
      <c r="P24" s="12">
        <v>1.25</v>
      </c>
      <c r="Q24" s="12">
        <v>9</v>
      </c>
      <c r="R24" s="12">
        <v>10</v>
      </c>
      <c r="S24" s="12">
        <v>8</v>
      </c>
    </row>
    <row r="25" spans="2:19" x14ac:dyDescent="0.25">
      <c r="B25" s="12" t="s">
        <v>159</v>
      </c>
      <c r="C25" s="12" t="s">
        <v>160</v>
      </c>
      <c r="D25" s="12" t="s">
        <v>248</v>
      </c>
      <c r="E25" s="12" t="s">
        <v>52</v>
      </c>
      <c r="F25" s="12">
        <v>1</v>
      </c>
      <c r="G25" s="12" t="s">
        <v>250</v>
      </c>
      <c r="H25" s="12">
        <v>300</v>
      </c>
      <c r="I25" s="12">
        <v>0.5</v>
      </c>
      <c r="J25" s="12">
        <v>3.75</v>
      </c>
      <c r="K25" s="12">
        <f>9/16</f>
        <v>0.5625</v>
      </c>
      <c r="M25" s="12">
        <v>2.625</v>
      </c>
      <c r="N25" s="12">
        <v>0.625</v>
      </c>
      <c r="O25" s="12">
        <v>4</v>
      </c>
      <c r="P25" s="12">
        <v>0.5</v>
      </c>
      <c r="Q25" s="12">
        <v>2.5</v>
      </c>
      <c r="R25" s="12">
        <v>3</v>
      </c>
      <c r="S25" s="12">
        <v>2.25</v>
      </c>
    </row>
    <row r="26" spans="2:19" x14ac:dyDescent="0.25">
      <c r="B26" s="12" t="s">
        <v>159</v>
      </c>
      <c r="C26" s="12" t="s">
        <v>160</v>
      </c>
      <c r="D26" s="12" t="s">
        <v>248</v>
      </c>
      <c r="E26" s="12" t="s">
        <v>52</v>
      </c>
      <c r="F26" s="12">
        <v>1</v>
      </c>
      <c r="G26" s="12" t="s">
        <v>250</v>
      </c>
      <c r="H26" s="12">
        <v>300</v>
      </c>
      <c r="I26" s="12">
        <v>0.75</v>
      </c>
      <c r="J26" s="12">
        <v>4.625</v>
      </c>
      <c r="K26" s="12">
        <v>0.625</v>
      </c>
      <c r="M26" s="12">
        <v>3.25</v>
      </c>
      <c r="N26" s="12">
        <v>0.75</v>
      </c>
      <c r="O26" s="12">
        <v>4</v>
      </c>
      <c r="P26" s="12">
        <v>0.625</v>
      </c>
      <c r="Q26" s="12">
        <v>3</v>
      </c>
      <c r="R26" s="12">
        <v>3.5</v>
      </c>
      <c r="S26" s="12">
        <v>2.5</v>
      </c>
    </row>
    <row r="27" spans="2:19" x14ac:dyDescent="0.25">
      <c r="B27" s="12" t="s">
        <v>159</v>
      </c>
      <c r="C27" s="12" t="s">
        <v>160</v>
      </c>
      <c r="D27" s="12" t="s">
        <v>248</v>
      </c>
      <c r="E27" s="12" t="s">
        <v>52</v>
      </c>
      <c r="F27" s="12">
        <v>1</v>
      </c>
      <c r="G27" s="12" t="s">
        <v>250</v>
      </c>
      <c r="H27" s="12">
        <v>300</v>
      </c>
      <c r="I27" s="12">
        <v>1</v>
      </c>
      <c r="J27" s="12">
        <v>4.875</v>
      </c>
      <c r="K27" s="12">
        <f>11/16</f>
        <v>0.6875</v>
      </c>
      <c r="M27" s="12">
        <v>3.5</v>
      </c>
      <c r="N27" s="12">
        <v>0.75</v>
      </c>
      <c r="O27" s="12">
        <v>4</v>
      </c>
      <c r="P27" s="12">
        <v>0.625</v>
      </c>
      <c r="Q27" s="12">
        <v>3</v>
      </c>
      <c r="R27" s="12">
        <v>3.5</v>
      </c>
      <c r="S27" s="12">
        <v>2.5</v>
      </c>
    </row>
    <row r="28" spans="2:19" x14ac:dyDescent="0.25">
      <c r="B28" s="12" t="s">
        <v>159</v>
      </c>
      <c r="C28" s="12" t="s">
        <v>160</v>
      </c>
      <c r="D28" s="12" t="s">
        <v>248</v>
      </c>
      <c r="E28" s="12" t="s">
        <v>52</v>
      </c>
      <c r="F28" s="12">
        <v>1</v>
      </c>
      <c r="G28" s="12" t="s">
        <v>250</v>
      </c>
      <c r="H28" s="12">
        <v>300</v>
      </c>
      <c r="I28" s="12">
        <v>1.25</v>
      </c>
      <c r="J28" s="12">
        <v>5.25</v>
      </c>
      <c r="K28" s="12">
        <v>0.75</v>
      </c>
      <c r="M28" s="12">
        <v>3.875</v>
      </c>
      <c r="N28" s="12">
        <v>0.75</v>
      </c>
      <c r="O28" s="12">
        <v>4</v>
      </c>
      <c r="P28" s="12">
        <v>0.625</v>
      </c>
      <c r="Q28" s="12">
        <v>3.25</v>
      </c>
      <c r="R28" s="12">
        <v>3.75</v>
      </c>
      <c r="S28" s="12">
        <v>2.75</v>
      </c>
    </row>
    <row r="29" spans="2:19" x14ac:dyDescent="0.25">
      <c r="B29" s="12" t="s">
        <v>159</v>
      </c>
      <c r="C29" s="12" t="s">
        <v>160</v>
      </c>
      <c r="D29" s="12" t="s">
        <v>248</v>
      </c>
      <c r="E29" s="12" t="s">
        <v>52</v>
      </c>
      <c r="F29" s="12">
        <v>1</v>
      </c>
      <c r="G29" s="12" t="s">
        <v>250</v>
      </c>
      <c r="H29" s="12">
        <v>300</v>
      </c>
      <c r="I29" s="12">
        <v>1.5</v>
      </c>
      <c r="J29" s="12">
        <v>6.125</v>
      </c>
      <c r="K29" s="12">
        <f>13/16</f>
        <v>0.8125</v>
      </c>
      <c r="M29" s="12">
        <v>4.5</v>
      </c>
      <c r="N29" s="12">
        <v>0.875</v>
      </c>
      <c r="O29" s="12">
        <v>4</v>
      </c>
      <c r="P29" s="12">
        <v>0.75</v>
      </c>
      <c r="Q29" s="12">
        <v>3.5</v>
      </c>
      <c r="R29" s="12">
        <v>4</v>
      </c>
      <c r="S29" s="12">
        <v>3</v>
      </c>
    </row>
    <row r="30" spans="2:19" x14ac:dyDescent="0.25">
      <c r="B30" s="12" t="s">
        <v>159</v>
      </c>
      <c r="C30" s="12" t="s">
        <v>160</v>
      </c>
      <c r="D30" s="12" t="s">
        <v>248</v>
      </c>
      <c r="E30" s="12" t="s">
        <v>52</v>
      </c>
      <c r="F30" s="12">
        <v>1</v>
      </c>
      <c r="G30" s="12" t="s">
        <v>250</v>
      </c>
      <c r="H30" s="12">
        <v>300</v>
      </c>
      <c r="I30" s="12">
        <v>2</v>
      </c>
      <c r="J30" s="12">
        <v>6.25</v>
      </c>
      <c r="K30" s="12">
        <v>0.875</v>
      </c>
      <c r="M30" s="12">
        <v>5</v>
      </c>
      <c r="N30" s="12">
        <v>0.75</v>
      </c>
      <c r="O30" s="12">
        <v>4</v>
      </c>
      <c r="P30" s="12">
        <v>0.625</v>
      </c>
      <c r="Q30" s="12">
        <v>3.5</v>
      </c>
      <c r="R30" s="12">
        <v>4</v>
      </c>
      <c r="S30" s="12">
        <v>3</v>
      </c>
    </row>
    <row r="31" spans="2:19" x14ac:dyDescent="0.25">
      <c r="B31" s="12" t="s">
        <v>159</v>
      </c>
      <c r="C31" s="12" t="s">
        <v>160</v>
      </c>
      <c r="D31" s="12" t="s">
        <v>248</v>
      </c>
      <c r="E31" s="12" t="s">
        <v>52</v>
      </c>
      <c r="F31" s="12">
        <v>1</v>
      </c>
      <c r="G31" s="12" t="s">
        <v>250</v>
      </c>
      <c r="H31" s="12">
        <v>300</v>
      </c>
      <c r="I31" s="12">
        <v>2.5</v>
      </c>
      <c r="J31" s="12">
        <v>7.5</v>
      </c>
      <c r="K31" s="12">
        <v>1</v>
      </c>
      <c r="M31" s="12">
        <f>5+7/16</f>
        <v>5.4375</v>
      </c>
      <c r="N31" s="12">
        <v>0.875</v>
      </c>
      <c r="O31" s="12">
        <v>8</v>
      </c>
      <c r="P31" s="12">
        <v>0.75</v>
      </c>
      <c r="Q31" s="12">
        <v>4</v>
      </c>
      <c r="R31" s="12">
        <v>4.5</v>
      </c>
      <c r="S31" s="12">
        <v>3.25</v>
      </c>
    </row>
    <row r="32" spans="2:19" x14ac:dyDescent="0.25">
      <c r="B32" s="12" t="s">
        <v>159</v>
      </c>
      <c r="C32" s="12" t="s">
        <v>160</v>
      </c>
      <c r="D32" s="12" t="s">
        <v>248</v>
      </c>
      <c r="E32" s="12" t="s">
        <v>52</v>
      </c>
      <c r="F32" s="12">
        <v>1</v>
      </c>
      <c r="G32" s="12" t="s">
        <v>250</v>
      </c>
      <c r="H32" s="12">
        <v>300</v>
      </c>
      <c r="I32" s="12">
        <v>3</v>
      </c>
      <c r="J32" s="12">
        <v>8.25</v>
      </c>
      <c r="K32" s="12">
        <v>1.125</v>
      </c>
      <c r="M32" s="12">
        <v>6.625</v>
      </c>
      <c r="N32" s="12">
        <v>0.875</v>
      </c>
      <c r="O32" s="12">
        <v>8</v>
      </c>
      <c r="P32" s="12">
        <v>0.75</v>
      </c>
      <c r="Q32" s="12">
        <v>4.2549999999999999</v>
      </c>
      <c r="R32" s="12">
        <v>4.75</v>
      </c>
      <c r="S32" s="12">
        <v>3.5</v>
      </c>
    </row>
    <row r="33" spans="2:22" x14ac:dyDescent="0.25">
      <c r="B33" s="12" t="s">
        <v>159</v>
      </c>
      <c r="C33" s="12" t="s">
        <v>160</v>
      </c>
      <c r="D33" s="12" t="s">
        <v>248</v>
      </c>
      <c r="E33" s="12" t="s">
        <v>52</v>
      </c>
      <c r="F33" s="12">
        <v>1</v>
      </c>
      <c r="G33" s="12" t="s">
        <v>250</v>
      </c>
      <c r="H33" s="12">
        <v>300</v>
      </c>
      <c r="I33" s="12">
        <v>3.5</v>
      </c>
      <c r="J33" s="12">
        <v>9</v>
      </c>
      <c r="K33" s="12">
        <v>1.1875</v>
      </c>
      <c r="M33" s="12">
        <v>7.25</v>
      </c>
      <c r="N33" s="12">
        <v>0.875</v>
      </c>
      <c r="O33" s="12">
        <v>8</v>
      </c>
      <c r="P33" s="12">
        <v>0.75</v>
      </c>
      <c r="Q33" s="12">
        <v>4.25</v>
      </c>
      <c r="R33" s="12">
        <v>5</v>
      </c>
      <c r="S33" s="12">
        <v>3.75</v>
      </c>
    </row>
    <row r="34" spans="2:22" x14ac:dyDescent="0.25">
      <c r="B34" s="12" t="s">
        <v>159</v>
      </c>
      <c r="C34" s="12" t="s">
        <v>160</v>
      </c>
      <c r="D34" s="12" t="s">
        <v>248</v>
      </c>
      <c r="E34" s="12" t="s">
        <v>52</v>
      </c>
      <c r="F34" s="12">
        <v>1</v>
      </c>
      <c r="G34" s="12" t="s">
        <v>250</v>
      </c>
      <c r="H34" s="12">
        <v>300</v>
      </c>
      <c r="I34" s="12">
        <v>4</v>
      </c>
      <c r="J34" s="12">
        <v>10</v>
      </c>
      <c r="K34" s="12">
        <v>1.25</v>
      </c>
      <c r="M34" s="12">
        <v>7.875</v>
      </c>
      <c r="N34" s="12">
        <v>0.875</v>
      </c>
      <c r="O34" s="12">
        <v>8</v>
      </c>
      <c r="P34" s="12">
        <v>0.75</v>
      </c>
      <c r="Q34" s="12">
        <v>4.5</v>
      </c>
      <c r="R34" s="12">
        <v>5</v>
      </c>
      <c r="S34" s="12">
        <v>3.75</v>
      </c>
    </row>
    <row r="35" spans="2:22" x14ac:dyDescent="0.25">
      <c r="B35" s="12" t="s">
        <v>159</v>
      </c>
      <c r="C35" s="12" t="s">
        <v>160</v>
      </c>
      <c r="D35" s="12" t="s">
        <v>248</v>
      </c>
      <c r="E35" s="12" t="s">
        <v>52</v>
      </c>
      <c r="F35" s="12">
        <v>1</v>
      </c>
      <c r="G35" s="12" t="s">
        <v>250</v>
      </c>
      <c r="H35" s="12">
        <v>300</v>
      </c>
      <c r="I35" s="12">
        <v>5</v>
      </c>
      <c r="J35" s="12">
        <v>11</v>
      </c>
      <c r="K35" s="12">
        <v>1.375</v>
      </c>
      <c r="M35" s="12">
        <v>9.25</v>
      </c>
      <c r="N35" s="12">
        <v>0.875</v>
      </c>
      <c r="O35" s="12">
        <v>8</v>
      </c>
      <c r="P35" s="12">
        <v>0.75</v>
      </c>
      <c r="Q35" s="12">
        <v>4.75</v>
      </c>
      <c r="R35" s="12">
        <v>5.25</v>
      </c>
      <c r="S35" s="12">
        <v>4.25</v>
      </c>
    </row>
    <row r="36" spans="2:22" x14ac:dyDescent="0.25">
      <c r="B36" s="12" t="s">
        <v>159</v>
      </c>
      <c r="C36" s="12" t="s">
        <v>160</v>
      </c>
      <c r="D36" s="12" t="s">
        <v>248</v>
      </c>
      <c r="E36" s="12" t="s">
        <v>52</v>
      </c>
      <c r="F36" s="12">
        <v>1</v>
      </c>
      <c r="G36" s="12" t="s">
        <v>250</v>
      </c>
      <c r="H36" s="12">
        <v>300</v>
      </c>
      <c r="I36" s="12">
        <v>6</v>
      </c>
      <c r="J36" s="12">
        <v>12.5</v>
      </c>
      <c r="K36" s="12">
        <f>1+7/16</f>
        <v>1.4375</v>
      </c>
      <c r="M36" s="12">
        <v>10.625</v>
      </c>
      <c r="N36" s="12">
        <v>0.875</v>
      </c>
      <c r="O36" s="12">
        <v>12</v>
      </c>
      <c r="P36" s="12">
        <v>0.75</v>
      </c>
      <c r="Q36" s="12">
        <v>4.75</v>
      </c>
      <c r="R36" s="12">
        <v>5.5</v>
      </c>
      <c r="S36" s="12">
        <v>4.25</v>
      </c>
    </row>
    <row r="37" spans="2:22" x14ac:dyDescent="0.25">
      <c r="B37" s="12" t="s">
        <v>159</v>
      </c>
      <c r="C37" s="12" t="s">
        <v>160</v>
      </c>
      <c r="D37" s="12" t="s">
        <v>248</v>
      </c>
      <c r="E37" s="12" t="s">
        <v>52</v>
      </c>
      <c r="F37" s="12">
        <v>1</v>
      </c>
      <c r="G37" s="12" t="s">
        <v>250</v>
      </c>
      <c r="H37" s="12">
        <v>300</v>
      </c>
      <c r="I37" s="12">
        <v>8</v>
      </c>
      <c r="J37" s="12">
        <v>15</v>
      </c>
      <c r="K37" s="12">
        <v>1.625</v>
      </c>
      <c r="M37" s="12">
        <v>13</v>
      </c>
      <c r="N37" s="12">
        <v>1</v>
      </c>
      <c r="O37" s="12">
        <v>12</v>
      </c>
      <c r="P37" s="12">
        <v>0.875</v>
      </c>
      <c r="Q37" s="12">
        <v>5.5</v>
      </c>
      <c r="R37" s="12">
        <v>6</v>
      </c>
      <c r="S37" s="12">
        <v>4.75</v>
      </c>
    </row>
    <row r="38" spans="2:22" x14ac:dyDescent="0.25">
      <c r="B38" s="12" t="s">
        <v>159</v>
      </c>
      <c r="C38" s="12" t="s">
        <v>160</v>
      </c>
      <c r="D38" s="12" t="s">
        <v>248</v>
      </c>
      <c r="E38" s="12" t="s">
        <v>52</v>
      </c>
      <c r="F38" s="12">
        <v>1</v>
      </c>
      <c r="G38" s="12" t="s">
        <v>250</v>
      </c>
      <c r="H38" s="12">
        <v>300</v>
      </c>
      <c r="I38" s="12">
        <v>10</v>
      </c>
      <c r="J38" s="12">
        <v>17.5</v>
      </c>
      <c r="K38" s="12">
        <v>1.875</v>
      </c>
      <c r="M38" s="12">
        <v>15.25</v>
      </c>
      <c r="N38" s="12">
        <v>1.125</v>
      </c>
      <c r="O38" s="12">
        <v>16</v>
      </c>
      <c r="P38" s="12">
        <v>1</v>
      </c>
      <c r="Q38" s="12">
        <v>6.25</v>
      </c>
      <c r="R38" s="12">
        <v>6.75</v>
      </c>
      <c r="S38" s="12">
        <v>5.5</v>
      </c>
    </row>
    <row r="39" spans="2:22" x14ac:dyDescent="0.25">
      <c r="B39" s="12" t="s">
        <v>159</v>
      </c>
      <c r="C39" s="12" t="s">
        <v>160</v>
      </c>
      <c r="D39" s="12" t="s">
        <v>248</v>
      </c>
      <c r="E39" s="12" t="s">
        <v>52</v>
      </c>
      <c r="F39" s="12">
        <v>1</v>
      </c>
      <c r="G39" s="12" t="s">
        <v>250</v>
      </c>
      <c r="H39" s="12">
        <v>300</v>
      </c>
      <c r="I39" s="12">
        <v>12</v>
      </c>
      <c r="J39" s="12">
        <v>20.5</v>
      </c>
      <c r="K39" s="12">
        <v>2</v>
      </c>
      <c r="M39" s="12">
        <v>17.75</v>
      </c>
      <c r="N39" s="12">
        <v>1.25</v>
      </c>
      <c r="O39" s="12">
        <v>16</v>
      </c>
      <c r="P39" s="12">
        <v>1.125</v>
      </c>
      <c r="Q39" s="12">
        <v>6.75</v>
      </c>
      <c r="R39" s="12">
        <v>7.25</v>
      </c>
      <c r="S39" s="12">
        <v>5.75</v>
      </c>
    </row>
    <row r="40" spans="2:22" x14ac:dyDescent="0.25">
      <c r="B40" s="12" t="s">
        <v>159</v>
      </c>
      <c r="C40" s="12" t="s">
        <v>160</v>
      </c>
      <c r="D40" s="12" t="s">
        <v>248</v>
      </c>
      <c r="E40" s="12" t="s">
        <v>52</v>
      </c>
      <c r="F40" s="12">
        <v>1</v>
      </c>
      <c r="G40" s="12" t="s">
        <v>250</v>
      </c>
      <c r="H40" s="12">
        <v>300</v>
      </c>
      <c r="I40" s="12">
        <v>14</v>
      </c>
      <c r="J40" s="12">
        <v>23</v>
      </c>
      <c r="K40" s="12">
        <v>2.125</v>
      </c>
      <c r="M40" s="12">
        <v>20.25</v>
      </c>
      <c r="N40" s="12">
        <v>1.25</v>
      </c>
      <c r="O40" s="12">
        <v>20</v>
      </c>
      <c r="P40" s="12">
        <v>1.125</v>
      </c>
      <c r="Q40" s="12">
        <v>7</v>
      </c>
      <c r="R40" s="12">
        <v>7.5</v>
      </c>
      <c r="S40" s="12">
        <v>6.25</v>
      </c>
    </row>
    <row r="41" spans="2:22" x14ac:dyDescent="0.25">
      <c r="B41" s="12" t="s">
        <v>159</v>
      </c>
      <c r="C41" s="12" t="s">
        <v>160</v>
      </c>
      <c r="D41" s="12" t="s">
        <v>248</v>
      </c>
      <c r="E41" s="12" t="s">
        <v>52</v>
      </c>
      <c r="F41" s="12">
        <v>1</v>
      </c>
      <c r="G41" s="12" t="s">
        <v>250</v>
      </c>
      <c r="H41" s="12">
        <v>300</v>
      </c>
      <c r="I41" s="12">
        <v>16</v>
      </c>
      <c r="J41" s="12">
        <v>25.5</v>
      </c>
      <c r="K41" s="12">
        <v>2.25</v>
      </c>
      <c r="M41" s="12">
        <v>22.5</v>
      </c>
      <c r="N41" s="12">
        <v>1.375</v>
      </c>
      <c r="O41" s="12">
        <v>20</v>
      </c>
      <c r="P41" s="12">
        <v>1.25</v>
      </c>
      <c r="Q41" s="12">
        <v>7.5</v>
      </c>
      <c r="R41" s="12">
        <v>8</v>
      </c>
      <c r="S41" s="12">
        <v>6.5</v>
      </c>
    </row>
    <row r="42" spans="2:22" x14ac:dyDescent="0.25">
      <c r="B42" s="12" t="s">
        <v>159</v>
      </c>
      <c r="C42" s="12" t="s">
        <v>160</v>
      </c>
      <c r="D42" s="12" t="s">
        <v>248</v>
      </c>
      <c r="E42" s="12" t="s">
        <v>52</v>
      </c>
      <c r="F42" s="12">
        <v>1</v>
      </c>
      <c r="G42" s="12" t="s">
        <v>250</v>
      </c>
      <c r="H42" s="12">
        <v>300</v>
      </c>
      <c r="I42" s="12">
        <v>18</v>
      </c>
      <c r="J42" s="12">
        <v>28</v>
      </c>
      <c r="K42" s="12">
        <v>2.375</v>
      </c>
      <c r="M42" s="12">
        <v>24.75</v>
      </c>
      <c r="N42" s="12">
        <v>1.375</v>
      </c>
      <c r="O42" s="12">
        <v>24</v>
      </c>
      <c r="P42" s="12">
        <v>1.25</v>
      </c>
      <c r="Q42" s="12">
        <v>7.75</v>
      </c>
      <c r="R42" s="12">
        <v>8.25</v>
      </c>
      <c r="S42" s="12">
        <v>6.75</v>
      </c>
    </row>
    <row r="43" spans="2:22" x14ac:dyDescent="0.25">
      <c r="B43" s="12" t="s">
        <v>159</v>
      </c>
      <c r="C43" s="12" t="s">
        <v>160</v>
      </c>
      <c r="D43" s="12" t="s">
        <v>248</v>
      </c>
      <c r="E43" s="12" t="s">
        <v>52</v>
      </c>
      <c r="F43" s="12">
        <v>1</v>
      </c>
      <c r="G43" s="12" t="s">
        <v>250</v>
      </c>
      <c r="H43" s="12">
        <v>300</v>
      </c>
      <c r="I43" s="12">
        <v>20</v>
      </c>
      <c r="J43" s="12">
        <v>30.5</v>
      </c>
      <c r="K43" s="12">
        <v>2.5</v>
      </c>
      <c r="M43" s="12">
        <v>27</v>
      </c>
      <c r="N43" s="12">
        <v>0.13750000000000001</v>
      </c>
      <c r="O43" s="12">
        <v>24</v>
      </c>
      <c r="P43" s="12">
        <v>1.25</v>
      </c>
      <c r="Q43" s="12">
        <v>8</v>
      </c>
      <c r="R43" s="12">
        <v>8.75</v>
      </c>
      <c r="S43" s="12">
        <v>7.25</v>
      </c>
    </row>
    <row r="44" spans="2:22" x14ac:dyDescent="0.25">
      <c r="B44" s="12" t="s">
        <v>159</v>
      </c>
      <c r="C44" s="12" t="s">
        <v>160</v>
      </c>
      <c r="D44" s="12" t="s">
        <v>248</v>
      </c>
      <c r="E44" s="12" t="s">
        <v>52</v>
      </c>
      <c r="F44" s="12">
        <v>1</v>
      </c>
      <c r="G44" s="12" t="s">
        <v>250</v>
      </c>
      <c r="H44" s="12">
        <v>300</v>
      </c>
      <c r="I44" s="12">
        <v>24</v>
      </c>
      <c r="J44" s="12">
        <v>36</v>
      </c>
      <c r="K44" s="12">
        <v>2.75</v>
      </c>
      <c r="M44" s="12">
        <v>32</v>
      </c>
      <c r="N44" s="12">
        <v>1.625</v>
      </c>
      <c r="O44" s="12">
        <v>24</v>
      </c>
      <c r="P44" s="12">
        <v>1.5</v>
      </c>
      <c r="Q44" s="12">
        <v>9</v>
      </c>
      <c r="R44" s="12">
        <v>10</v>
      </c>
      <c r="S44" s="12">
        <v>8</v>
      </c>
    </row>
    <row r="45" spans="2:22" x14ac:dyDescent="0.25">
      <c r="B45" s="12" t="s">
        <v>159</v>
      </c>
      <c r="C45" s="12" t="s">
        <v>160</v>
      </c>
      <c r="D45" s="12" t="s">
        <v>248</v>
      </c>
      <c r="E45" s="12" t="s">
        <v>52</v>
      </c>
      <c r="F45" s="12">
        <v>1</v>
      </c>
      <c r="G45" s="12" t="s">
        <v>251</v>
      </c>
      <c r="H45" s="12">
        <v>400</v>
      </c>
      <c r="I45" s="12">
        <v>0.5</v>
      </c>
      <c r="J45" s="12">
        <v>3.75</v>
      </c>
      <c r="K45" s="12">
        <f>9/16</f>
        <v>0.5625</v>
      </c>
      <c r="M45" s="12">
        <v>2.625</v>
      </c>
      <c r="N45" s="12">
        <v>0.625</v>
      </c>
      <c r="O45" s="12">
        <v>4</v>
      </c>
      <c r="P45" s="12">
        <v>0.5</v>
      </c>
      <c r="T45" s="12">
        <v>3</v>
      </c>
      <c r="U45" s="12">
        <v>2.75</v>
      </c>
      <c r="V45" s="12">
        <v>3</v>
      </c>
    </row>
    <row r="46" spans="2:22" x14ac:dyDescent="0.25">
      <c r="B46" s="12" t="s">
        <v>159</v>
      </c>
      <c r="C46" s="12" t="s">
        <v>160</v>
      </c>
      <c r="D46" s="12" t="s">
        <v>248</v>
      </c>
      <c r="E46" s="12" t="s">
        <v>52</v>
      </c>
      <c r="F46" s="12">
        <v>1</v>
      </c>
      <c r="G46" s="12" t="s">
        <v>251</v>
      </c>
      <c r="H46" s="12">
        <v>400</v>
      </c>
      <c r="I46" s="12">
        <v>0.75</v>
      </c>
      <c r="J46" s="12">
        <v>4.625</v>
      </c>
      <c r="K46" s="12">
        <v>0.625</v>
      </c>
      <c r="M46" s="12">
        <v>3.25</v>
      </c>
      <c r="N46" s="12">
        <v>0.75</v>
      </c>
      <c r="O46" s="12">
        <v>4</v>
      </c>
      <c r="P46" s="12">
        <v>0.625</v>
      </c>
      <c r="T46" s="12">
        <v>3.5</v>
      </c>
      <c r="U46" s="12">
        <v>3.25</v>
      </c>
      <c r="V46" s="12">
        <v>3.5</v>
      </c>
    </row>
    <row r="47" spans="2:22" x14ac:dyDescent="0.25">
      <c r="B47" s="12" t="s">
        <v>159</v>
      </c>
      <c r="C47" s="12" t="s">
        <v>160</v>
      </c>
      <c r="D47" s="12" t="s">
        <v>248</v>
      </c>
      <c r="E47" s="12" t="s">
        <v>52</v>
      </c>
      <c r="F47" s="12">
        <v>1</v>
      </c>
      <c r="G47" s="12" t="s">
        <v>251</v>
      </c>
      <c r="H47" s="12">
        <v>400</v>
      </c>
      <c r="I47" s="12">
        <v>1</v>
      </c>
      <c r="J47" s="12">
        <v>4.875</v>
      </c>
      <c r="K47" s="12">
        <f>11/16</f>
        <v>0.6875</v>
      </c>
      <c r="M47" s="12">
        <v>3.5</v>
      </c>
      <c r="N47" s="12">
        <v>0.75</v>
      </c>
      <c r="O47" s="12">
        <v>4</v>
      </c>
      <c r="P47" s="12">
        <v>0.625</v>
      </c>
      <c r="T47" s="12">
        <v>3.5</v>
      </c>
      <c r="U47" s="12">
        <v>3.25</v>
      </c>
      <c r="V47" s="12">
        <v>3.5</v>
      </c>
    </row>
    <row r="48" spans="2:22" x14ac:dyDescent="0.25">
      <c r="B48" s="12" t="s">
        <v>159</v>
      </c>
      <c r="C48" s="12" t="s">
        <v>160</v>
      </c>
      <c r="D48" s="12" t="s">
        <v>248</v>
      </c>
      <c r="E48" s="12" t="s">
        <v>52</v>
      </c>
      <c r="F48" s="12">
        <v>1</v>
      </c>
      <c r="G48" s="12" t="s">
        <v>251</v>
      </c>
      <c r="H48" s="12">
        <v>400</v>
      </c>
      <c r="I48" s="12">
        <v>1.25</v>
      </c>
      <c r="J48" s="12">
        <v>5.25</v>
      </c>
      <c r="K48" s="12">
        <f>13/16</f>
        <v>0.8125</v>
      </c>
      <c r="M48" s="12">
        <v>3.875</v>
      </c>
      <c r="N48" s="12">
        <v>0.75</v>
      </c>
      <c r="O48" s="12">
        <v>4</v>
      </c>
      <c r="P48" s="12">
        <v>0.625</v>
      </c>
      <c r="T48" s="12">
        <v>3.75</v>
      </c>
      <c r="U48" s="12">
        <v>3.5</v>
      </c>
      <c r="V48" s="12">
        <v>3.75</v>
      </c>
    </row>
    <row r="49" spans="2:22" x14ac:dyDescent="0.25">
      <c r="B49" s="12" t="s">
        <v>159</v>
      </c>
      <c r="C49" s="12" t="s">
        <v>160</v>
      </c>
      <c r="D49" s="12" t="s">
        <v>248</v>
      </c>
      <c r="E49" s="12" t="s">
        <v>52</v>
      </c>
      <c r="F49" s="12">
        <v>1</v>
      </c>
      <c r="G49" s="12" t="s">
        <v>251</v>
      </c>
      <c r="H49" s="12">
        <v>400</v>
      </c>
      <c r="I49" s="12">
        <v>1.5</v>
      </c>
      <c r="J49" s="12">
        <v>6.125</v>
      </c>
      <c r="K49" s="12">
        <v>0.875</v>
      </c>
      <c r="M49" s="12">
        <v>4.5</v>
      </c>
      <c r="N49" s="12">
        <v>0.875</v>
      </c>
      <c r="O49" s="12">
        <v>4</v>
      </c>
      <c r="P49" s="12">
        <v>0.75</v>
      </c>
      <c r="T49" s="12">
        <v>4.25</v>
      </c>
      <c r="U49" s="12">
        <v>4</v>
      </c>
      <c r="V49" s="12">
        <v>4.25</v>
      </c>
    </row>
    <row r="50" spans="2:22" x14ac:dyDescent="0.25">
      <c r="B50" s="12" t="s">
        <v>159</v>
      </c>
      <c r="C50" s="12" t="s">
        <v>160</v>
      </c>
      <c r="D50" s="12" t="s">
        <v>248</v>
      </c>
      <c r="E50" s="12" t="s">
        <v>52</v>
      </c>
      <c r="F50" s="12">
        <v>1</v>
      </c>
      <c r="G50" s="12" t="s">
        <v>251</v>
      </c>
      <c r="H50" s="12">
        <v>400</v>
      </c>
      <c r="I50" s="12">
        <v>2</v>
      </c>
      <c r="J50" s="12">
        <v>6.5</v>
      </c>
      <c r="K50" s="12">
        <v>1</v>
      </c>
      <c r="M50" s="12">
        <v>5</v>
      </c>
      <c r="N50" s="12">
        <v>0.75</v>
      </c>
      <c r="O50" s="12">
        <v>8</v>
      </c>
      <c r="P50" s="12">
        <v>0.625</v>
      </c>
      <c r="T50" s="12">
        <v>4.25</v>
      </c>
      <c r="U50" s="12">
        <v>4</v>
      </c>
      <c r="V50" s="12">
        <v>4.25</v>
      </c>
    </row>
    <row r="51" spans="2:22" x14ac:dyDescent="0.25">
      <c r="B51" s="12" t="s">
        <v>159</v>
      </c>
      <c r="C51" s="12" t="s">
        <v>160</v>
      </c>
      <c r="D51" s="12" t="s">
        <v>248</v>
      </c>
      <c r="E51" s="12" t="s">
        <v>52</v>
      </c>
      <c r="F51" s="12">
        <v>1</v>
      </c>
      <c r="G51" s="12" t="s">
        <v>251</v>
      </c>
      <c r="H51" s="12">
        <v>400</v>
      </c>
      <c r="I51" s="12">
        <v>2.5</v>
      </c>
      <c r="J51" s="12">
        <v>7.5</v>
      </c>
      <c r="K51" s="12">
        <v>1.125</v>
      </c>
      <c r="M51" s="12">
        <v>5.875</v>
      </c>
      <c r="N51" s="12">
        <v>0.875</v>
      </c>
      <c r="O51" s="12">
        <v>8</v>
      </c>
      <c r="P51" s="12">
        <v>0.75</v>
      </c>
      <c r="T51" s="12">
        <v>4.75</v>
      </c>
      <c r="U51" s="12">
        <v>4.5</v>
      </c>
      <c r="V51" s="12">
        <v>4.75</v>
      </c>
    </row>
    <row r="52" spans="2:22" x14ac:dyDescent="0.25">
      <c r="B52" s="12" t="s">
        <v>159</v>
      </c>
      <c r="C52" s="12" t="s">
        <v>160</v>
      </c>
      <c r="D52" s="12" t="s">
        <v>248</v>
      </c>
      <c r="E52" s="12" t="s">
        <v>52</v>
      </c>
      <c r="F52" s="12">
        <v>1</v>
      </c>
      <c r="G52" s="12" t="s">
        <v>251</v>
      </c>
      <c r="H52" s="12">
        <v>400</v>
      </c>
      <c r="I52" s="12">
        <v>3</v>
      </c>
      <c r="J52" s="12">
        <v>8.25</v>
      </c>
      <c r="K52" s="12">
        <v>1.25</v>
      </c>
      <c r="M52" s="12">
        <v>6.625</v>
      </c>
      <c r="N52" s="12">
        <v>0.875</v>
      </c>
      <c r="O52" s="12">
        <v>8</v>
      </c>
      <c r="P52" s="12">
        <v>0.75</v>
      </c>
      <c r="T52" s="12">
        <v>5</v>
      </c>
      <c r="U52" s="12">
        <v>4.75</v>
      </c>
      <c r="V52" s="12">
        <v>5</v>
      </c>
    </row>
    <row r="53" spans="2:22" x14ac:dyDescent="0.25">
      <c r="B53" s="12" t="s">
        <v>159</v>
      </c>
      <c r="C53" s="12" t="s">
        <v>160</v>
      </c>
      <c r="D53" s="12" t="s">
        <v>248</v>
      </c>
      <c r="E53" s="12" t="s">
        <v>52</v>
      </c>
      <c r="F53" s="12">
        <v>1</v>
      </c>
      <c r="G53" s="12" t="s">
        <v>251</v>
      </c>
      <c r="H53" s="12">
        <v>400</v>
      </c>
      <c r="I53" s="12">
        <v>3.5</v>
      </c>
      <c r="J53" s="12">
        <v>9</v>
      </c>
      <c r="K53" s="12">
        <v>1.375</v>
      </c>
      <c r="M53" s="12">
        <v>7.25</v>
      </c>
      <c r="N53" s="12">
        <v>1</v>
      </c>
      <c r="O53" s="12">
        <v>8</v>
      </c>
      <c r="P53" s="12">
        <v>0.875</v>
      </c>
      <c r="T53" s="12">
        <v>5.5</v>
      </c>
      <c r="U53" s="12">
        <v>5.25</v>
      </c>
      <c r="V53" s="12">
        <v>5.5</v>
      </c>
    </row>
    <row r="54" spans="2:22" x14ac:dyDescent="0.25">
      <c r="B54" s="12" t="s">
        <v>159</v>
      </c>
      <c r="C54" s="12" t="s">
        <v>160</v>
      </c>
      <c r="D54" s="12" t="s">
        <v>248</v>
      </c>
      <c r="E54" s="12" t="s">
        <v>52</v>
      </c>
      <c r="F54" s="12">
        <v>1</v>
      </c>
      <c r="G54" s="12" t="s">
        <v>251</v>
      </c>
      <c r="H54" s="12">
        <v>400</v>
      </c>
      <c r="I54" s="12">
        <v>4</v>
      </c>
      <c r="J54" s="12">
        <v>10</v>
      </c>
      <c r="K54" s="12">
        <v>1.375</v>
      </c>
      <c r="M54" s="12">
        <v>7.875</v>
      </c>
      <c r="N54" s="12">
        <v>1</v>
      </c>
      <c r="O54" s="12">
        <v>8</v>
      </c>
      <c r="P54" s="12">
        <v>0.875</v>
      </c>
      <c r="T54" s="12">
        <v>5.5</v>
      </c>
      <c r="U54" s="12">
        <v>5.25</v>
      </c>
      <c r="V54" s="12">
        <v>5.5</v>
      </c>
    </row>
    <row r="55" spans="2:22" x14ac:dyDescent="0.25">
      <c r="B55" s="12" t="s">
        <v>159</v>
      </c>
      <c r="C55" s="12" t="s">
        <v>160</v>
      </c>
      <c r="D55" s="12" t="s">
        <v>248</v>
      </c>
      <c r="E55" s="12" t="s">
        <v>52</v>
      </c>
      <c r="F55" s="12">
        <v>1</v>
      </c>
      <c r="G55" s="12" t="s">
        <v>251</v>
      </c>
      <c r="H55" s="12">
        <v>400</v>
      </c>
      <c r="I55" s="12">
        <v>5</v>
      </c>
      <c r="J55" s="12">
        <v>11</v>
      </c>
      <c r="K55" s="12">
        <v>1.5</v>
      </c>
      <c r="M55" s="12">
        <v>9.25</v>
      </c>
      <c r="N55" s="12">
        <v>1</v>
      </c>
      <c r="O55" s="12">
        <v>8</v>
      </c>
      <c r="P55" s="12">
        <v>0.875</v>
      </c>
      <c r="T55" s="12">
        <v>5.75</v>
      </c>
      <c r="U55" s="12">
        <v>5.5</v>
      </c>
      <c r="V55" s="12">
        <v>5.75</v>
      </c>
    </row>
    <row r="56" spans="2:22" x14ac:dyDescent="0.25">
      <c r="B56" s="12" t="s">
        <v>159</v>
      </c>
      <c r="C56" s="12" t="s">
        <v>160</v>
      </c>
      <c r="D56" s="12" t="s">
        <v>248</v>
      </c>
      <c r="E56" s="12" t="s">
        <v>52</v>
      </c>
      <c r="F56" s="12">
        <v>1</v>
      </c>
      <c r="G56" s="12" t="s">
        <v>251</v>
      </c>
      <c r="H56" s="12">
        <v>400</v>
      </c>
      <c r="I56" s="12">
        <v>6</v>
      </c>
      <c r="J56" s="12">
        <v>12.5</v>
      </c>
      <c r="K56" s="12">
        <v>1.625</v>
      </c>
      <c r="M56" s="12">
        <v>10.625</v>
      </c>
      <c r="N56" s="12">
        <v>1</v>
      </c>
      <c r="O56" s="12">
        <v>12</v>
      </c>
      <c r="P56" s="12">
        <v>0.875</v>
      </c>
      <c r="T56" s="12">
        <v>6</v>
      </c>
      <c r="U56" s="12">
        <v>5.75</v>
      </c>
      <c r="V56" s="12">
        <v>6</v>
      </c>
    </row>
    <row r="57" spans="2:22" x14ac:dyDescent="0.25">
      <c r="B57" s="12" t="s">
        <v>159</v>
      </c>
      <c r="C57" s="12" t="s">
        <v>160</v>
      </c>
      <c r="D57" s="12" t="s">
        <v>248</v>
      </c>
      <c r="E57" s="12" t="s">
        <v>52</v>
      </c>
      <c r="F57" s="12">
        <v>1</v>
      </c>
      <c r="G57" s="12" t="s">
        <v>251</v>
      </c>
      <c r="H57" s="12">
        <v>400</v>
      </c>
      <c r="I57" s="12">
        <v>8</v>
      </c>
      <c r="J57" s="12">
        <v>15</v>
      </c>
      <c r="K57" s="12">
        <v>1.875</v>
      </c>
      <c r="M57" s="12">
        <v>13</v>
      </c>
      <c r="N57" s="12">
        <v>1.125</v>
      </c>
      <c r="O57" s="12">
        <v>12</v>
      </c>
      <c r="P57" s="12">
        <v>1</v>
      </c>
      <c r="T57" s="12">
        <v>6.75</v>
      </c>
      <c r="U57" s="12">
        <v>6.5</v>
      </c>
      <c r="V57" s="12">
        <v>6.75</v>
      </c>
    </row>
    <row r="58" spans="2:22" x14ac:dyDescent="0.25">
      <c r="B58" s="12" t="s">
        <v>159</v>
      </c>
      <c r="C58" s="12" t="s">
        <v>160</v>
      </c>
      <c r="D58" s="12" t="s">
        <v>248</v>
      </c>
      <c r="E58" s="12" t="s">
        <v>52</v>
      </c>
      <c r="F58" s="12">
        <v>1</v>
      </c>
      <c r="G58" s="12" t="s">
        <v>251</v>
      </c>
      <c r="H58" s="12">
        <v>400</v>
      </c>
      <c r="I58" s="12">
        <v>10</v>
      </c>
      <c r="J58" s="12">
        <v>17.5</v>
      </c>
      <c r="K58" s="12">
        <v>2.125</v>
      </c>
      <c r="M58" s="12">
        <v>15.25</v>
      </c>
      <c r="N58" s="12">
        <v>1.25</v>
      </c>
      <c r="O58" s="12">
        <v>16</v>
      </c>
      <c r="P58" s="12">
        <v>1.125</v>
      </c>
      <c r="T58" s="12">
        <v>7.5</v>
      </c>
      <c r="U58" s="12">
        <v>7.25</v>
      </c>
      <c r="V58" s="12">
        <v>7.5</v>
      </c>
    </row>
    <row r="59" spans="2:22" x14ac:dyDescent="0.25">
      <c r="B59" s="12" t="s">
        <v>159</v>
      </c>
      <c r="C59" s="12" t="s">
        <v>160</v>
      </c>
      <c r="D59" s="12" t="s">
        <v>248</v>
      </c>
      <c r="E59" s="12" t="s">
        <v>52</v>
      </c>
      <c r="F59" s="12">
        <v>1</v>
      </c>
      <c r="G59" s="12" t="s">
        <v>251</v>
      </c>
      <c r="H59" s="12">
        <v>400</v>
      </c>
      <c r="I59" s="12">
        <v>12</v>
      </c>
      <c r="J59" s="12">
        <v>20.5</v>
      </c>
      <c r="K59" s="12">
        <v>2.25</v>
      </c>
      <c r="M59" s="12">
        <v>17.75</v>
      </c>
      <c r="N59" s="12">
        <v>1.375</v>
      </c>
      <c r="O59" s="12">
        <v>16</v>
      </c>
      <c r="P59" s="12">
        <v>1.25</v>
      </c>
      <c r="T59" s="12">
        <v>8</v>
      </c>
      <c r="U59" s="12">
        <v>7.75</v>
      </c>
      <c r="V59" s="12">
        <v>8</v>
      </c>
    </row>
    <row r="60" spans="2:22" x14ac:dyDescent="0.25">
      <c r="B60" s="12" t="s">
        <v>159</v>
      </c>
      <c r="C60" s="12" t="s">
        <v>160</v>
      </c>
      <c r="D60" s="12" t="s">
        <v>248</v>
      </c>
      <c r="E60" s="12" t="s">
        <v>52</v>
      </c>
      <c r="F60" s="12">
        <v>1</v>
      </c>
      <c r="G60" s="12" t="s">
        <v>251</v>
      </c>
      <c r="H60" s="12">
        <v>400</v>
      </c>
      <c r="I60" s="12">
        <v>14</v>
      </c>
      <c r="J60" s="12">
        <v>23</v>
      </c>
      <c r="K60" s="12">
        <v>2.375</v>
      </c>
      <c r="M60" s="12">
        <v>20.25</v>
      </c>
      <c r="N60" s="12">
        <v>1.375</v>
      </c>
      <c r="O60" s="12">
        <v>20</v>
      </c>
      <c r="P60" s="12">
        <v>1.25</v>
      </c>
      <c r="T60" s="12">
        <v>8.25</v>
      </c>
      <c r="U60" s="12">
        <v>8</v>
      </c>
      <c r="V60" s="12">
        <v>8.25</v>
      </c>
    </row>
    <row r="61" spans="2:22" x14ac:dyDescent="0.25">
      <c r="B61" s="12" t="s">
        <v>159</v>
      </c>
      <c r="C61" s="12" t="s">
        <v>160</v>
      </c>
      <c r="D61" s="12" t="s">
        <v>248</v>
      </c>
      <c r="E61" s="12" t="s">
        <v>52</v>
      </c>
      <c r="F61" s="12">
        <v>1</v>
      </c>
      <c r="G61" s="12" t="s">
        <v>251</v>
      </c>
      <c r="H61" s="12">
        <v>400</v>
      </c>
      <c r="I61" s="12">
        <v>16</v>
      </c>
      <c r="J61" s="12">
        <v>25.5</v>
      </c>
      <c r="K61" s="12">
        <v>2.5</v>
      </c>
      <c r="M61" s="12">
        <v>22.5</v>
      </c>
      <c r="N61" s="12">
        <v>1.5</v>
      </c>
      <c r="O61" s="12">
        <v>20</v>
      </c>
      <c r="P61" s="12">
        <v>1.375</v>
      </c>
      <c r="T61" s="12">
        <v>8.75</v>
      </c>
      <c r="U61" s="12">
        <v>8.5</v>
      </c>
      <c r="V61" s="12">
        <v>8.75</v>
      </c>
    </row>
    <row r="62" spans="2:22" x14ac:dyDescent="0.25">
      <c r="B62" s="12" t="s">
        <v>159</v>
      </c>
      <c r="C62" s="12" t="s">
        <v>160</v>
      </c>
      <c r="D62" s="12" t="s">
        <v>248</v>
      </c>
      <c r="E62" s="12" t="s">
        <v>52</v>
      </c>
      <c r="F62" s="12">
        <v>1</v>
      </c>
      <c r="G62" s="12" t="s">
        <v>251</v>
      </c>
      <c r="H62" s="12">
        <v>400</v>
      </c>
      <c r="I62" s="12">
        <v>18</v>
      </c>
      <c r="J62" s="12">
        <v>28</v>
      </c>
      <c r="K62" s="12">
        <v>2.625</v>
      </c>
      <c r="M62" s="12">
        <v>24.75</v>
      </c>
      <c r="N62" s="12">
        <v>1.5</v>
      </c>
      <c r="O62" s="12">
        <v>24</v>
      </c>
      <c r="P62" s="12">
        <v>1.375</v>
      </c>
      <c r="T62" s="12">
        <v>9</v>
      </c>
      <c r="U62" s="12">
        <v>8.75</v>
      </c>
      <c r="V62" s="12">
        <v>9</v>
      </c>
    </row>
    <row r="63" spans="2:22" x14ac:dyDescent="0.25">
      <c r="B63" s="12" t="s">
        <v>159</v>
      </c>
      <c r="C63" s="12" t="s">
        <v>160</v>
      </c>
      <c r="D63" s="12" t="s">
        <v>248</v>
      </c>
      <c r="E63" s="12" t="s">
        <v>52</v>
      </c>
      <c r="F63" s="12">
        <v>1</v>
      </c>
      <c r="G63" s="12" t="s">
        <v>251</v>
      </c>
      <c r="H63" s="12">
        <v>400</v>
      </c>
      <c r="I63" s="12">
        <v>20</v>
      </c>
      <c r="J63" s="12">
        <v>30.5</v>
      </c>
      <c r="K63" s="12">
        <v>2.75</v>
      </c>
      <c r="M63" s="12">
        <v>27</v>
      </c>
      <c r="N63" s="12">
        <v>1.625</v>
      </c>
      <c r="O63" s="12">
        <v>24</v>
      </c>
      <c r="P63" s="12">
        <v>1.5</v>
      </c>
      <c r="T63" s="12">
        <v>9.5</v>
      </c>
      <c r="U63" s="12">
        <v>9.25</v>
      </c>
      <c r="V63" s="12">
        <v>9.75</v>
      </c>
    </row>
    <row r="64" spans="2:22" x14ac:dyDescent="0.25">
      <c r="B64" s="12" t="s">
        <v>159</v>
      </c>
      <c r="C64" s="12" t="s">
        <v>160</v>
      </c>
      <c r="D64" s="12" t="s">
        <v>248</v>
      </c>
      <c r="E64" s="12" t="s">
        <v>52</v>
      </c>
      <c r="F64" s="12">
        <v>1</v>
      </c>
      <c r="G64" s="12" t="s">
        <v>251</v>
      </c>
      <c r="H64" s="12">
        <v>400</v>
      </c>
      <c r="I64" s="12">
        <v>24</v>
      </c>
      <c r="J64" s="12">
        <v>36</v>
      </c>
      <c r="K64" s="12">
        <v>3</v>
      </c>
      <c r="M64" s="12">
        <v>32</v>
      </c>
      <c r="N64" s="12">
        <v>1.875</v>
      </c>
      <c r="O64" s="12">
        <v>24</v>
      </c>
      <c r="P64" s="12">
        <v>1.7749999999999999</v>
      </c>
      <c r="T64" s="12">
        <v>10.5</v>
      </c>
      <c r="U64" s="12">
        <v>10.25</v>
      </c>
      <c r="V64" s="12">
        <v>11</v>
      </c>
    </row>
    <row r="65" spans="2:22" x14ac:dyDescent="0.25">
      <c r="B65" s="12" t="s">
        <v>159</v>
      </c>
      <c r="C65" s="12" t="s">
        <v>160</v>
      </c>
      <c r="D65" s="12" t="s">
        <v>248</v>
      </c>
      <c r="E65" s="12" t="s">
        <v>52</v>
      </c>
      <c r="F65" s="12">
        <v>1</v>
      </c>
      <c r="G65" s="12" t="s">
        <v>252</v>
      </c>
      <c r="H65" s="12">
        <v>600</v>
      </c>
      <c r="I65" s="12">
        <v>0.5</v>
      </c>
      <c r="J65" s="12">
        <v>3.75</v>
      </c>
      <c r="K65" s="12">
        <f>9/16</f>
        <v>0.5625</v>
      </c>
      <c r="M65" s="12">
        <v>2.625</v>
      </c>
      <c r="N65" s="12">
        <v>0.625</v>
      </c>
      <c r="O65" s="12">
        <v>4</v>
      </c>
      <c r="P65" s="12">
        <v>0.5</v>
      </c>
      <c r="T65" s="12">
        <v>3</v>
      </c>
      <c r="U65" s="12">
        <v>2.75</v>
      </c>
      <c r="V65" s="12">
        <v>3</v>
      </c>
    </row>
    <row r="66" spans="2:22" x14ac:dyDescent="0.25">
      <c r="B66" s="12" t="s">
        <v>159</v>
      </c>
      <c r="C66" s="12" t="s">
        <v>160</v>
      </c>
      <c r="D66" s="12" t="s">
        <v>248</v>
      </c>
      <c r="E66" s="12" t="s">
        <v>52</v>
      </c>
      <c r="F66" s="12">
        <v>1</v>
      </c>
      <c r="G66" s="12" t="s">
        <v>252</v>
      </c>
      <c r="H66" s="12">
        <v>600</v>
      </c>
      <c r="I66" s="12">
        <v>0.75</v>
      </c>
      <c r="J66" s="12">
        <v>4.625</v>
      </c>
      <c r="K66" s="12">
        <v>0.625</v>
      </c>
      <c r="M66" s="12">
        <v>3.25</v>
      </c>
      <c r="N66" s="12">
        <v>0.75</v>
      </c>
      <c r="O66" s="12">
        <v>4</v>
      </c>
      <c r="P66" s="12">
        <v>0.625</v>
      </c>
      <c r="T66" s="12">
        <v>3.5</v>
      </c>
      <c r="U66" s="12">
        <v>3.25</v>
      </c>
      <c r="V66" s="12">
        <v>3.5</v>
      </c>
    </row>
    <row r="67" spans="2:22" x14ac:dyDescent="0.25">
      <c r="B67" s="12" t="s">
        <v>159</v>
      </c>
      <c r="C67" s="12" t="s">
        <v>160</v>
      </c>
      <c r="D67" s="12" t="s">
        <v>248</v>
      </c>
      <c r="E67" s="12" t="s">
        <v>52</v>
      </c>
      <c r="F67" s="12">
        <v>1</v>
      </c>
      <c r="G67" s="12" t="s">
        <v>252</v>
      </c>
      <c r="H67" s="12">
        <v>600</v>
      </c>
      <c r="I67" s="12">
        <v>1</v>
      </c>
      <c r="J67" s="12">
        <v>4.875</v>
      </c>
      <c r="K67" s="12">
        <f>11/16</f>
        <v>0.6875</v>
      </c>
      <c r="M67" s="12">
        <v>3.5</v>
      </c>
      <c r="N67" s="12">
        <v>0.75</v>
      </c>
      <c r="O67" s="12">
        <v>4</v>
      </c>
      <c r="P67" s="12">
        <v>0.625</v>
      </c>
      <c r="T67" s="12">
        <v>3.5</v>
      </c>
      <c r="U67" s="12">
        <v>3.25</v>
      </c>
      <c r="V67" s="12">
        <v>3.5</v>
      </c>
    </row>
    <row r="68" spans="2:22" x14ac:dyDescent="0.25">
      <c r="B68" s="12" t="s">
        <v>159</v>
      </c>
      <c r="C68" s="12" t="s">
        <v>160</v>
      </c>
      <c r="D68" s="12" t="s">
        <v>248</v>
      </c>
      <c r="E68" s="12" t="s">
        <v>52</v>
      </c>
      <c r="F68" s="12">
        <v>1</v>
      </c>
      <c r="G68" s="12" t="s">
        <v>252</v>
      </c>
      <c r="H68" s="12">
        <v>600</v>
      </c>
      <c r="I68" s="12">
        <v>1.25</v>
      </c>
      <c r="J68" s="12">
        <v>5.25</v>
      </c>
      <c r="K68" s="12">
        <f>13/16</f>
        <v>0.8125</v>
      </c>
      <c r="M68" s="12">
        <v>3.875</v>
      </c>
      <c r="N68" s="12">
        <v>0.75</v>
      </c>
      <c r="O68" s="12">
        <v>4</v>
      </c>
      <c r="P68" s="12">
        <v>0.625</v>
      </c>
      <c r="T68" s="12">
        <v>3.75</v>
      </c>
      <c r="U68" s="12">
        <v>3.5</v>
      </c>
      <c r="V68" s="12">
        <v>3.75</v>
      </c>
    </row>
    <row r="69" spans="2:22" x14ac:dyDescent="0.25">
      <c r="B69" s="12" t="s">
        <v>159</v>
      </c>
      <c r="C69" s="12" t="s">
        <v>160</v>
      </c>
      <c r="D69" s="12" t="s">
        <v>248</v>
      </c>
      <c r="E69" s="12" t="s">
        <v>52</v>
      </c>
      <c r="F69" s="12">
        <v>1</v>
      </c>
      <c r="G69" s="12" t="s">
        <v>252</v>
      </c>
      <c r="H69" s="12">
        <v>600</v>
      </c>
      <c r="I69" s="12">
        <v>1.5</v>
      </c>
      <c r="J69" s="12">
        <v>6.125</v>
      </c>
      <c r="K69" s="12">
        <v>0.875</v>
      </c>
      <c r="M69" s="12">
        <v>4.5</v>
      </c>
      <c r="N69" s="12">
        <v>0.875</v>
      </c>
      <c r="O69" s="12">
        <v>4</v>
      </c>
      <c r="P69" s="12">
        <v>0.75</v>
      </c>
      <c r="T69" s="12">
        <v>4.25</v>
      </c>
      <c r="U69" s="12">
        <v>4</v>
      </c>
      <c r="V69" s="12">
        <v>4.25</v>
      </c>
    </row>
    <row r="70" spans="2:22" x14ac:dyDescent="0.25">
      <c r="B70" s="12" t="s">
        <v>159</v>
      </c>
      <c r="C70" s="12" t="s">
        <v>160</v>
      </c>
      <c r="D70" s="12" t="s">
        <v>248</v>
      </c>
      <c r="E70" s="12" t="s">
        <v>52</v>
      </c>
      <c r="F70" s="12">
        <v>1</v>
      </c>
      <c r="G70" s="12" t="s">
        <v>252</v>
      </c>
      <c r="H70" s="12">
        <v>600</v>
      </c>
      <c r="I70" s="12">
        <v>2</v>
      </c>
      <c r="J70" s="12">
        <v>6.5</v>
      </c>
      <c r="K70" s="12">
        <v>1</v>
      </c>
      <c r="M70" s="12">
        <v>5</v>
      </c>
      <c r="N70" s="12">
        <v>0.75</v>
      </c>
      <c r="O70" s="12">
        <v>8</v>
      </c>
      <c r="P70" s="12">
        <v>0.625</v>
      </c>
      <c r="T70" s="12">
        <v>4.25</v>
      </c>
      <c r="U70" s="12">
        <v>4</v>
      </c>
      <c r="V70" s="12">
        <v>4.25</v>
      </c>
    </row>
    <row r="71" spans="2:22" x14ac:dyDescent="0.25">
      <c r="B71" s="12" t="s">
        <v>159</v>
      </c>
      <c r="C71" s="12" t="s">
        <v>160</v>
      </c>
      <c r="D71" s="12" t="s">
        <v>248</v>
      </c>
      <c r="E71" s="12" t="s">
        <v>52</v>
      </c>
      <c r="F71" s="12">
        <v>1</v>
      </c>
      <c r="G71" s="12" t="s">
        <v>252</v>
      </c>
      <c r="H71" s="12">
        <v>600</v>
      </c>
      <c r="I71" s="12">
        <v>2.5</v>
      </c>
      <c r="J71" s="12">
        <v>7.5</v>
      </c>
      <c r="K71" s="12">
        <v>1.125</v>
      </c>
      <c r="M71" s="12">
        <v>5.875</v>
      </c>
      <c r="N71" s="12">
        <v>0.875</v>
      </c>
      <c r="O71" s="12">
        <v>8</v>
      </c>
      <c r="P71" s="12">
        <v>0.75</v>
      </c>
      <c r="T71" s="12">
        <v>4.75</v>
      </c>
      <c r="U71" s="12">
        <v>4.5</v>
      </c>
      <c r="V71" s="12">
        <v>4.75</v>
      </c>
    </row>
    <row r="72" spans="2:22" x14ac:dyDescent="0.25">
      <c r="B72" s="12" t="s">
        <v>159</v>
      </c>
      <c r="C72" s="12" t="s">
        <v>160</v>
      </c>
      <c r="D72" s="12" t="s">
        <v>248</v>
      </c>
      <c r="E72" s="12" t="s">
        <v>52</v>
      </c>
      <c r="F72" s="12">
        <v>1</v>
      </c>
      <c r="G72" s="12" t="s">
        <v>252</v>
      </c>
      <c r="H72" s="12">
        <v>600</v>
      </c>
      <c r="I72" s="12">
        <v>3</v>
      </c>
      <c r="J72" s="12">
        <v>8.25</v>
      </c>
      <c r="K72" s="12">
        <v>1.25</v>
      </c>
      <c r="M72" s="12">
        <v>6.625</v>
      </c>
      <c r="N72" s="12">
        <v>0.875</v>
      </c>
      <c r="O72" s="12">
        <v>8</v>
      </c>
      <c r="P72" s="12">
        <v>0.75</v>
      </c>
      <c r="T72" s="12">
        <v>5</v>
      </c>
      <c r="U72" s="12">
        <v>4.75</v>
      </c>
      <c r="V72" s="12">
        <v>5</v>
      </c>
    </row>
    <row r="73" spans="2:22" x14ac:dyDescent="0.25">
      <c r="B73" s="12" t="s">
        <v>159</v>
      </c>
      <c r="C73" s="12" t="s">
        <v>160</v>
      </c>
      <c r="D73" s="12" t="s">
        <v>248</v>
      </c>
      <c r="E73" s="12" t="s">
        <v>52</v>
      </c>
      <c r="F73" s="12">
        <v>1</v>
      </c>
      <c r="G73" s="12" t="s">
        <v>252</v>
      </c>
      <c r="H73" s="12">
        <v>600</v>
      </c>
      <c r="I73" s="12">
        <v>3.5</v>
      </c>
      <c r="J73" s="12">
        <v>9</v>
      </c>
      <c r="K73" s="12">
        <v>1.375</v>
      </c>
      <c r="M73" s="12">
        <v>7.25</v>
      </c>
      <c r="N73" s="12">
        <v>1</v>
      </c>
      <c r="O73" s="12">
        <v>8</v>
      </c>
      <c r="P73" s="12">
        <v>0.875</v>
      </c>
      <c r="T73" s="12">
        <v>5.5</v>
      </c>
      <c r="U73" s="12">
        <v>5.25</v>
      </c>
      <c r="V73" s="12">
        <v>5.5</v>
      </c>
    </row>
    <row r="74" spans="2:22" x14ac:dyDescent="0.25">
      <c r="B74" s="12" t="s">
        <v>159</v>
      </c>
      <c r="C74" s="12" t="s">
        <v>160</v>
      </c>
      <c r="D74" s="12" t="s">
        <v>248</v>
      </c>
      <c r="E74" s="12" t="s">
        <v>52</v>
      </c>
      <c r="F74" s="12">
        <v>1</v>
      </c>
      <c r="G74" s="12" t="s">
        <v>252</v>
      </c>
      <c r="H74" s="12">
        <v>600</v>
      </c>
      <c r="I74" s="12">
        <v>4</v>
      </c>
      <c r="J74" s="12">
        <v>10.75</v>
      </c>
      <c r="K74" s="12">
        <v>1.5</v>
      </c>
      <c r="M74" s="12">
        <v>8.5</v>
      </c>
      <c r="N74" s="12">
        <v>1</v>
      </c>
      <c r="O74" s="12">
        <v>8</v>
      </c>
      <c r="P74" s="12">
        <v>0.875</v>
      </c>
      <c r="T74" s="12">
        <v>5.75</v>
      </c>
      <c r="U74" s="12">
        <v>5.5</v>
      </c>
      <c r="V74" s="12">
        <v>5.75</v>
      </c>
    </row>
    <row r="75" spans="2:22" x14ac:dyDescent="0.25">
      <c r="B75" s="12" t="s">
        <v>159</v>
      </c>
      <c r="C75" s="12" t="s">
        <v>160</v>
      </c>
      <c r="D75" s="12" t="s">
        <v>248</v>
      </c>
      <c r="E75" s="12" t="s">
        <v>52</v>
      </c>
      <c r="F75" s="12">
        <v>1</v>
      </c>
      <c r="G75" s="12" t="s">
        <v>252</v>
      </c>
      <c r="H75" s="12">
        <v>600</v>
      </c>
      <c r="I75" s="12">
        <v>5</v>
      </c>
      <c r="J75" s="12">
        <v>13</v>
      </c>
      <c r="K75" s="12">
        <v>1.75</v>
      </c>
      <c r="M75" s="12">
        <v>10.5</v>
      </c>
      <c r="N75" s="12">
        <v>1.125</v>
      </c>
      <c r="O75" s="12">
        <v>8</v>
      </c>
      <c r="P75" s="12">
        <v>1</v>
      </c>
      <c r="T75" s="12">
        <v>6.5</v>
      </c>
      <c r="U75" s="12">
        <v>6.25</v>
      </c>
      <c r="V75" s="12">
        <v>6.5</v>
      </c>
    </row>
    <row r="76" spans="2:22" x14ac:dyDescent="0.25">
      <c r="B76" s="12" t="s">
        <v>159</v>
      </c>
      <c r="C76" s="12" t="s">
        <v>160</v>
      </c>
      <c r="D76" s="12" t="s">
        <v>248</v>
      </c>
      <c r="E76" s="12" t="s">
        <v>52</v>
      </c>
      <c r="F76" s="12">
        <v>1</v>
      </c>
      <c r="G76" s="12" t="s">
        <v>252</v>
      </c>
      <c r="H76" s="12">
        <v>600</v>
      </c>
      <c r="I76" s="12">
        <v>6</v>
      </c>
      <c r="J76" s="12">
        <v>14</v>
      </c>
      <c r="K76" s="12">
        <v>1.875</v>
      </c>
      <c r="M76" s="12">
        <v>11.5</v>
      </c>
      <c r="N76" s="12">
        <v>1.125</v>
      </c>
      <c r="O76" s="12">
        <v>12</v>
      </c>
      <c r="P76" s="12">
        <v>1</v>
      </c>
      <c r="T76" s="12">
        <v>6.75</v>
      </c>
      <c r="U76" s="12">
        <v>6.5</v>
      </c>
      <c r="V76" s="12">
        <v>6.75</v>
      </c>
    </row>
    <row r="77" spans="2:22" x14ac:dyDescent="0.25">
      <c r="B77" s="12" t="s">
        <v>159</v>
      </c>
      <c r="C77" s="12" t="s">
        <v>160</v>
      </c>
      <c r="D77" s="12" t="s">
        <v>248</v>
      </c>
      <c r="E77" s="12" t="s">
        <v>52</v>
      </c>
      <c r="F77" s="12">
        <v>1</v>
      </c>
      <c r="G77" s="12" t="s">
        <v>252</v>
      </c>
      <c r="H77" s="12">
        <v>600</v>
      </c>
      <c r="I77" s="12">
        <v>8</v>
      </c>
      <c r="J77" s="12">
        <v>16.5</v>
      </c>
      <c r="K77" s="12">
        <f>2+3/16</f>
        <v>2.1875</v>
      </c>
      <c r="M77" s="12">
        <v>13.75</v>
      </c>
      <c r="N77" s="12">
        <v>1.25</v>
      </c>
      <c r="O77" s="12">
        <v>12</v>
      </c>
      <c r="P77" s="12">
        <v>1.125</v>
      </c>
      <c r="T77" s="12">
        <v>7.5</v>
      </c>
      <c r="U77" s="12">
        <v>7.25</v>
      </c>
      <c r="V77" s="12">
        <v>7.75</v>
      </c>
    </row>
    <row r="78" spans="2:22" x14ac:dyDescent="0.25">
      <c r="B78" s="12" t="s">
        <v>159</v>
      </c>
      <c r="C78" s="12" t="s">
        <v>160</v>
      </c>
      <c r="D78" s="12" t="s">
        <v>248</v>
      </c>
      <c r="E78" s="12" t="s">
        <v>52</v>
      </c>
      <c r="F78" s="12">
        <v>1</v>
      </c>
      <c r="G78" s="12" t="s">
        <v>252</v>
      </c>
      <c r="H78" s="12">
        <v>600</v>
      </c>
      <c r="I78" s="12">
        <v>10</v>
      </c>
      <c r="J78" s="12">
        <v>20</v>
      </c>
      <c r="K78" s="12">
        <v>2.5</v>
      </c>
      <c r="M78" s="12">
        <v>17</v>
      </c>
      <c r="N78" s="12">
        <v>1.375</v>
      </c>
      <c r="O78" s="12">
        <v>16</v>
      </c>
      <c r="P78" s="12">
        <v>1.25</v>
      </c>
      <c r="T78" s="12">
        <v>8.5</v>
      </c>
      <c r="U78" s="12">
        <v>8.5</v>
      </c>
      <c r="V78" s="12">
        <v>8.5</v>
      </c>
    </row>
    <row r="79" spans="2:22" x14ac:dyDescent="0.25">
      <c r="B79" s="12" t="s">
        <v>159</v>
      </c>
      <c r="C79" s="12" t="s">
        <v>160</v>
      </c>
      <c r="D79" s="12" t="s">
        <v>248</v>
      </c>
      <c r="E79" s="12" t="s">
        <v>52</v>
      </c>
      <c r="F79" s="12">
        <v>1</v>
      </c>
      <c r="G79" s="12" t="s">
        <v>252</v>
      </c>
      <c r="H79" s="12">
        <v>600</v>
      </c>
      <c r="I79" s="12">
        <v>12</v>
      </c>
      <c r="J79" s="12">
        <v>22</v>
      </c>
      <c r="K79" s="12">
        <v>2.625</v>
      </c>
      <c r="M79" s="12">
        <v>19.25</v>
      </c>
      <c r="N79" s="12">
        <v>1.375</v>
      </c>
      <c r="O79" s="12">
        <v>20</v>
      </c>
      <c r="P79" s="12">
        <v>1.25</v>
      </c>
      <c r="T79" s="12">
        <v>8.75</v>
      </c>
      <c r="U79" s="12">
        <v>8.5</v>
      </c>
      <c r="V79" s="12">
        <v>8.75</v>
      </c>
    </row>
    <row r="80" spans="2:22" x14ac:dyDescent="0.25">
      <c r="B80" s="12" t="s">
        <v>159</v>
      </c>
      <c r="C80" s="12" t="s">
        <v>160</v>
      </c>
      <c r="D80" s="12" t="s">
        <v>248</v>
      </c>
      <c r="E80" s="12" t="s">
        <v>52</v>
      </c>
      <c r="F80" s="12">
        <v>1</v>
      </c>
      <c r="G80" s="12" t="s">
        <v>252</v>
      </c>
      <c r="H80" s="12">
        <v>600</v>
      </c>
      <c r="I80" s="12">
        <v>14</v>
      </c>
      <c r="J80" s="12">
        <v>23.75</v>
      </c>
      <c r="K80" s="12">
        <v>2.75</v>
      </c>
      <c r="M80" s="12">
        <v>20.75</v>
      </c>
      <c r="N80" s="12">
        <v>1.5</v>
      </c>
      <c r="O80" s="12">
        <v>20</v>
      </c>
      <c r="P80" s="12">
        <v>1.375</v>
      </c>
      <c r="T80" s="12">
        <v>9.25</v>
      </c>
      <c r="U80" s="12">
        <v>9</v>
      </c>
      <c r="V80" s="12">
        <v>9.25</v>
      </c>
    </row>
    <row r="81" spans="2:22" x14ac:dyDescent="0.25">
      <c r="B81" s="12" t="s">
        <v>159</v>
      </c>
      <c r="C81" s="12" t="s">
        <v>160</v>
      </c>
      <c r="D81" s="12" t="s">
        <v>248</v>
      </c>
      <c r="E81" s="12" t="s">
        <v>52</v>
      </c>
      <c r="F81" s="12">
        <v>1</v>
      </c>
      <c r="G81" s="12" t="s">
        <v>252</v>
      </c>
      <c r="H81" s="12">
        <v>600</v>
      </c>
      <c r="I81" s="12">
        <v>16</v>
      </c>
      <c r="J81" s="12">
        <v>27</v>
      </c>
      <c r="K81" s="12">
        <v>3</v>
      </c>
      <c r="M81" s="12">
        <v>23.75</v>
      </c>
      <c r="N81" s="12">
        <v>1.625</v>
      </c>
      <c r="O81" s="12">
        <v>20</v>
      </c>
      <c r="P81" s="12">
        <v>1.5</v>
      </c>
      <c r="T81" s="12">
        <v>10</v>
      </c>
      <c r="U81" s="12">
        <v>9.75</v>
      </c>
      <c r="V81" s="12">
        <v>10</v>
      </c>
    </row>
    <row r="82" spans="2:22" x14ac:dyDescent="0.25">
      <c r="B82" s="12" t="s">
        <v>159</v>
      </c>
      <c r="C82" s="12" t="s">
        <v>160</v>
      </c>
      <c r="D82" s="12" t="s">
        <v>248</v>
      </c>
      <c r="E82" s="12" t="s">
        <v>52</v>
      </c>
      <c r="F82" s="12">
        <v>1</v>
      </c>
      <c r="G82" s="12" t="s">
        <v>252</v>
      </c>
      <c r="H82" s="12">
        <v>600</v>
      </c>
      <c r="I82" s="12">
        <v>18</v>
      </c>
      <c r="J82" s="12">
        <v>29.25</v>
      </c>
      <c r="K82" s="12">
        <v>3.25</v>
      </c>
      <c r="M82" s="12">
        <v>25.75</v>
      </c>
      <c r="N82" s="12">
        <v>1.75</v>
      </c>
      <c r="O82" s="12">
        <v>20</v>
      </c>
      <c r="P82" s="12">
        <v>1.625</v>
      </c>
      <c r="T82" s="12">
        <v>10.75</v>
      </c>
      <c r="U82" s="12">
        <v>10.5</v>
      </c>
      <c r="V82" s="12">
        <v>10.75</v>
      </c>
    </row>
    <row r="83" spans="2:22" x14ac:dyDescent="0.25">
      <c r="B83" s="12" t="s">
        <v>159</v>
      </c>
      <c r="C83" s="12" t="s">
        <v>160</v>
      </c>
      <c r="D83" s="12" t="s">
        <v>248</v>
      </c>
      <c r="E83" s="12" t="s">
        <v>52</v>
      </c>
      <c r="F83" s="12">
        <v>1</v>
      </c>
      <c r="G83" s="12" t="s">
        <v>252</v>
      </c>
      <c r="H83" s="12">
        <v>600</v>
      </c>
      <c r="I83" s="12">
        <v>20</v>
      </c>
      <c r="J83" s="12">
        <v>32</v>
      </c>
      <c r="K83" s="12">
        <v>3.5</v>
      </c>
      <c r="M83" s="12">
        <v>28.5</v>
      </c>
      <c r="N83" s="12">
        <v>1.75</v>
      </c>
      <c r="O83" s="12">
        <v>24</v>
      </c>
      <c r="P83" s="12">
        <v>1.625</v>
      </c>
      <c r="T83" s="12">
        <v>11.25</v>
      </c>
      <c r="U83" s="12">
        <v>11</v>
      </c>
      <c r="V83" s="12">
        <v>11.5</v>
      </c>
    </row>
    <row r="84" spans="2:22" x14ac:dyDescent="0.25">
      <c r="B84" s="12" t="s">
        <v>159</v>
      </c>
      <c r="C84" s="12" t="s">
        <v>160</v>
      </c>
      <c r="D84" s="12" t="s">
        <v>248</v>
      </c>
      <c r="E84" s="12" t="s">
        <v>52</v>
      </c>
      <c r="F84" s="12">
        <v>1</v>
      </c>
      <c r="G84" s="12" t="s">
        <v>252</v>
      </c>
      <c r="H84" s="12">
        <v>600</v>
      </c>
      <c r="I84" s="12">
        <v>24</v>
      </c>
      <c r="J84" s="12">
        <v>37</v>
      </c>
      <c r="K84" s="12">
        <v>4</v>
      </c>
      <c r="M84" s="12">
        <v>33</v>
      </c>
      <c r="N84" s="12">
        <v>2</v>
      </c>
      <c r="O84" s="12">
        <v>24</v>
      </c>
      <c r="P84" s="12">
        <v>1.875</v>
      </c>
      <c r="T84" s="12">
        <v>13</v>
      </c>
      <c r="U84" s="12">
        <v>12.75</v>
      </c>
      <c r="V84" s="12">
        <v>13.25</v>
      </c>
    </row>
    <row r="85" spans="2:22" x14ac:dyDescent="0.25">
      <c r="B85" s="12" t="s">
        <v>159</v>
      </c>
      <c r="C85" s="12" t="s">
        <v>160</v>
      </c>
      <c r="D85" s="12" t="s">
        <v>248</v>
      </c>
      <c r="E85" s="12" t="s">
        <v>52</v>
      </c>
      <c r="F85" s="12">
        <v>1</v>
      </c>
      <c r="G85" s="12" t="s">
        <v>253</v>
      </c>
      <c r="H85" s="12">
        <v>900</v>
      </c>
      <c r="I85" s="12">
        <v>0.5</v>
      </c>
      <c r="J85" s="12">
        <v>4.75</v>
      </c>
      <c r="K85" s="12">
        <v>0.875</v>
      </c>
      <c r="M85" s="12">
        <v>3.25</v>
      </c>
      <c r="N85" s="12">
        <v>0.875</v>
      </c>
      <c r="O85" s="12">
        <v>4</v>
      </c>
      <c r="P85" s="12">
        <v>0.75</v>
      </c>
      <c r="T85" s="12">
        <v>4.5</v>
      </c>
      <c r="U85" s="12">
        <v>4</v>
      </c>
      <c r="V85" s="12">
        <v>4.5</v>
      </c>
    </row>
    <row r="86" spans="2:22" x14ac:dyDescent="0.25">
      <c r="B86" s="12" t="s">
        <v>159</v>
      </c>
      <c r="C86" s="12" t="s">
        <v>160</v>
      </c>
      <c r="D86" s="12" t="s">
        <v>248</v>
      </c>
      <c r="E86" s="12" t="s">
        <v>52</v>
      </c>
      <c r="F86" s="12">
        <v>1</v>
      </c>
      <c r="G86" s="12" t="s">
        <v>253</v>
      </c>
      <c r="H86" s="12">
        <v>900</v>
      </c>
      <c r="I86" s="12">
        <v>0.75</v>
      </c>
      <c r="J86" s="12">
        <v>5.125</v>
      </c>
      <c r="K86" s="12">
        <v>1</v>
      </c>
      <c r="M86" s="12">
        <v>3.5</v>
      </c>
      <c r="N86" s="12">
        <v>0.875</v>
      </c>
      <c r="O86" s="12">
        <v>4</v>
      </c>
      <c r="P86" s="12">
        <v>0.75</v>
      </c>
      <c r="T86" s="12">
        <v>4.5</v>
      </c>
      <c r="U86" s="12">
        <v>4.25</v>
      </c>
      <c r="V86" s="12">
        <v>4.5</v>
      </c>
    </row>
    <row r="87" spans="2:22" x14ac:dyDescent="0.25">
      <c r="B87" s="12" t="s">
        <v>159</v>
      </c>
      <c r="C87" s="12" t="s">
        <v>160</v>
      </c>
      <c r="D87" s="12" t="s">
        <v>248</v>
      </c>
      <c r="E87" s="12" t="s">
        <v>52</v>
      </c>
      <c r="F87" s="12">
        <v>1</v>
      </c>
      <c r="G87" s="12" t="s">
        <v>253</v>
      </c>
      <c r="H87" s="12">
        <v>900</v>
      </c>
      <c r="I87" s="12">
        <v>1</v>
      </c>
      <c r="J87" s="12">
        <v>5.875</v>
      </c>
      <c r="K87" s="12">
        <v>1.125</v>
      </c>
      <c r="M87" s="12">
        <v>4</v>
      </c>
      <c r="N87" s="12">
        <v>1</v>
      </c>
      <c r="O87" s="12">
        <v>4</v>
      </c>
      <c r="P87" s="12">
        <v>0.875</v>
      </c>
      <c r="T87" s="12">
        <v>5</v>
      </c>
      <c r="U87" s="12">
        <v>4.75</v>
      </c>
      <c r="V87" s="12">
        <v>5</v>
      </c>
    </row>
    <row r="88" spans="2:22" x14ac:dyDescent="0.25">
      <c r="B88" s="12" t="s">
        <v>159</v>
      </c>
      <c r="C88" s="12" t="s">
        <v>160</v>
      </c>
      <c r="D88" s="12" t="s">
        <v>248</v>
      </c>
      <c r="E88" s="12" t="s">
        <v>52</v>
      </c>
      <c r="F88" s="12">
        <v>1</v>
      </c>
      <c r="G88" s="12" t="s">
        <v>253</v>
      </c>
      <c r="H88" s="12">
        <v>900</v>
      </c>
      <c r="I88" s="12">
        <v>1.25</v>
      </c>
      <c r="J88" s="12">
        <v>6.25</v>
      </c>
      <c r="K88" s="12">
        <v>1.125</v>
      </c>
      <c r="M88" s="12">
        <v>4.375</v>
      </c>
      <c r="N88" s="12">
        <v>1</v>
      </c>
      <c r="O88" s="12">
        <v>4</v>
      </c>
      <c r="P88" s="12">
        <v>0.875</v>
      </c>
      <c r="T88" s="12">
        <v>5</v>
      </c>
      <c r="U88" s="12">
        <v>4.75</v>
      </c>
      <c r="V88" s="12">
        <v>5</v>
      </c>
    </row>
    <row r="89" spans="2:22" x14ac:dyDescent="0.25">
      <c r="B89" s="12" t="s">
        <v>159</v>
      </c>
      <c r="C89" s="12" t="s">
        <v>160</v>
      </c>
      <c r="D89" s="12" t="s">
        <v>248</v>
      </c>
      <c r="E89" s="12" t="s">
        <v>52</v>
      </c>
      <c r="F89" s="12">
        <v>1</v>
      </c>
      <c r="G89" s="12" t="s">
        <v>253</v>
      </c>
      <c r="H89" s="12">
        <v>900</v>
      </c>
      <c r="I89" s="12">
        <v>1.5</v>
      </c>
      <c r="J89" s="12">
        <v>7</v>
      </c>
      <c r="K89" s="12">
        <v>1.25</v>
      </c>
      <c r="M89" s="12">
        <v>4.875</v>
      </c>
      <c r="N89" s="12">
        <v>1.125</v>
      </c>
      <c r="O89" s="12">
        <v>4</v>
      </c>
      <c r="P89" s="12">
        <v>1</v>
      </c>
      <c r="T89" s="12">
        <v>5.5</v>
      </c>
      <c r="U89" s="12">
        <v>5.25</v>
      </c>
      <c r="V89" s="12">
        <v>5.5</v>
      </c>
    </row>
    <row r="90" spans="2:22" x14ac:dyDescent="0.25">
      <c r="B90" s="12" t="s">
        <v>159</v>
      </c>
      <c r="C90" s="12" t="s">
        <v>160</v>
      </c>
      <c r="D90" s="12" t="s">
        <v>248</v>
      </c>
      <c r="E90" s="12" t="s">
        <v>52</v>
      </c>
      <c r="F90" s="12">
        <v>1</v>
      </c>
      <c r="G90" s="12" t="s">
        <v>253</v>
      </c>
      <c r="H90" s="12">
        <v>900</v>
      </c>
      <c r="I90" s="12">
        <v>2</v>
      </c>
      <c r="J90" s="12">
        <v>8.5</v>
      </c>
      <c r="K90" s="12">
        <v>1.5</v>
      </c>
      <c r="M90" s="12">
        <v>6.5</v>
      </c>
      <c r="N90" s="12">
        <v>1</v>
      </c>
      <c r="O90" s="12">
        <v>8</v>
      </c>
      <c r="P90" s="12">
        <v>0.875</v>
      </c>
      <c r="T90" s="12">
        <v>5.75</v>
      </c>
      <c r="U90" s="12">
        <v>5.5</v>
      </c>
      <c r="V90" s="12">
        <v>5.75</v>
      </c>
    </row>
    <row r="91" spans="2:22" x14ac:dyDescent="0.25">
      <c r="B91" s="12" t="s">
        <v>159</v>
      </c>
      <c r="C91" s="12" t="s">
        <v>160</v>
      </c>
      <c r="D91" s="12" t="s">
        <v>248</v>
      </c>
      <c r="E91" s="12" t="s">
        <v>52</v>
      </c>
      <c r="F91" s="12">
        <v>1</v>
      </c>
      <c r="G91" s="12" t="s">
        <v>253</v>
      </c>
      <c r="H91" s="12">
        <v>900</v>
      </c>
      <c r="I91" s="12">
        <v>2.5</v>
      </c>
      <c r="J91" s="12">
        <f>9+6/16</f>
        <v>9.375</v>
      </c>
      <c r="K91" s="12">
        <v>1.625</v>
      </c>
      <c r="M91" s="12">
        <v>7.5</v>
      </c>
      <c r="N91" s="12">
        <v>1.125</v>
      </c>
      <c r="O91" s="12">
        <v>8</v>
      </c>
      <c r="P91" s="12">
        <v>1</v>
      </c>
      <c r="T91" s="12">
        <v>6.25</v>
      </c>
      <c r="U91" s="12">
        <v>6</v>
      </c>
      <c r="V91" s="12">
        <v>6.25</v>
      </c>
    </row>
    <row r="92" spans="2:22" x14ac:dyDescent="0.25">
      <c r="B92" s="12" t="s">
        <v>159</v>
      </c>
      <c r="C92" s="12" t="s">
        <v>160</v>
      </c>
      <c r="D92" s="12" t="s">
        <v>248</v>
      </c>
      <c r="E92" s="12" t="s">
        <v>52</v>
      </c>
      <c r="F92" s="12">
        <v>1</v>
      </c>
      <c r="G92" s="12" t="s">
        <v>253</v>
      </c>
      <c r="H92" s="12">
        <v>900</v>
      </c>
      <c r="I92" s="12">
        <v>3</v>
      </c>
      <c r="J92" s="12">
        <v>9</v>
      </c>
      <c r="K92" s="12">
        <v>1.5</v>
      </c>
      <c r="M92" s="12">
        <v>7.5</v>
      </c>
      <c r="N92" s="12">
        <v>1</v>
      </c>
      <c r="O92" s="12">
        <v>8</v>
      </c>
      <c r="P92" s="12">
        <v>0.875</v>
      </c>
      <c r="T92" s="12">
        <v>5.75</v>
      </c>
      <c r="U92" s="12">
        <v>5.5</v>
      </c>
      <c r="V92" s="12">
        <v>5.75</v>
      </c>
    </row>
    <row r="93" spans="2:22" x14ac:dyDescent="0.25">
      <c r="B93" s="12" t="s">
        <v>159</v>
      </c>
      <c r="C93" s="12" t="s">
        <v>160</v>
      </c>
      <c r="D93" s="12" t="s">
        <v>248</v>
      </c>
      <c r="E93" s="12" t="s">
        <v>52</v>
      </c>
      <c r="F93" s="12">
        <v>1</v>
      </c>
      <c r="G93" s="12" t="s">
        <v>253</v>
      </c>
      <c r="H93" s="12">
        <v>900</v>
      </c>
      <c r="I93" s="12">
        <v>4</v>
      </c>
      <c r="J93" s="12">
        <v>11.5</v>
      </c>
      <c r="K93" s="12">
        <v>1.75</v>
      </c>
      <c r="M93" s="12">
        <v>9.25</v>
      </c>
      <c r="N93" s="12">
        <v>1.25</v>
      </c>
      <c r="O93" s="12">
        <v>8</v>
      </c>
      <c r="P93" s="12">
        <v>1.125</v>
      </c>
      <c r="T93" s="12">
        <v>6.75</v>
      </c>
      <c r="U93" s="12">
        <v>6.5</v>
      </c>
      <c r="V93" s="12">
        <v>6.75</v>
      </c>
    </row>
    <row r="94" spans="2:22" x14ac:dyDescent="0.25">
      <c r="B94" s="12" t="s">
        <v>159</v>
      </c>
      <c r="C94" s="12" t="s">
        <v>160</v>
      </c>
      <c r="D94" s="12" t="s">
        <v>248</v>
      </c>
      <c r="E94" s="12" t="s">
        <v>52</v>
      </c>
      <c r="F94" s="12">
        <v>1</v>
      </c>
      <c r="G94" s="12" t="s">
        <v>253</v>
      </c>
      <c r="H94" s="12">
        <v>900</v>
      </c>
      <c r="I94" s="12">
        <v>5</v>
      </c>
      <c r="J94" s="12">
        <v>13.75</v>
      </c>
      <c r="K94" s="12">
        <v>2</v>
      </c>
      <c r="M94" s="12">
        <v>11</v>
      </c>
      <c r="N94" s="12">
        <v>1.375</v>
      </c>
      <c r="O94" s="12">
        <v>8</v>
      </c>
      <c r="P94" s="12">
        <v>1.25</v>
      </c>
      <c r="T94" s="12">
        <v>7.5</v>
      </c>
      <c r="U94" s="12">
        <v>7.25</v>
      </c>
      <c r="V94" s="12">
        <v>7.5</v>
      </c>
    </row>
    <row r="95" spans="2:22" x14ac:dyDescent="0.25">
      <c r="B95" s="12" t="s">
        <v>159</v>
      </c>
      <c r="C95" s="12" t="s">
        <v>160</v>
      </c>
      <c r="D95" s="12" t="s">
        <v>248</v>
      </c>
      <c r="E95" s="12" t="s">
        <v>52</v>
      </c>
      <c r="F95" s="12">
        <v>1</v>
      </c>
      <c r="G95" s="12" t="s">
        <v>253</v>
      </c>
      <c r="H95" s="12">
        <v>900</v>
      </c>
      <c r="I95" s="12">
        <v>6</v>
      </c>
      <c r="J95" s="12">
        <v>15</v>
      </c>
      <c r="K95" s="12">
        <v>2.1875</v>
      </c>
      <c r="M95" s="12">
        <v>12.5</v>
      </c>
      <c r="N95" s="12">
        <v>1.25</v>
      </c>
      <c r="O95" s="12">
        <v>12</v>
      </c>
      <c r="P95" s="12">
        <v>1.125</v>
      </c>
      <c r="T95" s="12">
        <v>7.5</v>
      </c>
      <c r="U95" s="12">
        <v>7.25</v>
      </c>
      <c r="V95" s="12">
        <v>7.75</v>
      </c>
    </row>
    <row r="96" spans="2:22" x14ac:dyDescent="0.25">
      <c r="B96" s="12" t="s">
        <v>159</v>
      </c>
      <c r="C96" s="12" t="s">
        <v>160</v>
      </c>
      <c r="D96" s="12" t="s">
        <v>248</v>
      </c>
      <c r="E96" s="12" t="s">
        <v>52</v>
      </c>
      <c r="F96" s="12">
        <v>1</v>
      </c>
      <c r="G96" s="12" t="s">
        <v>253</v>
      </c>
      <c r="H96" s="12">
        <v>900</v>
      </c>
      <c r="I96" s="12">
        <v>8</v>
      </c>
      <c r="J96" s="12">
        <v>18.5</v>
      </c>
      <c r="K96" s="12">
        <v>2.5</v>
      </c>
      <c r="M96" s="12">
        <v>15.5</v>
      </c>
      <c r="N96" s="12">
        <v>1.5</v>
      </c>
      <c r="O96" s="12">
        <v>12</v>
      </c>
      <c r="P96" s="12">
        <v>1.375</v>
      </c>
      <c r="T96" s="12">
        <v>8.75</v>
      </c>
      <c r="U96" s="12">
        <v>8.5</v>
      </c>
      <c r="V96" s="12">
        <v>8.75</v>
      </c>
    </row>
    <row r="97" spans="2:22" x14ac:dyDescent="0.25">
      <c r="B97" s="12" t="s">
        <v>159</v>
      </c>
      <c r="C97" s="12" t="s">
        <v>160</v>
      </c>
      <c r="D97" s="12" t="s">
        <v>248</v>
      </c>
      <c r="E97" s="12" t="s">
        <v>52</v>
      </c>
      <c r="F97" s="12">
        <v>1</v>
      </c>
      <c r="G97" s="12" t="s">
        <v>253</v>
      </c>
      <c r="H97" s="12">
        <v>900</v>
      </c>
      <c r="I97" s="12">
        <v>10</v>
      </c>
      <c r="J97" s="12">
        <v>21.5</v>
      </c>
      <c r="K97" s="12">
        <v>2.75</v>
      </c>
      <c r="M97" s="12">
        <v>18.5</v>
      </c>
      <c r="N97" s="12">
        <v>1.5</v>
      </c>
      <c r="O97" s="12">
        <v>16</v>
      </c>
      <c r="P97" s="12">
        <v>1.375</v>
      </c>
      <c r="T97" s="12">
        <v>9.25</v>
      </c>
      <c r="U97" s="12">
        <v>9</v>
      </c>
      <c r="V97" s="12">
        <v>9.25</v>
      </c>
    </row>
    <row r="98" spans="2:22" x14ac:dyDescent="0.25">
      <c r="B98" s="12" t="s">
        <v>159</v>
      </c>
      <c r="C98" s="12" t="s">
        <v>160</v>
      </c>
      <c r="D98" s="12" t="s">
        <v>248</v>
      </c>
      <c r="E98" s="12" t="s">
        <v>52</v>
      </c>
      <c r="F98" s="12">
        <v>1</v>
      </c>
      <c r="G98" s="12" t="s">
        <v>253</v>
      </c>
      <c r="H98" s="12">
        <v>900</v>
      </c>
      <c r="I98" s="12">
        <v>12</v>
      </c>
      <c r="J98" s="12">
        <v>24</v>
      </c>
      <c r="K98" s="12">
        <v>3.125</v>
      </c>
      <c r="M98" s="12">
        <v>21</v>
      </c>
      <c r="N98" s="12">
        <v>1.5</v>
      </c>
      <c r="O98" s="12">
        <v>20</v>
      </c>
      <c r="P98" s="12">
        <v>1.375</v>
      </c>
      <c r="T98" s="12">
        <v>10</v>
      </c>
      <c r="U98" s="12">
        <v>9.75</v>
      </c>
      <c r="V98" s="12">
        <v>10</v>
      </c>
    </row>
    <row r="99" spans="2:22" x14ac:dyDescent="0.25">
      <c r="B99" s="12" t="s">
        <v>159</v>
      </c>
      <c r="C99" s="12" t="s">
        <v>160</v>
      </c>
      <c r="D99" s="12" t="s">
        <v>248</v>
      </c>
      <c r="E99" s="12" t="s">
        <v>52</v>
      </c>
      <c r="F99" s="12">
        <v>1</v>
      </c>
      <c r="G99" s="12" t="s">
        <v>253</v>
      </c>
      <c r="H99" s="12">
        <v>900</v>
      </c>
      <c r="I99" s="12">
        <v>14</v>
      </c>
      <c r="J99" s="12">
        <v>25.25</v>
      </c>
      <c r="K99" s="12">
        <v>3.375</v>
      </c>
      <c r="M99" s="12">
        <v>22</v>
      </c>
      <c r="N99" s="12">
        <v>1.625</v>
      </c>
      <c r="O99" s="12">
        <v>20</v>
      </c>
      <c r="P99" s="12">
        <v>1.5</v>
      </c>
      <c r="T99" s="12">
        <v>10.75</v>
      </c>
      <c r="U99" s="12">
        <v>10.5</v>
      </c>
      <c r="V99" s="12">
        <v>11</v>
      </c>
    </row>
    <row r="100" spans="2:22" x14ac:dyDescent="0.25">
      <c r="B100" s="12" t="s">
        <v>159</v>
      </c>
      <c r="C100" s="12" t="s">
        <v>160</v>
      </c>
      <c r="D100" s="12" t="s">
        <v>248</v>
      </c>
      <c r="E100" s="12" t="s">
        <v>52</v>
      </c>
      <c r="F100" s="12">
        <v>1</v>
      </c>
      <c r="G100" s="12" t="s">
        <v>253</v>
      </c>
      <c r="H100" s="12">
        <v>900</v>
      </c>
      <c r="I100" s="12">
        <v>16</v>
      </c>
      <c r="J100" s="12">
        <v>27.75</v>
      </c>
      <c r="K100" s="12">
        <v>3.5</v>
      </c>
      <c r="M100" s="12">
        <v>24.25</v>
      </c>
      <c r="N100" s="12">
        <v>1.75</v>
      </c>
      <c r="O100" s="12">
        <v>20</v>
      </c>
      <c r="P100" s="12">
        <v>1.625</v>
      </c>
      <c r="T100" s="12">
        <v>11.25</v>
      </c>
      <c r="U100" s="12">
        <v>11</v>
      </c>
      <c r="V100" s="12">
        <v>11.5</v>
      </c>
    </row>
    <row r="101" spans="2:22" x14ac:dyDescent="0.25">
      <c r="B101" s="12" t="s">
        <v>159</v>
      </c>
      <c r="C101" s="12" t="s">
        <v>160</v>
      </c>
      <c r="D101" s="12" t="s">
        <v>248</v>
      </c>
      <c r="E101" s="12" t="s">
        <v>52</v>
      </c>
      <c r="F101" s="12">
        <v>1</v>
      </c>
      <c r="G101" s="12" t="s">
        <v>253</v>
      </c>
      <c r="H101" s="12">
        <v>900</v>
      </c>
      <c r="I101" s="12">
        <v>18</v>
      </c>
      <c r="J101" s="12">
        <v>31</v>
      </c>
      <c r="K101" s="12">
        <v>4</v>
      </c>
      <c r="M101" s="12">
        <v>27</v>
      </c>
      <c r="N101" s="12">
        <v>2</v>
      </c>
      <c r="O101" s="12">
        <v>20</v>
      </c>
      <c r="P101" s="12">
        <v>1.875</v>
      </c>
      <c r="T101" s="12">
        <v>12.75</v>
      </c>
      <c r="U101" s="12">
        <v>12.5</v>
      </c>
      <c r="V101" s="12">
        <v>13.25</v>
      </c>
    </row>
    <row r="102" spans="2:22" x14ac:dyDescent="0.25">
      <c r="B102" s="12" t="s">
        <v>159</v>
      </c>
      <c r="C102" s="12" t="s">
        <v>160</v>
      </c>
      <c r="D102" s="12" t="s">
        <v>248</v>
      </c>
      <c r="E102" s="12" t="s">
        <v>52</v>
      </c>
      <c r="F102" s="12">
        <v>1</v>
      </c>
      <c r="G102" s="12" t="s">
        <v>253</v>
      </c>
      <c r="H102" s="12">
        <v>900</v>
      </c>
      <c r="I102" s="12">
        <v>20</v>
      </c>
      <c r="J102" s="12">
        <v>33.25</v>
      </c>
      <c r="K102" s="12">
        <v>4.25</v>
      </c>
      <c r="M102" s="12">
        <v>29.5</v>
      </c>
      <c r="N102" s="12">
        <v>2.125</v>
      </c>
      <c r="O102" s="12">
        <v>20</v>
      </c>
      <c r="P102" s="12">
        <v>2</v>
      </c>
      <c r="T102" s="12">
        <v>13.75</v>
      </c>
      <c r="U102" s="12">
        <v>13.5</v>
      </c>
      <c r="V102" s="12">
        <v>14.25</v>
      </c>
    </row>
    <row r="103" spans="2:22" x14ac:dyDescent="0.25">
      <c r="B103" s="12" t="s">
        <v>159</v>
      </c>
      <c r="C103" s="12" t="s">
        <v>160</v>
      </c>
      <c r="D103" s="12" t="s">
        <v>248</v>
      </c>
      <c r="E103" s="12" t="s">
        <v>52</v>
      </c>
      <c r="F103" s="12">
        <v>1</v>
      </c>
      <c r="G103" s="12" t="s">
        <v>253</v>
      </c>
      <c r="H103" s="12">
        <v>900</v>
      </c>
      <c r="I103" s="12">
        <v>24</v>
      </c>
      <c r="J103" s="12">
        <v>41</v>
      </c>
      <c r="K103" s="12">
        <v>5.5</v>
      </c>
      <c r="M103" s="12">
        <v>35.5</v>
      </c>
      <c r="N103" s="12">
        <v>2.625</v>
      </c>
      <c r="O103" s="12">
        <v>20</v>
      </c>
      <c r="P103" s="12">
        <v>2.5</v>
      </c>
      <c r="T103" s="12">
        <v>17.25</v>
      </c>
      <c r="U103" s="12">
        <v>17</v>
      </c>
      <c r="V103" s="12">
        <v>18</v>
      </c>
    </row>
    <row r="104" spans="2:22" x14ac:dyDescent="0.25">
      <c r="B104" s="12" t="s">
        <v>159</v>
      </c>
      <c r="C104" s="12" t="s">
        <v>160</v>
      </c>
      <c r="D104" s="12" t="s">
        <v>248</v>
      </c>
      <c r="E104" s="12" t="s">
        <v>52</v>
      </c>
      <c r="F104" s="12">
        <v>1</v>
      </c>
      <c r="G104" s="12" t="s">
        <v>254</v>
      </c>
      <c r="H104" s="12">
        <v>1500</v>
      </c>
      <c r="I104" s="12">
        <v>0.5</v>
      </c>
      <c r="J104" s="12">
        <v>4.75</v>
      </c>
      <c r="K104" s="12">
        <v>0.875</v>
      </c>
      <c r="M104" s="12">
        <v>3.25</v>
      </c>
      <c r="N104" s="12">
        <v>0.875</v>
      </c>
      <c r="O104" s="12">
        <v>4</v>
      </c>
      <c r="P104" s="12">
        <v>0.75</v>
      </c>
      <c r="T104" s="12">
        <v>4.5</v>
      </c>
      <c r="U104" s="12">
        <v>4</v>
      </c>
      <c r="V104" s="12">
        <v>4.5</v>
      </c>
    </row>
    <row r="105" spans="2:22" x14ac:dyDescent="0.25">
      <c r="B105" s="12" t="s">
        <v>159</v>
      </c>
      <c r="C105" s="12" t="s">
        <v>160</v>
      </c>
      <c r="D105" s="12" t="s">
        <v>248</v>
      </c>
      <c r="E105" s="12" t="s">
        <v>52</v>
      </c>
      <c r="F105" s="12">
        <v>1</v>
      </c>
      <c r="G105" s="12" t="s">
        <v>254</v>
      </c>
      <c r="H105" s="12">
        <v>1500</v>
      </c>
      <c r="I105" s="12">
        <v>0.75</v>
      </c>
      <c r="J105" s="12">
        <v>5.125</v>
      </c>
      <c r="K105" s="12">
        <v>1</v>
      </c>
      <c r="M105" s="12">
        <v>3.5</v>
      </c>
      <c r="N105" s="12">
        <v>0.875</v>
      </c>
      <c r="O105" s="12">
        <v>4</v>
      </c>
      <c r="P105" s="12">
        <v>0.75</v>
      </c>
      <c r="T105" s="12">
        <v>4.5</v>
      </c>
      <c r="U105" s="12">
        <v>4.25</v>
      </c>
      <c r="V105" s="12">
        <v>4.5</v>
      </c>
    </row>
    <row r="106" spans="2:22" x14ac:dyDescent="0.25">
      <c r="B106" s="12" t="s">
        <v>159</v>
      </c>
      <c r="C106" s="12" t="s">
        <v>160</v>
      </c>
      <c r="D106" s="12" t="s">
        <v>248</v>
      </c>
      <c r="E106" s="12" t="s">
        <v>52</v>
      </c>
      <c r="F106" s="12">
        <v>1</v>
      </c>
      <c r="G106" s="12" t="s">
        <v>254</v>
      </c>
      <c r="H106" s="12">
        <v>1500</v>
      </c>
      <c r="I106" s="12">
        <v>1</v>
      </c>
      <c r="J106" s="12">
        <v>5.875</v>
      </c>
      <c r="K106" s="12">
        <v>1.125</v>
      </c>
      <c r="M106" s="12">
        <v>4</v>
      </c>
      <c r="N106" s="12">
        <v>1</v>
      </c>
      <c r="O106" s="12">
        <v>4</v>
      </c>
      <c r="P106" s="12">
        <v>0.875</v>
      </c>
      <c r="T106" s="12">
        <v>5</v>
      </c>
      <c r="U106" s="12">
        <v>4.75</v>
      </c>
      <c r="V106" s="12">
        <v>5</v>
      </c>
    </row>
    <row r="107" spans="2:22" x14ac:dyDescent="0.25">
      <c r="B107" s="12" t="s">
        <v>159</v>
      </c>
      <c r="C107" s="12" t="s">
        <v>160</v>
      </c>
      <c r="D107" s="12" t="s">
        <v>248</v>
      </c>
      <c r="E107" s="12" t="s">
        <v>52</v>
      </c>
      <c r="F107" s="12">
        <v>1</v>
      </c>
      <c r="G107" s="12" t="s">
        <v>254</v>
      </c>
      <c r="H107" s="12">
        <v>1500</v>
      </c>
      <c r="I107" s="12">
        <v>1.25</v>
      </c>
      <c r="J107" s="12">
        <v>6.25</v>
      </c>
      <c r="K107" s="12">
        <v>1.125</v>
      </c>
      <c r="M107" s="12">
        <v>4.375</v>
      </c>
      <c r="N107" s="12">
        <v>1</v>
      </c>
      <c r="O107" s="12">
        <v>4</v>
      </c>
      <c r="P107" s="12">
        <v>0.875</v>
      </c>
      <c r="T107" s="12">
        <v>5</v>
      </c>
      <c r="U107" s="12">
        <v>4.75</v>
      </c>
      <c r="V107" s="12">
        <v>5</v>
      </c>
    </row>
    <row r="108" spans="2:22" x14ac:dyDescent="0.25">
      <c r="B108" s="12" t="s">
        <v>159</v>
      </c>
      <c r="C108" s="12" t="s">
        <v>160</v>
      </c>
      <c r="D108" s="12" t="s">
        <v>248</v>
      </c>
      <c r="E108" s="12" t="s">
        <v>52</v>
      </c>
      <c r="F108" s="12">
        <v>1</v>
      </c>
      <c r="G108" s="12" t="s">
        <v>254</v>
      </c>
      <c r="H108" s="12">
        <v>1500</v>
      </c>
      <c r="I108" s="12">
        <v>1.5</v>
      </c>
      <c r="J108" s="12">
        <v>7</v>
      </c>
      <c r="K108" s="12">
        <v>1.25</v>
      </c>
      <c r="M108" s="12">
        <v>4.875</v>
      </c>
      <c r="N108" s="12">
        <v>1.125</v>
      </c>
      <c r="O108" s="12">
        <v>4</v>
      </c>
      <c r="P108" s="12">
        <v>1</v>
      </c>
      <c r="T108" s="12">
        <v>5.5</v>
      </c>
      <c r="U108" s="12">
        <v>5.25</v>
      </c>
      <c r="V108" s="12">
        <v>5.5</v>
      </c>
    </row>
    <row r="109" spans="2:22" x14ac:dyDescent="0.25">
      <c r="B109" s="12" t="s">
        <v>159</v>
      </c>
      <c r="C109" s="12" t="s">
        <v>160</v>
      </c>
      <c r="D109" s="12" t="s">
        <v>248</v>
      </c>
      <c r="E109" s="12" t="s">
        <v>52</v>
      </c>
      <c r="F109" s="12">
        <v>1</v>
      </c>
      <c r="G109" s="12" t="s">
        <v>254</v>
      </c>
      <c r="H109" s="12">
        <v>1500</v>
      </c>
      <c r="I109" s="12">
        <v>2</v>
      </c>
      <c r="J109" s="12">
        <v>8.5</v>
      </c>
      <c r="K109" s="12">
        <v>1.5</v>
      </c>
      <c r="M109" s="12">
        <v>6.5</v>
      </c>
      <c r="N109" s="12">
        <v>1</v>
      </c>
      <c r="O109" s="12">
        <v>8</v>
      </c>
      <c r="P109" s="12">
        <v>0.875</v>
      </c>
      <c r="T109" s="12">
        <v>5.75</v>
      </c>
      <c r="U109" s="12">
        <v>5.5</v>
      </c>
      <c r="V109" s="12">
        <v>5.75</v>
      </c>
    </row>
    <row r="110" spans="2:22" x14ac:dyDescent="0.25">
      <c r="B110" s="12" t="s">
        <v>159</v>
      </c>
      <c r="C110" s="12" t="s">
        <v>160</v>
      </c>
      <c r="D110" s="12" t="s">
        <v>248</v>
      </c>
      <c r="E110" s="12" t="s">
        <v>52</v>
      </c>
      <c r="F110" s="12">
        <v>1</v>
      </c>
      <c r="G110" s="12" t="s">
        <v>254</v>
      </c>
      <c r="H110" s="12">
        <v>1500</v>
      </c>
      <c r="I110" s="12">
        <v>2.5</v>
      </c>
      <c r="J110" s="12">
        <f>9+6/16</f>
        <v>9.375</v>
      </c>
      <c r="K110" s="12">
        <v>1.625</v>
      </c>
      <c r="M110" s="12">
        <v>7.5</v>
      </c>
      <c r="N110" s="12">
        <v>1.125</v>
      </c>
      <c r="O110" s="12">
        <v>8</v>
      </c>
      <c r="P110" s="12">
        <v>1</v>
      </c>
      <c r="T110" s="12">
        <v>6.25</v>
      </c>
      <c r="U110" s="12">
        <v>6</v>
      </c>
      <c r="V110" s="12">
        <v>6.25</v>
      </c>
    </row>
    <row r="111" spans="2:22" x14ac:dyDescent="0.25">
      <c r="B111" s="12" t="s">
        <v>159</v>
      </c>
      <c r="C111" s="12" t="s">
        <v>160</v>
      </c>
      <c r="D111" s="12" t="s">
        <v>248</v>
      </c>
      <c r="E111" s="12" t="s">
        <v>52</v>
      </c>
      <c r="F111" s="12">
        <v>1</v>
      </c>
      <c r="G111" s="12" t="s">
        <v>254</v>
      </c>
      <c r="H111" s="12">
        <v>1500</v>
      </c>
      <c r="I111" s="12">
        <v>3</v>
      </c>
      <c r="J111" s="12">
        <v>10.5</v>
      </c>
      <c r="K111" s="12">
        <v>1.875</v>
      </c>
      <c r="M111" s="12">
        <v>8</v>
      </c>
      <c r="N111" s="12">
        <v>1.25</v>
      </c>
      <c r="O111" s="12">
        <v>8</v>
      </c>
      <c r="P111" s="12">
        <v>1.125</v>
      </c>
      <c r="T111" s="12">
        <v>7</v>
      </c>
      <c r="U111" s="12">
        <v>6.75</v>
      </c>
      <c r="V111" s="12">
        <v>7</v>
      </c>
    </row>
    <row r="112" spans="2:22" x14ac:dyDescent="0.25">
      <c r="B112" s="12" t="s">
        <v>159</v>
      </c>
      <c r="C112" s="12" t="s">
        <v>160</v>
      </c>
      <c r="D112" s="12" t="s">
        <v>248</v>
      </c>
      <c r="E112" s="12" t="s">
        <v>52</v>
      </c>
      <c r="F112" s="12">
        <v>1</v>
      </c>
      <c r="G112" s="12" t="s">
        <v>254</v>
      </c>
      <c r="H112" s="12">
        <v>1500</v>
      </c>
      <c r="I112" s="12">
        <v>4</v>
      </c>
      <c r="J112" s="12">
        <v>12.25</v>
      </c>
      <c r="K112" s="12">
        <v>2.125</v>
      </c>
      <c r="M112" s="12">
        <v>9.5</v>
      </c>
      <c r="N112" s="12">
        <v>1.375</v>
      </c>
      <c r="O112" s="12">
        <v>8</v>
      </c>
      <c r="P112" s="12">
        <v>1.25</v>
      </c>
      <c r="T112" s="12">
        <v>7.75</v>
      </c>
      <c r="U112" s="12">
        <v>7.5</v>
      </c>
      <c r="V112" s="12">
        <v>7.75</v>
      </c>
    </row>
    <row r="113" spans="2:22" x14ac:dyDescent="0.25">
      <c r="B113" s="12" t="s">
        <v>159</v>
      </c>
      <c r="C113" s="12" t="s">
        <v>160</v>
      </c>
      <c r="D113" s="12" t="s">
        <v>248</v>
      </c>
      <c r="E113" s="12" t="s">
        <v>52</v>
      </c>
      <c r="F113" s="12">
        <v>1</v>
      </c>
      <c r="G113" s="12" t="s">
        <v>254</v>
      </c>
      <c r="H113" s="12">
        <v>1500</v>
      </c>
      <c r="I113" s="12">
        <v>5</v>
      </c>
      <c r="J113" s="12">
        <v>14.75</v>
      </c>
      <c r="K113" s="12">
        <v>2.875</v>
      </c>
      <c r="M113" s="12">
        <v>11.5</v>
      </c>
      <c r="N113" s="12">
        <v>1.625</v>
      </c>
      <c r="O113" s="12">
        <v>8</v>
      </c>
      <c r="P113" s="12">
        <v>1.5</v>
      </c>
      <c r="T113" s="12">
        <v>9.75</v>
      </c>
      <c r="U113" s="12">
        <v>9.5</v>
      </c>
      <c r="V113" s="12">
        <v>9.75</v>
      </c>
    </row>
    <row r="114" spans="2:22" x14ac:dyDescent="0.25">
      <c r="B114" s="12" t="s">
        <v>159</v>
      </c>
      <c r="C114" s="12" t="s">
        <v>160</v>
      </c>
      <c r="D114" s="12" t="s">
        <v>248</v>
      </c>
      <c r="E114" s="12" t="s">
        <v>52</v>
      </c>
      <c r="F114" s="12">
        <v>1</v>
      </c>
      <c r="G114" s="12" t="s">
        <v>254</v>
      </c>
      <c r="H114" s="12">
        <v>1500</v>
      </c>
      <c r="I114" s="12">
        <v>6</v>
      </c>
      <c r="J114" s="12">
        <v>15.5</v>
      </c>
      <c r="K114" s="12">
        <v>3.25</v>
      </c>
      <c r="M114" s="12">
        <v>12.5</v>
      </c>
      <c r="N114" s="12">
        <v>1.5</v>
      </c>
      <c r="O114" s="12">
        <v>12</v>
      </c>
      <c r="P114" s="12">
        <v>1.375</v>
      </c>
      <c r="T114" s="12">
        <v>10.5</v>
      </c>
      <c r="U114" s="12">
        <v>10</v>
      </c>
      <c r="V114" s="12">
        <v>10.5</v>
      </c>
    </row>
    <row r="115" spans="2:22" x14ac:dyDescent="0.25">
      <c r="B115" s="12" t="s">
        <v>159</v>
      </c>
      <c r="C115" s="12" t="s">
        <v>160</v>
      </c>
      <c r="D115" s="12" t="s">
        <v>248</v>
      </c>
      <c r="E115" s="12" t="s">
        <v>52</v>
      </c>
      <c r="F115" s="12">
        <v>1</v>
      </c>
      <c r="G115" s="12" t="s">
        <v>254</v>
      </c>
      <c r="H115" s="12">
        <v>1500</v>
      </c>
      <c r="I115" s="12">
        <v>8</v>
      </c>
      <c r="J115" s="12">
        <v>19</v>
      </c>
      <c r="K115" s="12">
        <v>3.625</v>
      </c>
      <c r="M115" s="12">
        <v>15.5</v>
      </c>
      <c r="N115" s="12">
        <v>1.75</v>
      </c>
      <c r="O115" s="12">
        <v>12</v>
      </c>
      <c r="P115" s="12">
        <v>1.625</v>
      </c>
      <c r="T115" s="12">
        <v>11.5</v>
      </c>
      <c r="U115" s="12">
        <v>11.25</v>
      </c>
      <c r="V115" s="12">
        <v>12.75</v>
      </c>
    </row>
    <row r="116" spans="2:22" x14ac:dyDescent="0.25">
      <c r="B116" s="12" t="s">
        <v>159</v>
      </c>
      <c r="C116" s="12" t="s">
        <v>160</v>
      </c>
      <c r="D116" s="12" t="s">
        <v>248</v>
      </c>
      <c r="E116" s="12" t="s">
        <v>52</v>
      </c>
      <c r="F116" s="12">
        <v>1</v>
      </c>
      <c r="G116" s="12" t="s">
        <v>254</v>
      </c>
      <c r="H116" s="12">
        <v>1500</v>
      </c>
      <c r="I116" s="12">
        <v>10</v>
      </c>
      <c r="J116" s="12">
        <v>23</v>
      </c>
      <c r="K116" s="12">
        <v>4.25</v>
      </c>
      <c r="M116" s="12">
        <v>19</v>
      </c>
      <c r="N116" s="12">
        <v>2</v>
      </c>
      <c r="O116" s="12">
        <v>12</v>
      </c>
      <c r="P116" s="12">
        <v>1.875</v>
      </c>
      <c r="T116" s="12">
        <v>13.25</v>
      </c>
      <c r="U116" s="12">
        <v>13</v>
      </c>
      <c r="V116" s="12">
        <v>13.5</v>
      </c>
    </row>
    <row r="117" spans="2:22" x14ac:dyDescent="0.25">
      <c r="B117" s="12" t="s">
        <v>159</v>
      </c>
      <c r="C117" s="12" t="s">
        <v>160</v>
      </c>
      <c r="D117" s="12" t="s">
        <v>248</v>
      </c>
      <c r="E117" s="12" t="s">
        <v>52</v>
      </c>
      <c r="F117" s="12">
        <v>1</v>
      </c>
      <c r="G117" s="12" t="s">
        <v>254</v>
      </c>
      <c r="H117" s="12">
        <v>1500</v>
      </c>
      <c r="I117" s="12">
        <v>12</v>
      </c>
      <c r="J117" s="12">
        <v>26.5</v>
      </c>
      <c r="K117" s="12">
        <v>4.875</v>
      </c>
      <c r="M117" s="12">
        <v>22.5</v>
      </c>
      <c r="N117" s="12">
        <v>2.125</v>
      </c>
      <c r="O117" s="12">
        <v>16</v>
      </c>
      <c r="P117" s="12">
        <v>2</v>
      </c>
      <c r="T117" s="12">
        <v>14.75</v>
      </c>
      <c r="U117" s="12">
        <v>14.5</v>
      </c>
      <c r="V117" s="12">
        <v>15.25</v>
      </c>
    </row>
    <row r="118" spans="2:22" x14ac:dyDescent="0.25">
      <c r="B118" s="12" t="s">
        <v>159</v>
      </c>
      <c r="C118" s="12" t="s">
        <v>160</v>
      </c>
      <c r="D118" s="12" t="s">
        <v>248</v>
      </c>
      <c r="E118" s="12" t="s">
        <v>52</v>
      </c>
      <c r="F118" s="12">
        <v>1</v>
      </c>
      <c r="G118" s="12" t="s">
        <v>254</v>
      </c>
      <c r="H118" s="12">
        <v>1500</v>
      </c>
      <c r="I118" s="12">
        <v>14</v>
      </c>
      <c r="J118" s="12">
        <v>29.5</v>
      </c>
      <c r="K118" s="12">
        <v>5.25</v>
      </c>
      <c r="M118" s="12">
        <v>25</v>
      </c>
      <c r="N118" s="12">
        <v>2.375</v>
      </c>
      <c r="O118" s="12">
        <v>16</v>
      </c>
      <c r="P118" s="12">
        <v>2.25</v>
      </c>
      <c r="T118" s="12">
        <v>16</v>
      </c>
      <c r="U118" s="12">
        <v>15.75</v>
      </c>
      <c r="V118" s="12">
        <v>16.75</v>
      </c>
    </row>
    <row r="119" spans="2:22" x14ac:dyDescent="0.25">
      <c r="B119" s="12" t="s">
        <v>159</v>
      </c>
      <c r="C119" s="12" t="s">
        <v>160</v>
      </c>
      <c r="D119" s="12" t="s">
        <v>248</v>
      </c>
      <c r="E119" s="12" t="s">
        <v>52</v>
      </c>
      <c r="F119" s="12">
        <v>1</v>
      </c>
      <c r="G119" s="12" t="s">
        <v>254</v>
      </c>
      <c r="H119" s="12">
        <v>1500</v>
      </c>
      <c r="I119" s="12">
        <v>16</v>
      </c>
      <c r="J119" s="12">
        <v>32.5</v>
      </c>
      <c r="K119" s="12">
        <v>5.75</v>
      </c>
      <c r="M119" s="12">
        <v>25.75</v>
      </c>
      <c r="N119" s="12">
        <v>2.625</v>
      </c>
      <c r="O119" s="12">
        <v>16</v>
      </c>
      <c r="P119" s="12">
        <v>2.5</v>
      </c>
      <c r="T119" s="12">
        <v>17.5</v>
      </c>
      <c r="U119" s="12">
        <v>17.25</v>
      </c>
      <c r="V119" s="12">
        <v>18.5</v>
      </c>
    </row>
    <row r="120" spans="2:22" x14ac:dyDescent="0.25">
      <c r="B120" s="12" t="s">
        <v>159</v>
      </c>
      <c r="C120" s="12" t="s">
        <v>160</v>
      </c>
      <c r="D120" s="12" t="s">
        <v>248</v>
      </c>
      <c r="E120" s="12" t="s">
        <v>52</v>
      </c>
      <c r="F120" s="12">
        <v>1</v>
      </c>
      <c r="G120" s="12" t="s">
        <v>254</v>
      </c>
      <c r="H120" s="12">
        <v>1500</v>
      </c>
      <c r="I120" s="12">
        <v>18</v>
      </c>
      <c r="J120" s="12">
        <v>36</v>
      </c>
      <c r="K120" s="12">
        <v>6.375</v>
      </c>
      <c r="M120" s="12">
        <v>30.5</v>
      </c>
      <c r="N120" s="12">
        <v>2.875</v>
      </c>
      <c r="O120" s="12">
        <v>16</v>
      </c>
      <c r="P120" s="12">
        <v>2.75</v>
      </c>
      <c r="T120" s="12">
        <v>19.5</v>
      </c>
      <c r="U120" s="12">
        <v>19.25</v>
      </c>
      <c r="V120" s="12">
        <v>20.75</v>
      </c>
    </row>
    <row r="121" spans="2:22" x14ac:dyDescent="0.25">
      <c r="B121" s="12" t="s">
        <v>159</v>
      </c>
      <c r="C121" s="12" t="s">
        <v>160</v>
      </c>
      <c r="D121" s="12" t="s">
        <v>248</v>
      </c>
      <c r="E121" s="12" t="s">
        <v>52</v>
      </c>
      <c r="F121" s="12">
        <v>1</v>
      </c>
      <c r="G121" s="12" t="s">
        <v>254</v>
      </c>
      <c r="H121" s="12">
        <v>1500</v>
      </c>
      <c r="I121" s="12">
        <v>20</v>
      </c>
      <c r="J121" s="12">
        <v>38.75</v>
      </c>
      <c r="K121" s="12">
        <v>7</v>
      </c>
      <c r="M121" s="12">
        <v>32.75</v>
      </c>
      <c r="N121" s="12">
        <v>3.125</v>
      </c>
      <c r="O121" s="12">
        <v>16</v>
      </c>
      <c r="P121" s="12">
        <v>3</v>
      </c>
      <c r="T121" s="12">
        <v>21.5</v>
      </c>
      <c r="U121" s="12">
        <v>21</v>
      </c>
      <c r="V121" s="12">
        <v>22.25</v>
      </c>
    </row>
    <row r="122" spans="2:22" x14ac:dyDescent="0.25">
      <c r="B122" s="12" t="s">
        <v>159</v>
      </c>
      <c r="C122" s="12" t="s">
        <v>160</v>
      </c>
      <c r="D122" s="12" t="s">
        <v>248</v>
      </c>
      <c r="E122" s="12" t="s">
        <v>52</v>
      </c>
      <c r="F122" s="12">
        <v>1</v>
      </c>
      <c r="G122" s="12" t="s">
        <v>254</v>
      </c>
      <c r="H122" s="12">
        <v>1500</v>
      </c>
      <c r="I122" s="12">
        <v>24</v>
      </c>
      <c r="J122" s="12">
        <v>46</v>
      </c>
      <c r="K122" s="12">
        <v>8</v>
      </c>
      <c r="M122" s="12">
        <v>39</v>
      </c>
      <c r="N122" s="12">
        <v>3.625</v>
      </c>
      <c r="O122" s="12">
        <v>16</v>
      </c>
      <c r="P122" s="12">
        <v>3.5</v>
      </c>
      <c r="T122" s="12">
        <v>24.25</v>
      </c>
      <c r="U122" s="12">
        <v>24</v>
      </c>
      <c r="V122" s="12">
        <v>25.5</v>
      </c>
    </row>
    <row r="123" spans="2:22" x14ac:dyDescent="0.25">
      <c r="B123" s="12" t="s">
        <v>159</v>
      </c>
      <c r="C123" s="12" t="s">
        <v>160</v>
      </c>
      <c r="D123" s="12" t="s">
        <v>248</v>
      </c>
      <c r="E123" s="12" t="s">
        <v>52</v>
      </c>
      <c r="F123" s="12">
        <v>1</v>
      </c>
      <c r="G123" s="12" t="s">
        <v>255</v>
      </c>
      <c r="H123" s="12">
        <v>2500</v>
      </c>
      <c r="I123" s="12">
        <v>0.5</v>
      </c>
      <c r="J123" s="12">
        <v>5.25</v>
      </c>
      <c r="K123" s="12">
        <v>1.1875</v>
      </c>
      <c r="M123" s="12">
        <v>3.5</v>
      </c>
      <c r="N123" s="12">
        <v>0.875</v>
      </c>
      <c r="O123" s="12">
        <v>4</v>
      </c>
      <c r="P123" s="12">
        <v>0.75</v>
      </c>
      <c r="T123" s="12">
        <v>4.75</v>
      </c>
      <c r="U123" s="12">
        <v>4.5</v>
      </c>
      <c r="V123" s="12">
        <v>4.75</v>
      </c>
    </row>
    <row r="124" spans="2:22" x14ac:dyDescent="0.25">
      <c r="B124" s="12" t="s">
        <v>159</v>
      </c>
      <c r="C124" s="12" t="s">
        <v>160</v>
      </c>
      <c r="D124" s="12" t="s">
        <v>248</v>
      </c>
      <c r="E124" s="12" t="s">
        <v>52</v>
      </c>
      <c r="F124" s="12">
        <v>1</v>
      </c>
      <c r="G124" s="12" t="s">
        <v>255</v>
      </c>
      <c r="H124" s="12">
        <v>2500</v>
      </c>
      <c r="I124" s="12">
        <v>0.75</v>
      </c>
      <c r="J124" s="12">
        <v>5.5</v>
      </c>
      <c r="K124" s="12">
        <v>1.25</v>
      </c>
      <c r="M124" s="12">
        <v>3.75</v>
      </c>
      <c r="N124" s="12">
        <v>0.875</v>
      </c>
      <c r="O124" s="12">
        <v>4</v>
      </c>
      <c r="P124" s="12">
        <v>0.75</v>
      </c>
      <c r="T124" s="12">
        <v>5</v>
      </c>
      <c r="U124" s="12">
        <v>4.75</v>
      </c>
      <c r="V124" s="12">
        <v>5</v>
      </c>
    </row>
    <row r="125" spans="2:22" x14ac:dyDescent="0.25">
      <c r="B125" s="12" t="s">
        <v>159</v>
      </c>
      <c r="C125" s="12" t="s">
        <v>160</v>
      </c>
      <c r="D125" s="12" t="s">
        <v>248</v>
      </c>
      <c r="E125" s="12" t="s">
        <v>52</v>
      </c>
      <c r="F125" s="12">
        <v>1</v>
      </c>
      <c r="G125" s="12" t="s">
        <v>255</v>
      </c>
      <c r="H125" s="12">
        <v>2500</v>
      </c>
      <c r="I125" s="12">
        <v>1</v>
      </c>
      <c r="J125" s="12">
        <v>6.25</v>
      </c>
      <c r="K125" s="12">
        <v>1.375</v>
      </c>
      <c r="M125" s="12">
        <v>4.25</v>
      </c>
      <c r="N125" s="12">
        <v>1</v>
      </c>
      <c r="O125" s="12">
        <v>4</v>
      </c>
      <c r="P125" s="12">
        <v>0.875</v>
      </c>
      <c r="T125" s="12">
        <v>5.5</v>
      </c>
      <c r="U125" s="12">
        <v>5.25</v>
      </c>
      <c r="V125" s="12">
        <v>5.5</v>
      </c>
    </row>
    <row r="126" spans="2:22" x14ac:dyDescent="0.25">
      <c r="B126" s="12" t="s">
        <v>159</v>
      </c>
      <c r="C126" s="12" t="s">
        <v>160</v>
      </c>
      <c r="D126" s="12" t="s">
        <v>248</v>
      </c>
      <c r="E126" s="12" t="s">
        <v>52</v>
      </c>
      <c r="F126" s="12">
        <v>1</v>
      </c>
      <c r="G126" s="12" t="s">
        <v>255</v>
      </c>
      <c r="H126" s="12">
        <v>2500</v>
      </c>
      <c r="I126" s="12">
        <v>1.25</v>
      </c>
      <c r="J126" s="12">
        <v>7.25</v>
      </c>
      <c r="K126" s="12">
        <v>1.5</v>
      </c>
      <c r="M126" s="12">
        <v>5.125</v>
      </c>
      <c r="N126" s="12">
        <v>1.125</v>
      </c>
      <c r="O126" s="12">
        <v>4</v>
      </c>
      <c r="P126" s="12">
        <v>1</v>
      </c>
      <c r="T126" s="12">
        <v>6</v>
      </c>
      <c r="U126" s="12">
        <v>5.75</v>
      </c>
      <c r="V126" s="12">
        <v>6</v>
      </c>
    </row>
    <row r="127" spans="2:22" x14ac:dyDescent="0.25">
      <c r="B127" s="12" t="s">
        <v>159</v>
      </c>
      <c r="C127" s="12" t="s">
        <v>160</v>
      </c>
      <c r="D127" s="12" t="s">
        <v>248</v>
      </c>
      <c r="E127" s="12" t="s">
        <v>52</v>
      </c>
      <c r="F127" s="12">
        <v>1</v>
      </c>
      <c r="G127" s="12" t="s">
        <v>255</v>
      </c>
      <c r="H127" s="12">
        <v>2500</v>
      </c>
      <c r="I127" s="12">
        <v>1.5</v>
      </c>
      <c r="J127" s="12">
        <v>8</v>
      </c>
      <c r="K127" s="12">
        <v>1.75</v>
      </c>
      <c r="M127" s="12">
        <v>5.75</v>
      </c>
      <c r="N127" s="12">
        <v>1.25</v>
      </c>
      <c r="O127" s="12">
        <v>4</v>
      </c>
      <c r="P127" s="12">
        <v>1.125</v>
      </c>
      <c r="T127" s="12">
        <v>6.75</v>
      </c>
      <c r="U127" s="12">
        <v>6.5</v>
      </c>
      <c r="V127" s="12">
        <v>6.75</v>
      </c>
    </row>
    <row r="128" spans="2:22" x14ac:dyDescent="0.25">
      <c r="B128" s="12" t="s">
        <v>159</v>
      </c>
      <c r="C128" s="12" t="s">
        <v>160</v>
      </c>
      <c r="D128" s="12" t="s">
        <v>248</v>
      </c>
      <c r="E128" s="12" t="s">
        <v>52</v>
      </c>
      <c r="F128" s="12">
        <v>1</v>
      </c>
      <c r="G128" s="12" t="s">
        <v>255</v>
      </c>
      <c r="H128" s="12">
        <v>2500</v>
      </c>
      <c r="I128" s="12">
        <v>2</v>
      </c>
      <c r="J128" s="12">
        <v>9.25</v>
      </c>
      <c r="K128" s="12">
        <v>2</v>
      </c>
      <c r="M128" s="12">
        <v>6.75</v>
      </c>
      <c r="N128" s="12">
        <v>1.125</v>
      </c>
      <c r="O128" s="12">
        <v>8</v>
      </c>
      <c r="P128" s="12">
        <v>1</v>
      </c>
      <c r="T128" s="12">
        <v>7</v>
      </c>
      <c r="U128" s="12">
        <v>6.75</v>
      </c>
      <c r="V128" s="12">
        <v>7</v>
      </c>
    </row>
    <row r="129" spans="2:25" x14ac:dyDescent="0.25">
      <c r="B129" s="12" t="s">
        <v>159</v>
      </c>
      <c r="C129" s="12" t="s">
        <v>160</v>
      </c>
      <c r="D129" s="12" t="s">
        <v>248</v>
      </c>
      <c r="E129" s="12" t="s">
        <v>52</v>
      </c>
      <c r="F129" s="12">
        <v>1</v>
      </c>
      <c r="G129" s="12" t="s">
        <v>255</v>
      </c>
      <c r="H129" s="12">
        <v>2500</v>
      </c>
      <c r="I129" s="12">
        <v>2.5</v>
      </c>
      <c r="J129" s="12">
        <v>10.5</v>
      </c>
      <c r="K129" s="12">
        <v>2.25</v>
      </c>
      <c r="M129" s="12">
        <v>7.75</v>
      </c>
      <c r="N129" s="12">
        <v>1.25</v>
      </c>
      <c r="O129" s="12">
        <v>8</v>
      </c>
      <c r="P129" s="12">
        <v>1.125</v>
      </c>
      <c r="T129" s="12">
        <v>7.75</v>
      </c>
      <c r="U129" s="12">
        <v>7.5</v>
      </c>
      <c r="V129" s="12">
        <v>8</v>
      </c>
    </row>
    <row r="130" spans="2:25" x14ac:dyDescent="0.25">
      <c r="B130" s="12" t="s">
        <v>159</v>
      </c>
      <c r="C130" s="12" t="s">
        <v>160</v>
      </c>
      <c r="D130" s="12" t="s">
        <v>248</v>
      </c>
      <c r="E130" s="12" t="s">
        <v>52</v>
      </c>
      <c r="F130" s="12">
        <v>1</v>
      </c>
      <c r="G130" s="12" t="s">
        <v>255</v>
      </c>
      <c r="H130" s="12">
        <v>2500</v>
      </c>
      <c r="I130" s="12">
        <v>3</v>
      </c>
      <c r="J130" s="12">
        <v>12</v>
      </c>
      <c r="K130" s="12">
        <v>2.625</v>
      </c>
      <c r="M130" s="12">
        <v>9</v>
      </c>
      <c r="N130" s="12">
        <v>1.375</v>
      </c>
      <c r="O130" s="12">
        <v>8</v>
      </c>
      <c r="P130" s="12">
        <v>1.25</v>
      </c>
      <c r="T130" s="12">
        <v>8.75</v>
      </c>
      <c r="U130" s="12">
        <v>8.5</v>
      </c>
      <c r="V130" s="12">
        <v>9</v>
      </c>
    </row>
    <row r="131" spans="2:25" x14ac:dyDescent="0.25">
      <c r="B131" s="12" t="s">
        <v>159</v>
      </c>
      <c r="C131" s="12" t="s">
        <v>160</v>
      </c>
      <c r="D131" s="12" t="s">
        <v>248</v>
      </c>
      <c r="E131" s="12" t="s">
        <v>52</v>
      </c>
      <c r="F131" s="12">
        <v>1</v>
      </c>
      <c r="G131" s="12" t="s">
        <v>255</v>
      </c>
      <c r="H131" s="12">
        <v>2500</v>
      </c>
      <c r="I131" s="12">
        <v>4</v>
      </c>
      <c r="J131" s="12">
        <v>14</v>
      </c>
      <c r="K131" s="12">
        <v>3</v>
      </c>
      <c r="M131" s="12">
        <v>10.75</v>
      </c>
      <c r="N131" s="12">
        <v>1.625</v>
      </c>
      <c r="O131" s="12">
        <v>8</v>
      </c>
      <c r="P131" s="12">
        <v>1.5</v>
      </c>
      <c r="T131" s="12">
        <v>10</v>
      </c>
      <c r="U131" s="12">
        <v>9.75</v>
      </c>
      <c r="V131" s="12">
        <v>10.25</v>
      </c>
    </row>
    <row r="132" spans="2:25" x14ac:dyDescent="0.25">
      <c r="B132" s="12" t="s">
        <v>159</v>
      </c>
      <c r="C132" s="12" t="s">
        <v>160</v>
      </c>
      <c r="D132" s="12" t="s">
        <v>248</v>
      </c>
      <c r="E132" s="12" t="s">
        <v>52</v>
      </c>
      <c r="F132" s="12">
        <v>1</v>
      </c>
      <c r="G132" s="12" t="s">
        <v>255</v>
      </c>
      <c r="H132" s="12">
        <v>2500</v>
      </c>
      <c r="I132" s="12">
        <v>5</v>
      </c>
      <c r="J132" s="12">
        <v>16.5</v>
      </c>
      <c r="K132" s="12">
        <v>3.625</v>
      </c>
      <c r="M132" s="12">
        <v>12.75</v>
      </c>
      <c r="N132" s="12">
        <v>1.875</v>
      </c>
      <c r="O132" s="12">
        <v>8</v>
      </c>
      <c r="P132" s="12">
        <v>1.75</v>
      </c>
      <c r="T132" s="12">
        <v>11.75</v>
      </c>
      <c r="U132" s="12">
        <v>11.5</v>
      </c>
      <c r="V132" s="12">
        <v>12.25</v>
      </c>
    </row>
    <row r="133" spans="2:25" x14ac:dyDescent="0.25">
      <c r="B133" s="12" t="s">
        <v>159</v>
      </c>
      <c r="C133" s="12" t="s">
        <v>160</v>
      </c>
      <c r="D133" s="12" t="s">
        <v>248</v>
      </c>
      <c r="E133" s="12" t="s">
        <v>52</v>
      </c>
      <c r="F133" s="12">
        <v>1</v>
      </c>
      <c r="G133" s="12" t="s">
        <v>255</v>
      </c>
      <c r="H133" s="12">
        <v>2500</v>
      </c>
      <c r="I133" s="12">
        <v>6</v>
      </c>
      <c r="J133" s="12">
        <v>19</v>
      </c>
      <c r="K133" s="12">
        <v>4.25</v>
      </c>
      <c r="M133" s="12">
        <v>14.5</v>
      </c>
      <c r="N133" s="12">
        <v>2.125</v>
      </c>
      <c r="O133" s="12">
        <v>8</v>
      </c>
      <c r="P133" s="12">
        <v>2</v>
      </c>
      <c r="T133" s="12">
        <v>13.5</v>
      </c>
      <c r="U133" s="12">
        <v>13.25</v>
      </c>
      <c r="V133" s="12">
        <v>14</v>
      </c>
    </row>
    <row r="134" spans="2:25" x14ac:dyDescent="0.25">
      <c r="B134" s="12" t="s">
        <v>159</v>
      </c>
      <c r="C134" s="12" t="s">
        <v>160</v>
      </c>
      <c r="D134" s="12" t="s">
        <v>248</v>
      </c>
      <c r="E134" s="12" t="s">
        <v>52</v>
      </c>
      <c r="F134" s="12">
        <v>1</v>
      </c>
      <c r="G134" s="12" t="s">
        <v>255</v>
      </c>
      <c r="H134" s="12">
        <v>2500</v>
      </c>
      <c r="I134" s="12">
        <v>8</v>
      </c>
      <c r="J134" s="12">
        <v>21.75</v>
      </c>
      <c r="K134" s="12">
        <v>5</v>
      </c>
      <c r="M134" s="12">
        <v>17.25</v>
      </c>
      <c r="N134" s="12">
        <v>2.125</v>
      </c>
      <c r="O134" s="12">
        <v>12</v>
      </c>
      <c r="P134" s="12">
        <v>2</v>
      </c>
      <c r="T134" s="12">
        <v>15</v>
      </c>
      <c r="U134" s="12">
        <v>14.75</v>
      </c>
      <c r="V134" s="12">
        <v>15.5</v>
      </c>
    </row>
    <row r="135" spans="2:25" x14ac:dyDescent="0.25">
      <c r="B135" s="12" t="s">
        <v>159</v>
      </c>
      <c r="C135" s="12" t="s">
        <v>160</v>
      </c>
      <c r="D135" s="12" t="s">
        <v>248</v>
      </c>
      <c r="E135" s="12" t="s">
        <v>52</v>
      </c>
      <c r="F135" s="12">
        <v>1</v>
      </c>
      <c r="G135" s="12" t="s">
        <v>255</v>
      </c>
      <c r="H135" s="12">
        <v>2500</v>
      </c>
      <c r="I135" s="12">
        <v>10</v>
      </c>
      <c r="J135" s="12">
        <v>26.5</v>
      </c>
      <c r="K135" s="12">
        <v>6.5</v>
      </c>
      <c r="M135" s="12">
        <v>21.25</v>
      </c>
      <c r="N135" s="12">
        <v>2.625</v>
      </c>
      <c r="O135" s="12">
        <v>12</v>
      </c>
      <c r="P135" s="12">
        <v>2.5</v>
      </c>
      <c r="T135" s="12">
        <v>19.25</v>
      </c>
      <c r="U135" s="12">
        <v>19</v>
      </c>
      <c r="V135" s="12">
        <v>20</v>
      </c>
    </row>
    <row r="136" spans="2:25" x14ac:dyDescent="0.25">
      <c r="B136" s="12" t="s">
        <v>159</v>
      </c>
      <c r="C136" s="12" t="s">
        <v>160</v>
      </c>
      <c r="D136" s="12" t="s">
        <v>248</v>
      </c>
      <c r="E136" s="12" t="s">
        <v>52</v>
      </c>
      <c r="F136" s="12">
        <v>1</v>
      </c>
      <c r="G136" s="12" t="s">
        <v>255</v>
      </c>
      <c r="H136" s="12">
        <v>2500</v>
      </c>
      <c r="I136" s="12">
        <v>12</v>
      </c>
      <c r="J136" s="12">
        <v>30</v>
      </c>
      <c r="K136" s="12">
        <v>7.25</v>
      </c>
      <c r="M136" s="12">
        <v>24.375</v>
      </c>
      <c r="N136" s="12">
        <v>2.875</v>
      </c>
      <c r="O136" s="12">
        <v>12</v>
      </c>
      <c r="P136" s="12">
        <v>2.75</v>
      </c>
      <c r="T136" s="12">
        <v>21.25</v>
      </c>
      <c r="U136" s="12">
        <v>21</v>
      </c>
      <c r="V136" s="12">
        <v>22</v>
      </c>
    </row>
    <row r="137" spans="2:25" x14ac:dyDescent="0.25">
      <c r="I137" s="12">
        <v>0.5</v>
      </c>
      <c r="W137" s="12">
        <f>1+0.375</f>
        <v>1.375</v>
      </c>
      <c r="X137" s="12">
        <f>23/32</f>
        <v>0.71875</v>
      </c>
      <c r="Y137" s="12">
        <v>1.375</v>
      </c>
    </row>
    <row r="138" spans="2:25" x14ac:dyDescent="0.25">
      <c r="I138" s="12">
        <v>0.75</v>
      </c>
      <c r="W138" s="12">
        <f>1+11/16</f>
        <v>1.6875</v>
      </c>
      <c r="X138" s="12">
        <f>15/16</f>
        <v>0.9375</v>
      </c>
      <c r="Y138" s="12">
        <v>1.6875</v>
      </c>
    </row>
    <row r="139" spans="2:25" x14ac:dyDescent="0.25">
      <c r="I139" s="12">
        <v>1</v>
      </c>
      <c r="W139" s="12">
        <v>2</v>
      </c>
      <c r="X139" s="12">
        <v>1.1875</v>
      </c>
      <c r="Y139" s="12">
        <v>1.875</v>
      </c>
    </row>
    <row r="140" spans="2:25" x14ac:dyDescent="0.25">
      <c r="I140" s="12">
        <v>1.25</v>
      </c>
      <c r="W140" s="12">
        <v>2.5</v>
      </c>
      <c r="X140" s="12">
        <v>1.5</v>
      </c>
      <c r="Y140" s="12">
        <v>2.25</v>
      </c>
    </row>
    <row r="141" spans="2:25" x14ac:dyDescent="0.25">
      <c r="I141" s="12">
        <v>1.5</v>
      </c>
      <c r="W141" s="12">
        <v>2.875</v>
      </c>
      <c r="X141" s="12">
        <v>1.75</v>
      </c>
      <c r="Y141" s="12">
        <v>2.5</v>
      </c>
    </row>
    <row r="142" spans="2:25" x14ac:dyDescent="0.25">
      <c r="I142" s="12">
        <v>2</v>
      </c>
      <c r="W142" s="12">
        <v>3.625</v>
      </c>
      <c r="X142" s="12">
        <v>2.25</v>
      </c>
    </row>
    <row r="143" spans="2:25" x14ac:dyDescent="0.25">
      <c r="I143" s="12">
        <v>2.5</v>
      </c>
      <c r="W143" s="12">
        <v>4.125</v>
      </c>
      <c r="X143" s="12">
        <f>2+11/16</f>
        <v>2.6875</v>
      </c>
    </row>
    <row r="144" spans="2:25" x14ac:dyDescent="0.25">
      <c r="I144" s="12">
        <v>3</v>
      </c>
      <c r="W144" s="12">
        <v>5</v>
      </c>
      <c r="X144" s="12">
        <f>3+5/16</f>
        <v>3.3125</v>
      </c>
    </row>
    <row r="145" spans="9:24" x14ac:dyDescent="0.25">
      <c r="I145" s="12">
        <v>3.5</v>
      </c>
      <c r="W145" s="12">
        <v>5.5</v>
      </c>
      <c r="X145" s="12">
        <f>3+13/16</f>
        <v>3.8125</v>
      </c>
    </row>
    <row r="146" spans="9:24" x14ac:dyDescent="0.25">
      <c r="I146" s="12">
        <v>4</v>
      </c>
      <c r="W146" s="12">
        <v>6.1875</v>
      </c>
      <c r="X146" s="12">
        <f>4+5/16</f>
        <v>4.3125</v>
      </c>
    </row>
    <row r="147" spans="9:24" x14ac:dyDescent="0.25">
      <c r="I147" s="12">
        <v>5</v>
      </c>
      <c r="W147" s="12">
        <f>7+5/16</f>
        <v>7.3125</v>
      </c>
      <c r="X147" s="12">
        <v>5.375</v>
      </c>
    </row>
    <row r="148" spans="9:24" x14ac:dyDescent="0.25">
      <c r="I148" s="12">
        <v>6</v>
      </c>
      <c r="W148" s="12">
        <v>8.5</v>
      </c>
      <c r="X148" s="12">
        <v>6.375</v>
      </c>
    </row>
    <row r="149" spans="9:24" x14ac:dyDescent="0.25">
      <c r="I149" s="12">
        <v>8</v>
      </c>
      <c r="W149" s="12">
        <v>10.625</v>
      </c>
      <c r="X149" s="12">
        <v>8.375</v>
      </c>
    </row>
    <row r="150" spans="9:24" x14ac:dyDescent="0.25">
      <c r="I150" s="12">
        <v>10</v>
      </c>
      <c r="W150" s="12">
        <v>12.75</v>
      </c>
      <c r="X150" s="12">
        <v>10.5</v>
      </c>
    </row>
    <row r="151" spans="9:24" x14ac:dyDescent="0.25">
      <c r="I151" s="12">
        <v>12</v>
      </c>
      <c r="W151" s="12">
        <v>15</v>
      </c>
      <c r="X151" s="12">
        <v>12.5</v>
      </c>
    </row>
    <row r="152" spans="9:24" x14ac:dyDescent="0.25">
      <c r="I152" s="12">
        <v>14</v>
      </c>
      <c r="W152" s="12">
        <v>16.25</v>
      </c>
      <c r="X152" s="12">
        <v>13.75</v>
      </c>
    </row>
    <row r="153" spans="9:24" x14ac:dyDescent="0.25">
      <c r="I153" s="12">
        <v>16</v>
      </c>
      <c r="W153" s="12">
        <v>18.5</v>
      </c>
      <c r="X153" s="12">
        <v>15.75</v>
      </c>
    </row>
    <row r="154" spans="9:24" x14ac:dyDescent="0.25">
      <c r="I154" s="12">
        <v>18</v>
      </c>
      <c r="W154" s="12">
        <v>21</v>
      </c>
      <c r="X154" s="12">
        <v>17.75</v>
      </c>
    </row>
    <row r="155" spans="9:24" x14ac:dyDescent="0.25">
      <c r="I155" s="12">
        <v>20</v>
      </c>
      <c r="W155" s="12">
        <v>23</v>
      </c>
      <c r="X155" s="12">
        <v>19.75</v>
      </c>
    </row>
    <row r="156" spans="9:24" x14ac:dyDescent="0.25">
      <c r="I156" s="12">
        <v>24</v>
      </c>
      <c r="W156" s="12">
        <v>27.25</v>
      </c>
      <c r="X156" s="12">
        <v>23.75</v>
      </c>
    </row>
  </sheetData>
  <pageMargins left="0.7" right="0.7" top="0.75" bottom="0.75" header="0.3" footer="0.3"/>
  <pageSetup orientation="portrait" horizontalDpi="1200" verticalDpi="1200" r:id="rId1"/>
  <customProperties>
    <customPr name="Property Databas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activeCell="C25" sqref="C25"/>
    </sheetView>
  </sheetViews>
  <sheetFormatPr defaultRowHeight="15" x14ac:dyDescent="0.25"/>
  <cols>
    <col min="1" max="1" width="22.7109375" customWidth="1"/>
    <col min="3" max="3" width="45.5703125" customWidth="1"/>
  </cols>
  <sheetData>
    <row r="1" spans="1:3" x14ac:dyDescent="0.25">
      <c r="A1" s="162" t="s">
        <v>256</v>
      </c>
      <c r="B1" s="162"/>
      <c r="C1" s="162"/>
    </row>
    <row r="2" spans="1:3" x14ac:dyDescent="0.25">
      <c r="A2" s="18" t="s">
        <v>257</v>
      </c>
      <c r="B2" s="18" t="s">
        <v>258</v>
      </c>
      <c r="C2" s="18" t="s">
        <v>259</v>
      </c>
    </row>
  </sheetData>
  <mergeCells count="1">
    <mergeCell ref="A1:C1"/>
  </mergeCells>
  <pageMargins left="0.7" right="0.7" top="0.75" bottom="0.75" header="0.3" footer="0.3"/>
  <customProperties>
    <customPr name="Property Database"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F168F66F91CF43BAEE65DC9E9CF3DF" ma:contentTypeVersion="15" ma:contentTypeDescription="Create a new document." ma:contentTypeScope="" ma:versionID="012c7fef03233136f3b92728f80e18f9">
  <xsd:schema xmlns:xsd="http://www.w3.org/2001/XMLSchema" xmlns:xs="http://www.w3.org/2001/XMLSchema" xmlns:p="http://schemas.microsoft.com/office/2006/metadata/properties" xmlns:ns2="8da57d07-bd53-4918-9441-156ccef8128a" xmlns:ns3="32f445ef-0db1-4ff5-a403-59aa008b5549" targetNamespace="http://schemas.microsoft.com/office/2006/metadata/properties" ma:root="true" ma:fieldsID="8bc58cbf5cc050e49b481be3a36a2ee3" ns2:_="" ns3:_="">
    <xsd:import namespace="8da57d07-bd53-4918-9441-156ccef8128a"/>
    <xsd:import namespace="32f445ef-0db1-4ff5-a403-59aa008b55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a57d07-bd53-4918-9441-156ccef812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8c22185-266d-4dbf-8bc9-f312ea01a8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2f445ef-0db1-4ff5-a403-59aa008b554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2fdf2aa-35ea-45bb-903c-e2487b42d74a}" ma:internalName="TaxCatchAll" ma:showField="CatchAllData" ma:web="32f445ef-0db1-4ff5-a403-59aa008b554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da57d07-bd53-4918-9441-156ccef8128a">
      <Terms xmlns="http://schemas.microsoft.com/office/infopath/2007/PartnerControls"/>
    </lcf76f155ced4ddcb4097134ff3c332f>
    <TaxCatchAll xmlns="32f445ef-0db1-4ff5-a403-59aa008b5549" xsi:nil="true"/>
  </documentManagement>
</p:properties>
</file>

<file path=customXml/itemProps1.xml><?xml version="1.0" encoding="utf-8"?>
<ds:datastoreItem xmlns:ds="http://schemas.openxmlformats.org/officeDocument/2006/customXml" ds:itemID="{B5DC745F-956C-4E50-AECC-CC1EE557A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a57d07-bd53-4918-9441-156ccef8128a"/>
    <ds:schemaRef ds:uri="32f445ef-0db1-4ff5-a403-59aa008b55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2817CD8-7C75-4655-8A33-8B6B9BF8BBD3}">
  <ds:schemaRefs>
    <ds:schemaRef ds:uri="http://schemas.microsoft.com/sharepoint/v3/contenttype/forms"/>
  </ds:schemaRefs>
</ds:datastoreItem>
</file>

<file path=customXml/itemProps3.xml><?xml version="1.0" encoding="utf-8"?>
<ds:datastoreItem xmlns:ds="http://schemas.openxmlformats.org/officeDocument/2006/customXml" ds:itemID="{D7F78D5A-4F62-4BD4-9232-DFE4B1BCFEA6}">
  <ds:schemaRefs>
    <ds:schemaRef ds:uri="32f445ef-0db1-4ff5-a403-59aa008b5549"/>
    <ds:schemaRef ds:uri="http://purl.org/dc/dcmitype/"/>
    <ds:schemaRef ds:uri="http://www.w3.org/XML/1998/namespace"/>
    <ds:schemaRef ds:uri="http://schemas.microsoft.com/office/infopath/2007/PartnerControls"/>
    <ds:schemaRef ds:uri="http://schemas.openxmlformats.org/package/2006/metadata/core-properties"/>
    <ds:schemaRef ds:uri="http://schemas.microsoft.com/office/2006/documentManagement/types"/>
    <ds:schemaRef ds:uri="8da57d07-bd53-4918-9441-156ccef8128a"/>
    <ds:schemaRef ds:uri="http://schemas.microsoft.com/office/2006/metadata/properties"/>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 Results</vt:lpstr>
      <vt:lpstr>Pipe-Tube Data</vt:lpstr>
      <vt:lpstr>Flange Data</vt:lpstr>
      <vt:lpstr>Sources</vt:lpstr>
    </vt:vector>
  </TitlesOfParts>
  <Manager/>
  <Company>Specialty Pumps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Lane Larsen</dc:creator>
  <cp:keywords/>
  <dc:description/>
  <cp:lastModifiedBy>Technology Chair</cp:lastModifiedBy>
  <cp:revision/>
  <dcterms:created xsi:type="dcterms:W3CDTF">2017-04-03T20:47:56Z</dcterms:created>
  <dcterms:modified xsi:type="dcterms:W3CDTF">2023-12-08T03:16:27Z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0x010100C5F168F66F91CF43BAEE65DC9E9CF3DF</vt:lpwstr>
  </property>
  <property fmtid="{D5CDD505-2E9C-101B-9397-08002B2CF9AE}" pid="3" name="MSIP_Label_dc3eb348-6bb5-454e-8246-2b03a499fa4a_Enabled">
    <vt:lpwstr>true</vt:lpwstr>
  </property>
  <property fmtid="{D5CDD505-2E9C-101B-9397-08002B2CF9AE}" pid="4" name="MSIP_Label_dc3eb348-6bb5-454e-8246-2b03a499fa4a_SetDate">
    <vt:lpwstr>2021-04-30T14:19:25Z</vt:lpwstr>
  </property>
  <property fmtid="{D5CDD505-2E9C-101B-9397-08002B2CF9AE}" pid="5" name="MSIP_Label_dc3eb348-6bb5-454e-8246-2b03a499fa4a_Method">
    <vt:lpwstr>Standard</vt:lpwstr>
  </property>
  <property fmtid="{D5CDD505-2E9C-101B-9397-08002B2CF9AE}" pid="6" name="MSIP_Label_dc3eb348-6bb5-454e-8246-2b03a499fa4a_Name">
    <vt:lpwstr>dc3eb348-6bb5-454e-8246-2b03a499fa4a</vt:lpwstr>
  </property>
  <property fmtid="{D5CDD505-2E9C-101B-9397-08002B2CF9AE}" pid="7" name="MSIP_Label_dc3eb348-6bb5-454e-8246-2b03a499fa4a_SiteId">
    <vt:lpwstr>d9c7995d-4c06-40b7-829c-3921bdc751ed</vt:lpwstr>
  </property>
  <property fmtid="{D5CDD505-2E9C-101B-9397-08002B2CF9AE}" pid="8" name="MSIP_Label_dc3eb348-6bb5-454e-8246-2b03a499fa4a_ActionId">
    <vt:lpwstr>657514d4-87ad-496f-9357-f0c18a0b9ed5</vt:lpwstr>
  </property>
  <property fmtid="{D5CDD505-2E9C-101B-9397-08002B2CF9AE}" pid="9" name="MSIP_Label_dc3eb348-6bb5-454e-8246-2b03a499fa4a_ContentBits">
    <vt:lpwstr>2</vt:lpwstr>
  </property>
  <property fmtid="{D5CDD505-2E9C-101B-9397-08002B2CF9AE}" pid="10" name="MediaServiceImageTags">
    <vt:lpwstr/>
  </property>
</Properties>
</file>