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Override PartName="/xl/drawings/drawing5.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'{Dropdowns}'!$T$2:$T$5</definedName>
    <definedName name="Unit.Type">'{Dropdowns}'!$AH$2:$AH$6</definedName>
    <definedName name="Duct.Shape">'{Dropdowns}'!$AF$2:$AF$3</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Balance'!$A$1:$M$104</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'!$A$1:$N$104</definedName>
    <definedName name="_xlnm.Print_Area" localSheetId="21">'NEBB Frm Cert'!$A$1:$N$52</definedName>
    <definedName name="_xlnm.Print_Area" localSheetId="23">'Calibration'!$A$1:$N$40</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60">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
      <name val="Calibri"/>
      <family val="2"/>
      <b val="1"/>
      <color rgb="FF28518A"/>
      <sz val="11"/>
      <scheme val="minor"/>
    </font>
    <font>
      <name val="Calibri"/>
      <family val="2"/>
      <b val="1"/>
      <color rgb="FFFFFFFF"/>
      <sz val="11"/>
      <scheme val="minor"/>
    </font>
    <font>
      <name val="Calibri"/>
      <family val="2"/>
      <b val="1"/>
      <color rgb="FF28518A"/>
      <sz val="16"/>
      <scheme val="minor"/>
    </font>
    <font>
      <name val="Calibri"/>
      <family val="2"/>
      <b val="1"/>
      <color rgb="FFFFFFFF"/>
      <sz val="20"/>
      <scheme val="minor"/>
    </font>
    <font>
      <name val="Calibri"/>
      <family val="2"/>
      <b val="1"/>
      <color rgb="FFFFFFFF"/>
      <sz val="16"/>
      <scheme val="minor"/>
    </font>
    <font>
      <b/>
      <name val="Calibri"/>
      <family val="2"/>
      <color rgb="FFFFFFFF"/>
      <sz val="11"/>
      <scheme val="minor"/>
    </font>
    <font>
      <name val="Calibri"/>
      <family val="2"/>
      <color rgb="FF28518A"/>
      <sz val="14"/>
      <scheme val="minor"/>
    </font>
    <font>
      <name val="Calibri"/>
      <family val="2"/>
      <b val="1"/>
      <color rgb="FFFFFFFF"/>
      <sz val="12"/>
      <scheme val="minor"/>
    </font>
    <font>
      <name val="Calibri"/>
      <family val="2"/>
      <b val="1"/>
      <color rgb="FFFFFFFF"/>
      <sz val="18"/>
      <scheme val="minor"/>
    </font>
    <font>
      <name val="Calibri"/>
      <family val="2"/>
      <color rgb="FF28518A"/>
      <sz val="16"/>
      <scheme val="minor"/>
    </font>
    <font>
      <name val="Calibri"/>
      <family val="2"/>
      <b val="1"/>
      <color rgb="FF28518A"/>
      <sz val="14"/>
      <scheme val="minor"/>
    </font>
    <font>
      <color rgb="FF28518A"/>
      <name val="Calibri"/>
      <b val="1"/>
      <sz val="8"/>
    </font>
    <font>
      <color rgb="FFFFFFFF"/>
      <name val="Calibri"/>
      <b val="1"/>
      <sz val="8"/>
    </font>
    <font>
      <color rgb="FFFFFFFF"/>
      <name val="Calibri"/>
      <b val="1"/>
      <sz val="9"/>
    </font>
    <font>
      <color rgb="FF28518A"/>
      <name val="Calibri"/>
      <b val="1"/>
      <sz val="10"/>
    </font>
  </fonts>
  <fills count="18">
    <fill>
      <patternFill/>
    </fill>
    <fill>
      <patternFill patternType="gray125"/>
    </fill>
    <fill>
      <patternFill patternType="solid">
        <fgColor rgb="FFEEF2F7"/>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E3ECF7"/>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FF"/>
      </patternFill>
    </fill>
    <fill>
      <patternFill patternType="solid">
        <fgColor rgb="FF4A7EC0"/>
        <bgColor indexed="64"/>
      </patternFill>
    </fill>
  </fills>
  <borders count="112">
    <border>
      <left/>
      <right/>
      <top/>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diagonal/>
    </border>
    <border>
      <left/>
      <right/>
      <top style="thin">
        <color rgb="FFBFCCDB"/>
      </top>
      <bottom/>
      <diagonal/>
    </border>
    <border>
      <left/>
      <right style="thin">
        <color rgb="FFBFCCDB"/>
      </right>
      <top style="thin">
        <color rgb="FFBFCCDB"/>
      </top>
      <bottom style="thin">
        <color rgb="FFBFCCDB"/>
      </bottom>
      <diagonal/>
    </border>
    <border>
      <left style="medium">
        <color rgb="FF6AB23E"/>
      </left>
      <right style="thin">
        <color rgb="FFBFCCDB"/>
      </right>
      <top style="medium">
        <color rgb="FF6AB23E"/>
      </top>
      <bottom style="thin">
        <color rgb="FFBFCCDB"/>
      </bottom>
      <diagonal/>
    </border>
    <border>
      <left style="thin">
        <color rgb="FFBFCCDB"/>
      </left>
      <right style="thin">
        <color rgb="FFBFCCDB"/>
      </right>
      <top style="medium">
        <color rgb="FF6AB23E"/>
      </top>
      <bottom style="thin">
        <color rgb="FFBFCCDB"/>
      </bottom>
      <diagonal/>
    </border>
    <border>
      <left style="thin">
        <color rgb="FFBFCCDB"/>
      </left>
      <right style="medium">
        <color rgb="FF6AB23E"/>
      </right>
      <top style="medium">
        <color rgb="FF6AB23E"/>
      </top>
      <bottom style="thin">
        <color rgb="FFBFCCDB"/>
      </bottom>
      <diagonal/>
    </border>
    <border>
      <left style="medium">
        <color rgb="FF6AB23E"/>
      </left>
      <right style="thin">
        <color rgb="FFBFCCDB"/>
      </right>
      <top style="thin">
        <color rgb="FFBFCCDB"/>
      </top>
      <bottom style="thin">
        <color rgb="FFBFCCDB"/>
      </bottom>
      <diagonal/>
    </border>
    <border>
      <left style="thin">
        <color rgb="FFBFCCDB"/>
      </left>
      <right style="medium">
        <color rgb="FF6AB23E"/>
      </right>
      <top style="thin">
        <color rgb="FFBFCCDB"/>
      </top>
      <bottom style="thin">
        <color rgb="FFBFCCDB"/>
      </bottom>
      <diagonal/>
    </border>
    <border>
      <left style="medium">
        <color rgb="FF6AB23E"/>
      </left>
      <right style="thin">
        <color rgb="FFBFCCDB"/>
      </right>
      <top style="thin">
        <color rgb="FFBFCCDB"/>
      </top>
      <bottom style="medium">
        <color rgb="FF6AB23E"/>
      </bottom>
      <diagonal/>
    </border>
    <border>
      <left style="thin">
        <color rgb="FFBFCCDB"/>
      </left>
      <right style="thin">
        <color rgb="FFBFCCDB"/>
      </right>
      <top style="thin">
        <color rgb="FFBFCCDB"/>
      </top>
      <bottom style="medium">
        <color rgb="FF6AB23E"/>
      </bottom>
      <diagonal/>
    </border>
    <border>
      <left style="thin">
        <color rgb="FFBFCCDB"/>
      </left>
      <right style="medium">
        <color rgb="FF6AB23E"/>
      </right>
      <top style="thin">
        <color rgb="FFBFCCDB"/>
      </top>
      <bottom style="medium">
        <color rgb="FF6AB23E"/>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style="thin">
        <color rgb="FFBFCCDB"/>
      </left>
      <right/>
      <top/>
      <bottom/>
      <diagonal/>
    </border>
    <border>
      <left style="thin">
        <color rgb="FFBFCCDB"/>
      </left>
      <right/>
      <top style="thin">
        <color rgb="FFBFCCDB"/>
      </top>
      <bottom/>
      <diagonal/>
    </border>
    <border>
      <left/>
      <right/>
      <top style="thin">
        <color rgb="FFBFCCDB"/>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right style="thin">
        <color rgb="FFBFCCDB"/>
      </right>
      <top style="thin">
        <color rgb="FFBFCCDB"/>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right style="thin">
        <color rgb="FFBFCCDB"/>
      </right>
      <top/>
      <bottom/>
      <diagonal/>
    </border>
    <border>
      <left/>
      <right style="thin">
        <color rgb="FFD0D0D0"/>
      </right>
      <top/>
      <bottom/>
      <diagonal/>
    </border>
    <border>
      <left/>
      <right/>
      <top style="thin">
        <color rgb="FFBFCCDB"/>
      </top>
      <bottom/>
      <diagonal/>
    </border>
    <border>
      <left/>
      <right style="thin">
        <color rgb="FFBFCCDB"/>
      </right>
      <top style="thin">
        <color rgb="FFBFCCDB"/>
      </top>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diagonal/>
    </border>
    <border>
      <left/>
      <right/>
      <top style="thin">
        <color rgb="FFBFCCDB"/>
      </top>
      <bottom/>
      <diagonal/>
    </border>
    <border>
      <left/>
      <right style="thin">
        <color rgb="FFBFCCDB"/>
      </right>
      <top style="thin">
        <color rgb="FFBFCCDB"/>
      </top>
      <bottom/>
      <diagonal/>
    </border>
    <border>
      <left/>
      <right style="thin">
        <color rgb="FFBFCCDB"/>
      </right>
      <top style="thin">
        <color rgb="FFBFCCDB"/>
      </top>
      <bottom style="medium">
        <color rgb="FF6AB23E"/>
      </bottom>
      <diagonal/>
    </border>
    <border>
      <left/>
      <right/>
      <top style="medium">
        <color rgb="FF6AB23E"/>
      </top>
      <bottom/>
      <diagonal/>
    </border>
    <border>
      <left/>
      <right style="thin">
        <color rgb="FFBFCCDB"/>
      </right>
      <top style="medium">
        <color rgb="FF6AB23E"/>
      </top>
      <bottom/>
      <diagonal/>
    </border>
    <border>
      <left/>
      <right/>
      <top style="medium">
        <color rgb="FF6AB23E"/>
      </top>
      <bottom style="thin">
        <color rgb="FFBFCCDB"/>
      </bottom>
      <diagonal/>
    </border>
    <border>
      <left/>
      <right style="thin">
        <color rgb="FFBFCCDB"/>
      </right>
      <top style="medium">
        <color rgb="FF6AB23E"/>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style="thin">
        <color rgb="FFBFCCDB"/>
      </bottom>
      <diagonal/>
    </border>
    <border>
      <left/>
      <right/>
      <top style="thin">
        <color rgb="FFBFCCDB"/>
      </top>
      <bottom/>
      <diagonal/>
    </border>
    <border>
      <left/>
      <right style="thin">
        <color rgb="FFBFCCDB"/>
      </right>
      <top style="thin">
        <color rgb="FFBFCCDB"/>
      </top>
      <bottom/>
      <diagonal/>
    </border>
    <border>
      <left style="thin">
        <color rgb="FFBFCCDB"/>
      </left>
      <right style="thin">
        <color rgb="FFBFCCDB"/>
      </right>
      <top style="thin">
        <color rgb="FFBFCCDB"/>
      </top>
      <bottom/>
      <diagonal/>
    </border>
    <border>
      <left style="thin">
        <color rgb="FFBFCCDB"/>
      </left>
      <top style="thin">
        <color rgb="FFBFCCDB"/>
      </top>
    </border>
    <border>
      <top style="thin">
        <color rgb="FFBFCCDB"/>
      </top>
    </border>
    <border>
      <right style="thin">
        <color rgb="FFBFCCDB"/>
      </right>
      <top style="thin">
        <color rgb="FFBFCCDB"/>
      </top>
    </border>
    <border>
      <left style="thin">
        <color rgb="FFBFCCDB"/>
      </left>
    </border>
    <border/>
    <border>
      <right style="thin">
        <color rgb="FFBFCCDB"/>
      </right>
    </border>
    <border>
      <left style="thin">
        <color rgb="FFBFCCDB"/>
      </left>
      <bottom style="thin">
        <color rgb="FFBFCCDB"/>
      </bottom>
    </border>
    <border>
      <bottom style="thin">
        <color rgb="FFBFCCDB"/>
      </bottom>
    </border>
    <border>
      <right style="thin">
        <color rgb="FFBFCCDB"/>
      </right>
      <bottom style="thin">
        <color rgb="FFBFCCDB"/>
      </bottom>
    </border>
    <border>
      <left style="thin">
        <color rgb="FFBFCCDB"/>
      </left>
      <right style="thin">
        <color rgb="FFBFCCDB"/>
      </right>
      <top style="thin">
        <color rgb="FFBFCCDB"/>
      </top>
      <bottom style="thin">
        <color rgb="FFBFCCDB"/>
      </bottom>
    </border>
    <border>
      <left style="thin">
        <color rgb="FFBFCCDB"/>
      </left>
      <top style="thin">
        <color rgb="FFBFCCDB"/>
      </top>
      <bottom style="thin">
        <color rgb="FFBFCCDB"/>
      </bottom>
    </border>
    <border>
      <bottom style="hair">
        <color rgb="FFBFCCDB"/>
      </bottom>
    </border>
    <border>
      <right/>
      <bottom style="hair">
        <color rgb="FFBFCCDB"/>
      </bottom>
    </border>
    <border>
      <left/>
      <right/>
      <top/>
      <bottom style="hair">
        <color rgb="FFBFCCDB"/>
      </bottom>
      <diagonal/>
    </border>
    <border>
      <right/>
      <bottom style="thin">
        <color rgb="FFBFCCDB"/>
      </bottom>
    </border>
    <border>
      <left/>
      <right/>
      <top/>
      <bottom style="thin">
        <color rgb="FFBFCCDB"/>
      </bottom>
      <diagonal/>
    </border>
    <border>
      <left/>
      <right/>
      <top style="thin">
        <color rgb="FFBFCCDB"/>
      </top>
      <bottom/>
      <diagonal/>
    </border>
    <border>
      <left style="thin">
        <color rgb="FFBFCCDB"/>
      </left>
      <right/>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style="thin">
        <color rgb="FFBFCCDB"/>
      </right>
      <top/>
      <bottom style="thin">
        <color rgb="FFBFCCDB"/>
      </bottom>
      <diagonal/>
    </border>
    <border>
      <left style="thin">
        <color rgb="FFBFCCDB"/>
      </left>
      <right style="thin">
        <color rgb="FFBFCCDB"/>
      </right>
      <bottom style="thin">
        <color rgb="FFBFCCDB"/>
      </bottom>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top style="thin">
        <color rgb="FFBFCCDB"/>
      </top>
      <bottom style="thin">
        <color rgb="FFBFCCDB"/>
      </bottom>
    </border>
    <border>
      <left style="hair">
        <color rgb="FFBFCCDB"/>
      </left>
      <right style="hair">
        <color rgb="FFBFCCDB"/>
      </right>
      <top style="hair">
        <color rgb="FFBFCCDB"/>
      </top>
      <bottom style="hair">
        <color rgb="FFBFCCDB"/>
      </bottom>
    </border>
    <border>
      <left style="thin">
        <color rgb="FFBFCCDB"/>
      </left>
      <right style="thin">
        <color rgb="FFBFCCDB"/>
      </right>
      <top style="hair">
        <color rgb="FFBFCCDB"/>
      </top>
      <bottom style="hair">
        <color rgb="FFBFCCDB"/>
      </bottom>
    </border>
    <border>
      <left/>
      <right/>
      <top style="hair">
        <color rgb="FFBFCCDB"/>
      </top>
      <bottom/>
      <diagonal/>
    </border>
    <border>
      <left/>
      <right style="thin">
        <color rgb="FFBFCCDB"/>
      </right>
      <top style="hair">
        <color rgb="FFBFCCDB"/>
      </top>
      <bottom/>
      <diagonal/>
    </border>
    <border>
      <left/>
      <right style="thin">
        <color rgb="FFBFCCDB"/>
      </right>
      <top style="hair">
        <color rgb="FFBFCCDB"/>
      </top>
      <bottom style="hair">
        <color rgb="FFBFCCDB"/>
      </bottom>
      <diagonal/>
    </border>
    <border>
      <left style="thin">
        <color rgb="FFBFCCDB"/>
      </left>
      <bottom style="hair">
        <color rgb="FFBFCCDB"/>
      </bottom>
    </border>
    <border>
      <right style="thin">
        <color rgb="FFBFCCDB"/>
      </right>
      <bottom style="hair">
        <color rgb="FFBFCCDB"/>
      </bottom>
    </border>
  </borders>
  <cellStyleXfs count="1">
    <xf numFmtId="0" fontId="0" fillId="0" borderId="0"/>
  </cellStyleXfs>
  <cellXfs count="544">
    <xf numFmtId="0" fontId="0" fillId="0" borderId="0" pivotButton="0" quotePrefix="0" xfId="0"/>
    <xf numFmtId="0" fontId="0" fillId="0" borderId="0" applyAlignment="1" pivotButton="0" quotePrefix="0" xfId="0">
      <alignment vertical="center"/>
    </xf>
    <xf applyFont="1" numFmtId="0" fontId="45"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applyFont="1" numFmtId="0" fontId="46" fillId="17" borderId="1" applyAlignment="1" pivotButton="0" quotePrefix="0" xfId="0">
      <alignment horizontal="center" vertical="center"/>
    </xf>
    <xf applyFont="1" numFmtId="0" fontId="45" fillId="5" borderId="8" applyAlignment="1" pivotButton="0" quotePrefix="0" xfId="0">
      <alignment vertical="center"/>
    </xf>
    <xf applyFont="1" numFmtId="0" fontId="46" fillId="17"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applyFont="1" numFmtId="0" fontId="45"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applyFont="1" numFmtId="0" fontId="47" fillId="0" borderId="0" applyAlignment="1" pivotButton="0" quotePrefix="0" xfId="0">
      <alignment horizontal="center" vertical="center"/>
    </xf>
    <xf applyFont="1" numFmtId="0" fontId="48" fillId="17" borderId="21" applyAlignment="1" pivotButton="0" quotePrefix="0" xfId="0">
      <alignment horizontal="center" vertical="center"/>
    </xf>
    <xf applyFont="1" numFmtId="0" fontId="48" fillId="17" borderId="3" applyAlignment="1" pivotButton="0" quotePrefix="0" xfId="0">
      <alignment horizontal="center" vertical="center"/>
    </xf>
    <xf applyFont="1" numFmtId="0" fontId="48" fillId="17" borderId="15" applyAlignment="1" pivotButton="0" quotePrefix="0" xfId="0">
      <alignment horizontal="center" vertical="center"/>
    </xf>
    <xf applyFont="1" numFmtId="0" fontId="48" fillId="17" borderId="16" applyAlignment="1" pivotButton="0" quotePrefix="0" xfId="0">
      <alignment horizontal="center" vertical="center"/>
    </xf>
    <xf applyFont="1" numFmtId="0" fontId="48" fillId="17" borderId="0" applyAlignment="1" pivotButton="0" quotePrefix="0" xfId="0">
      <alignment horizontal="center" vertical="center"/>
    </xf>
    <xf applyFont="1" numFmtId="0" fontId="48" fillId="17" borderId="17" applyAlignment="1" pivotButton="0" quotePrefix="0" xfId="0">
      <alignment horizontal="center" vertical="center"/>
    </xf>
    <xf applyFont="1" numFmtId="0" fontId="48" fillId="17" borderId="18" applyAlignment="1" pivotButton="0" quotePrefix="0" xfId="0">
      <alignment horizontal="center" vertical="center"/>
    </xf>
    <xf applyFont="1" numFmtId="0" fontId="48" fillId="17" borderId="19" applyAlignment="1" pivotButton="0" quotePrefix="0" xfId="0">
      <alignment horizontal="center" vertical="center"/>
    </xf>
    <xf applyFont="1" numFmtId="0" fontId="48" fillId="17"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applyFont="1" numFmtId="0" fontId="45" fillId="5" borderId="1" applyAlignment="1" pivotButton="0" quotePrefix="0" xfId="0">
      <alignment vertical="center"/>
    </xf>
    <xf numFmtId="0" fontId="0" fillId="0" borderId="1" applyAlignment="1" pivotButton="0" quotePrefix="0" xfId="0">
      <alignment vertical="center"/>
    </xf>
    <xf applyFont="1" numFmtId="0" fontId="45"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applyFont="1" numFmtId="0" fontId="49" fillId="17"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applyFont="1" numFmtId="0" fontId="46" fillId="17" borderId="1" applyAlignment="1" pivotButton="0" quotePrefix="0" xfId="0">
      <alignment horizontal="center" vertical="center"/>
    </xf>
    <xf numFmtId="1" fontId="0" fillId="0" borderId="1" applyAlignment="1" pivotButton="0" quotePrefix="0" xfId="0">
      <alignment vertical="center"/>
    </xf>
    <xf applyFont="1" numFmtId="0" fontId="46" fillId="17" borderId="5" applyAlignment="1" pivotButton="0" quotePrefix="0" xfId="0">
      <alignment horizontal="center" vertical="center"/>
    </xf>
    <xf applyFont="1" numFmtId="0" fontId="46" fillId="17" borderId="6" applyAlignment="1" pivotButton="0" quotePrefix="0" xfId="0">
      <alignment horizontal="center" vertical="center"/>
    </xf>
    <xf applyFont="1" numFmtId="0" fontId="46" fillId="17" borderId="7" applyAlignment="1" pivotButton="0" quotePrefix="0" xfId="0">
      <alignment horizontal="center" vertical="center"/>
    </xf>
    <xf numFmtId="164" fontId="0" fillId="0" borderId="1" applyAlignment="1" pivotButton="0" quotePrefix="0" xfId="0">
      <alignment horizontal="center" vertical="center"/>
    </xf>
    <xf applyFont="1" numFmtId="0" fontId="46" fillId="17"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applyFont="1" numFmtId="0" fontId="46" fillId="17" borderId="1" applyAlignment="1" applyProtection="1" pivotButton="0" quotePrefix="0" xfId="0">
      <alignment horizontal="center" vertical="center"/>
      <protection locked="0" hidden="0"/>
    </xf>
    <xf applyFont="1" numFmtId="0" fontId="50" fillId="17" borderId="13" applyAlignment="1" applyProtection="1" pivotButton="0" quotePrefix="0" xfId="0">
      <alignment horizontal="center" vertical="center"/>
      <protection locked="0" hidden="0"/>
    </xf>
    <xf applyFont="1" numFmtId="0" fontId="50" fillId="17"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applyFont="1" numFmtId="0" fontId="45"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applyFont="1" numFmtId="0" fontId="51" fillId="0" borderId="1" applyAlignment="1" applyProtection="1" pivotButton="0" quotePrefix="0" xfId="0">
      <alignment horizontal="center" vertical="center"/>
      <protection locked="0" hidden="0"/>
    </xf>
    <xf applyFont="1" numFmtId="0" fontId="51"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applyFont="1" numFmtId="0" fontId="46" fillId="17" borderId="13" applyAlignment="1" pivotButton="0" quotePrefix="0" xfId="0">
      <alignment horizontal="center" vertical="center"/>
    </xf>
    <xf applyFont="1" numFmtId="0" fontId="46" fillId="17"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applyFont="1" numFmtId="0" fontId="46" fillId="17" borderId="14" applyAlignment="1" pivotButton="0" quotePrefix="0" xfId="0">
      <alignment horizontal="center" vertical="center"/>
    </xf>
    <xf applyFont="1" numFmtId="0" fontId="46" fillId="17"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applyFont="1" numFmtId="0" fontId="51" fillId="0" borderId="21" applyAlignment="1" applyProtection="1" pivotButton="0" quotePrefix="0" xfId="0">
      <alignment horizontal="center" vertical="center" shrinkToFit="1"/>
      <protection locked="0" hidden="0"/>
    </xf>
    <xf applyFont="1" numFmtId="0" fontId="51" fillId="0" borderId="3" applyAlignment="1" applyProtection="1" pivotButton="0" quotePrefix="0" xfId="0">
      <alignment horizontal="center" vertical="center" shrinkToFit="1"/>
      <protection locked="0" hidden="0"/>
    </xf>
    <xf applyFont="1" numFmtId="0" fontId="51" fillId="0" borderId="15" applyAlignment="1" applyProtection="1" pivotButton="0" quotePrefix="0" xfId="0">
      <alignment horizontal="center" vertical="center" shrinkToFit="1"/>
      <protection locked="0" hidden="0"/>
    </xf>
    <xf applyFont="1" numFmtId="0" fontId="51" fillId="0" borderId="18" applyAlignment="1" applyProtection="1" pivotButton="0" quotePrefix="0" xfId="0">
      <alignment horizontal="center" vertical="center" shrinkToFit="1"/>
      <protection locked="0" hidden="0"/>
    </xf>
    <xf applyFont="1" numFmtId="0" fontId="51" fillId="0" borderId="19" applyAlignment="1" applyProtection="1" pivotButton="0" quotePrefix="0" xfId="0">
      <alignment horizontal="center" vertical="center" shrinkToFit="1"/>
      <protection locked="0" hidden="0"/>
    </xf>
    <xf applyFont="1" numFmtId="0" fontId="51"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applyFont="1" numFmtId="0" fontId="50" fillId="17" borderId="13" applyAlignment="1" pivotButton="0" quotePrefix="0" xfId="0">
      <alignment horizontal="center" vertical="center"/>
    </xf>
    <xf applyFont="1" numFmtId="0" fontId="50" fillId="17"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applyFont="1" numFmtId="0" fontId="50" fillId="17" borderId="14" applyAlignment="1" pivotButton="0" quotePrefix="0" xfId="0">
      <alignment horizontal="center" vertical="center"/>
    </xf>
    <xf applyFont="1" numFmtId="0" fontId="52" fillId="17"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applyFont="1" numFmtId="0" fontId="53" fillId="17" borderId="21" applyAlignment="1" pivotButton="0" quotePrefix="0" xfId="0">
      <alignment horizontal="center" vertical="center"/>
    </xf>
    <xf applyFont="1" numFmtId="0" fontId="53" fillId="17" borderId="3" applyAlignment="1" pivotButton="0" quotePrefix="0" xfId="0">
      <alignment horizontal="center" vertical="center"/>
    </xf>
    <xf applyFont="1" numFmtId="0" fontId="53" fillId="17" borderId="15" applyAlignment="1" pivotButton="0" quotePrefix="0" xfId="0">
      <alignment horizontal="center" vertical="center"/>
    </xf>
    <xf applyFont="1" numFmtId="0" fontId="53" fillId="17" borderId="16" applyAlignment="1" pivotButton="0" quotePrefix="0" xfId="0">
      <alignment horizontal="center" vertical="center"/>
    </xf>
    <xf applyFont="1" numFmtId="0" fontId="53" fillId="17" borderId="0" applyAlignment="1" pivotButton="0" quotePrefix="0" xfId="0">
      <alignment horizontal="center" vertical="center"/>
    </xf>
    <xf applyFont="1" numFmtId="0" fontId="53" fillId="17" borderId="17" applyAlignment="1" pivotButton="0" quotePrefix="0" xfId="0">
      <alignment horizontal="center" vertical="center"/>
    </xf>
    <xf applyFont="1" numFmtId="0" fontId="53" fillId="17" borderId="18" applyAlignment="1" pivotButton="0" quotePrefix="0" xfId="0">
      <alignment horizontal="center" vertical="center"/>
    </xf>
    <xf applyFont="1" numFmtId="0" fontId="53" fillId="17" borderId="19" applyAlignment="1" pivotButton="0" quotePrefix="0" xfId="0">
      <alignment horizontal="center" vertical="center"/>
    </xf>
    <xf applyFont="1" numFmtId="0" fontId="53" fillId="17" borderId="20" applyAlignment="1" pivotButton="0" quotePrefix="0" xfId="0">
      <alignment horizontal="center" vertical="center"/>
    </xf>
    <xf applyFont="1" numFmtId="0" fontId="54" fillId="0" borderId="0" applyAlignment="1" pivotButton="0" quotePrefix="0" xfId="0">
      <alignment horizontal="center" vertical="center"/>
    </xf>
    <xf applyFont="1" numFmtId="0" fontId="51"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applyFont="1" numFmtId="0" fontId="49" fillId="17" borderId="21" applyAlignment="1" pivotButton="0" quotePrefix="0" xfId="0">
      <alignment horizontal="center" vertical="center"/>
    </xf>
    <xf applyFont="1" numFmtId="0" fontId="49" fillId="17" borderId="3" applyAlignment="1" pivotButton="0" quotePrefix="0" xfId="0">
      <alignment horizontal="center" vertical="center"/>
    </xf>
    <xf applyFont="1" numFmtId="0" fontId="49" fillId="17" borderId="15" applyAlignment="1" pivotButton="0" quotePrefix="0" xfId="0">
      <alignment horizontal="center" vertical="center"/>
    </xf>
    <xf applyFont="1" numFmtId="0" fontId="49" fillId="17" borderId="16" applyAlignment="1" pivotButton="0" quotePrefix="0" xfId="0">
      <alignment horizontal="center" vertical="center"/>
    </xf>
    <xf applyFont="1" numFmtId="0" fontId="49" fillId="17" borderId="0" applyAlignment="1" pivotButton="0" quotePrefix="0" xfId="0">
      <alignment horizontal="center" vertical="center"/>
    </xf>
    <xf applyFont="1" numFmtId="0" fontId="49" fillId="17" borderId="17" applyAlignment="1" pivotButton="0" quotePrefix="0" xfId="0">
      <alignment horizontal="center" vertical="center"/>
    </xf>
    <xf applyFont="1" numFmtId="0" fontId="49" fillId="17" borderId="18" applyAlignment="1" pivotButton="0" quotePrefix="0" xfId="0">
      <alignment horizontal="center" vertical="center"/>
    </xf>
    <xf applyFont="1" numFmtId="0" fontId="49" fillId="17" borderId="19" applyAlignment="1" pivotButton="0" quotePrefix="0" xfId="0">
      <alignment horizontal="center" vertical="center"/>
    </xf>
    <xf applyFont="1" numFmtId="0" fontId="49" fillId="17"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applyFont="1" numFmtId="0" fontId="55"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applyFont="1" numFmtId="0" fontId="48" fillId="17"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applyFont="1" numFmtId="0" fontId="50" fillId="17"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applyFont="1" numFmtId="0" fontId="56"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applyFont="1" numFmtId="0" fontId="50" fillId="17"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applyFont="1" numFmtId="0" fontId="53" fillId="17"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applyFont="1" numFmtId="0" fontId="57" fillId="17"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applyFont="1" numFmtId="0" fontId="58" fillId="17" borderId="86" applyAlignment="1" pivotButton="0" quotePrefix="0" xfId="0">
      <alignment horizontal="center" vertical="center" wrapText="1"/>
    </xf>
    <xf applyFont="1" numFmtId="0" fontId="59"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applyFont="1" numFmtId="0" fontId="57" fillId="17"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xf numFmtId="0" fontId="46" fillId="17" borderId="1" applyFont="1" applyFill="1" applyBorder="1" applyAlignment="1" xfId="0">
      <alignment horizontal="left" vertical="center" indent="1"/>
    </xf>
    <xf numFmtId="0" fontId="0" fillId="0" borderId="1" applyBorder="1" applyAlignment="1" xfId="0">
      <alignment horizontal="left" vertical="center" wrapText="1" indent="1"/>
    </xf>
  </cellXfs>
  <cellStyles count="1">
    <cellStyle name="Normal" xfId="0" builtinId="0"/>
  </cellStyles>
  <dxfs count="7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24839</xdr:colOff>
      <xdr:row>0</xdr:row>
      <xdr:rowOff>299084</xdr:rowOff>
    </xdr:from>
    <xdr:ext cx="5017620" cy="3810000"/>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5017620" cy="3810000"/>
        </a:xfrm>
        <a:prstGeom prst="rect">
          <a:avLst/>
        </a:prstGeom>
      </xdr:spPr>
    </xdr:pic>
    <xdr:clientData/>
  </xdr:oneCellAnchor>
  <xdr:oneCellAnchor>
    <xdr:from>
      <xdr:col>2</xdr:col>
      <xdr:colOff>20231</xdr:colOff>
      <xdr:row>26</xdr:row>
      <xdr:rowOff>299084</xdr:rowOff>
    </xdr:from>
    <xdr:ext cx="5026837" cy="3810000"/>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0" y="0"/>
          <a:ext cx="5026837" cy="3810000"/>
        </a:xfrm>
        <a:prstGeom prst="rect">
          <a:avLst/>
        </a:prstGeom>
      </xdr:spPr>
    </xdr:pic>
    <xdr:clientData/>
  </xdr:oneCellAnchor>
  <xdr:oneCellAnchor>
    <xdr:from>
      <xdr:col>2</xdr:col>
      <xdr:colOff>67112</xdr:colOff>
      <xdr:row>52</xdr:row>
      <xdr:rowOff>299084</xdr:rowOff>
    </xdr:from>
    <xdr:ext cx="4933074" cy="3810000"/>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0" y="0"/>
          <a:ext cx="4933074" cy="38100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2</xdr:col>
      <xdr:colOff>68837</xdr:colOff>
      <xdr:row>0</xdr:row>
      <xdr:rowOff>299084</xdr:rowOff>
    </xdr:from>
    <xdr:ext cx="4929624" cy="3810000"/>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4929624" cy="38100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200978</xdr:colOff>
      <xdr:row>50</xdr:row>
      <xdr:rowOff>38100</xdr:rowOff>
    </xdr:from>
    <xdr:to>
      <xdr:col>5</xdr:col>
      <xdr:colOff>246698</xdr:colOff>
      <xdr:row>55</xdr:row>
      <xdr:rowOff>131445</xdr:rowOff>
    </xdr:to>
    <xdr:pic>
      <xdr:nvPicPr>
        <xdr:cNvPr id="1" name="a2b NEBB Stamp" descr="a2b NEBB Stamp"/>
        <xdr:cNvPicPr>
          <a:picLocks noChangeAspect="1"/>
        </xdr:cNvPicPr>
      </xdr:nvPicPr>
      <xdr:blipFill>
        <a:blip xmlns:r="http://schemas.openxmlformats.org/officeDocument/2006/relationships" r:embed="rId1"/>
        <a:stretch>
          <a:fillRect/>
        </a:stretch>
      </xdr:blipFill>
      <xdr:spPr>
        <a:xfrm>
          <a:off x="0" y="0"/>
          <a:ext cx="941070" cy="94107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view="pageBreakPreview" tabSelected="1"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IF('{Project Information}'!$E$8="","",'{Project Information}'!$E$8)</f>
        <v/>
      </c>
    </row>
    <row r="39" ht="13.35" customHeight="1" s="162"/>
    <row r="40" ht="13.35" customHeight="1" s="162">
      <c r="C40" s="133" t="inlineStr">
        <is>
          <t>ENGINEER</t>
        </is>
      </c>
      <c r="G40" s="136">
        <f>IF('{Project Information}'!$E$5="","",'{Project Information}'!$E$5)</f>
        <v/>
      </c>
    </row>
    <row r="41" ht="13.35" customHeight="1" s="162"/>
    <row r="42" ht="13.35" customHeight="1" s="162">
      <c r="C42" s="133" t="inlineStr">
        <is>
          <t>ARCHITECT</t>
        </is>
      </c>
      <c r="G42" s="136">
        <f>IF('{Project Information}'!$E$4="","",'{Project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view="pageBreakPreview" tabSelected="0"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 of &amp;N</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zoomScaleSheetLayoutView="100" view="pageBreakPre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28"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28"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1"/>
  <headerFooter>
    <oddFooter>&amp;C&amp;8Page &amp;P of &amp;N</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view="pageBreakPreview" tabSelected="0"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 of &amp;N</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view="pageBreakPreview" tabSelected="0"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 of &amp;N</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 of &amp;N</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view="pageBreakPreview" tabSelected="0"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 of &amp;N</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P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c r="AP1"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t>
        </is>
      </c>
      <c r="AL2" t="inlineStr">
        <is>
          <t>Coil</t>
        </is>
      </c>
      <c r="AM2" t="inlineStr">
        <is>
          <t>Heat</t>
        </is>
      </c>
      <c r="AN2" t="inlineStr">
        <is>
          <t>Fan</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Wheel</t>
        </is>
      </c>
      <c r="AL3" t="inlineStr">
        <is>
          <t>Coil</t>
        </is>
      </c>
      <c r="AM3" t="inlineStr">
        <is>
          <t>Heat</t>
        </is>
      </c>
      <c r="AN3" t="inlineStr">
        <is>
          <t>Fan</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H4" t="inlineStr">
        <is>
          <t>MAU</t>
        </is>
      </c>
      <c r="AI4" t="inlineStr">
        <is>
          <t>OA</t>
        </is>
      </c>
      <c r="AJ4" t="inlineStr">
        <is>
          <t>Filter</t>
        </is>
      </c>
      <c r="AK4" t="inlineStr">
        <is>
          <t>—</t>
        </is>
      </c>
      <c r="AL4" t="inlineStr">
        <is>
          <t>Burner</t>
        </is>
      </c>
      <c r="AM4" t="inlineStr">
        <is>
          <t>—</t>
        </is>
      </c>
      <c r="AN4" t="inlineStr">
        <is>
          <t>Fan</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ERV</t>
        </is>
      </c>
      <c r="AI5" t="inlineStr">
        <is>
          <t>OA / EA</t>
        </is>
      </c>
      <c r="AJ5" t="inlineStr">
        <is>
          <t>Filter</t>
        </is>
      </c>
      <c r="AK5" t="inlineStr">
        <is>
          <t>Core</t>
        </is>
      </c>
      <c r="AL5" t="inlineStr">
        <is>
          <t>—</t>
        </is>
      </c>
      <c r="AM5" t="inlineStr">
        <is>
          <t>—</t>
        </is>
      </c>
      <c r="AN5" t="inlineStr">
        <is>
          <t>Fan</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c r="U6" t="n">
        <v>0.35</v>
      </c>
      <c r="V6" t="n">
        <v>2036.25</v>
      </c>
      <c r="W6" t="n">
        <v>3346.5</v>
      </c>
      <c r="X6" t="n">
        <v>4676.7</v>
      </c>
      <c r="Y6" t="n">
        <v>4795.56</v>
      </c>
      <c r="Z6" t="n">
        <v>17008.5</v>
      </c>
      <c r="AH6" t="inlineStr">
        <is>
          <t>EF</t>
        </is>
      </c>
      <c r="AI6" t="inlineStr">
        <is>
          <t>Inlet</t>
        </is>
      </c>
      <c r="AJ6" t="inlineStr">
        <is>
          <t>—</t>
        </is>
      </c>
      <c r="AK6" t="inlineStr">
        <is>
          <t>—</t>
        </is>
      </c>
      <c r="AL6" t="inlineStr">
        <is>
          <t>—</t>
        </is>
      </c>
      <c r="AM6" t="inlineStr">
        <is>
          <t>—</t>
        </is>
      </c>
      <c r="AN6" t="inlineStr">
        <is>
          <t>Fan</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Supply Filter (VelGrid)|24" x 24"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zoomScaleSheetLayoutView="100" view="pageBreakPre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17">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17">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17">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17">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17">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17">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17">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17">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17">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17">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17">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17">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17">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17">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17">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17">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17">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17">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17">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17">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17">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17">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17">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17">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17">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17">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17">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17">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17">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17">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17">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17">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17">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17">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17">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17">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17">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17">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17">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17">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17">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17">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17">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17">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17">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17">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17">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17">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17">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17">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17">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17">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17">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17">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17">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17">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17">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17">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17">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17">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17">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17">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17">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17">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17">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17">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17">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17">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17">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17">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17">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17">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17">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17">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17">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17">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17">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17">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17">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17">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17">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17">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17">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17">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17">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17">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17">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17">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17">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17">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17">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17">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17">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17">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17">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17">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17">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17">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17">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17">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17">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17">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17">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17">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17">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17">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17">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17">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17">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17">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17">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17">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17">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17">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17">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&amp;L&amp;G&amp;C&amp;"+,Bold"&amp;16&amp;K1F1F1FEquipment Summary</oddHeader>
    <oddFooter>&amp;C&amp;8Page &amp;P of &amp;N</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4"/>
  <sheetViews>
    <sheetView view="pageBreakPreview" tabSelected="0"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IF(OR(E7="",C7="",C7=0),"",IF(OR(ISTEXT(E7),ISTEXT(C7)),"",E7/C7))</f>
        <v/>
      </c>
      <c r="H7" s="11">
        <f>IF('{Equipment Data Entry}'!B81=0,"",'{Equipment Data Entry}'!B81)</f>
        <v/>
      </c>
      <c r="I7" s="189">
        <f>IF('Fans'!K9="","",'Fans'!K9)</f>
        <v/>
      </c>
      <c r="J7" s="173" t="n"/>
      <c r="K7" s="189">
        <f>IF('Fans'!L9="","",'Fans'!L9)</f>
        <v/>
      </c>
      <c r="L7" s="173" t="n"/>
      <c r="M7" s="49">
        <f>IF(OR(K7="",I7="",I7=0),"",IF(OR(ISTEXT(K7),ISTEXT(I7)),"",K7/I7))</f>
        <v/>
      </c>
    </row>
    <row r="8" ht="13.35" customHeight="1" s="162">
      <c r="B8" s="11">
        <f>IF('{Equipment Data Entry}'!B8=0,"",'{Equipment Data Entry}'!B8)</f>
        <v/>
      </c>
      <c r="C8" s="189">
        <f>IF('RTUs'!K114="","",'RTUs'!K114)</f>
        <v/>
      </c>
      <c r="D8" s="173" t="n"/>
      <c r="E8" s="189">
        <f>IF('RTUs'!L114="","",'RTUs'!L114)</f>
        <v/>
      </c>
      <c r="F8" s="173" t="n"/>
      <c r="G8" s="49">
        <f>IF(OR(E8="",C8="",C8=0),"",IF(OR(ISTEXT(E8),ISTEXT(C8)),"",E8/C8))</f>
        <v/>
      </c>
      <c r="H8" s="11">
        <f>IF('{Equipment Data Entry}'!B82=0,"",'{Equipment Data Entry}'!B82)</f>
        <v/>
      </c>
      <c r="I8" s="189">
        <f>IF('Fans'!K113="","",'Fans'!K113)</f>
        <v/>
      </c>
      <c r="J8" s="173" t="n"/>
      <c r="K8" s="189">
        <f>IF('Fans'!L113="","",'Fans'!L113)</f>
        <v/>
      </c>
      <c r="L8" s="173" t="n"/>
      <c r="M8" s="49">
        <f>IF(OR(K8="",I8="",I8=0),"",IF(OR(ISTEXT(K8),ISTEXT(I8)),"",K8/I8))</f>
        <v/>
      </c>
    </row>
    <row r="9" ht="13.35" customHeight="1" s="162">
      <c r="B9" s="11">
        <f>IF('{Equipment Data Entry}'!B9=0,"",'{Equipment Data Entry}'!B9)</f>
        <v/>
      </c>
      <c r="C9" s="189">
        <f>IF('RTUs'!K218="","",'RTUs'!K218)</f>
        <v/>
      </c>
      <c r="D9" s="173" t="n"/>
      <c r="E9" s="189">
        <f>IF('RTUs'!L218="","",'RTUs'!L218)</f>
        <v/>
      </c>
      <c r="F9" s="173" t="n"/>
      <c r="G9" s="49">
        <f>IF(OR(E9="",C9="",C9=0),"",IF(OR(ISTEXT(E9),ISTEXT(C9)),"",E9/C9))</f>
        <v/>
      </c>
      <c r="H9" s="11">
        <f>IF('{Equipment Data Entry}'!B83=0,"",'{Equipment Data Entry}'!B83)</f>
        <v/>
      </c>
      <c r="I9" s="189">
        <f>IF('Fans'!K217="","",'Fans'!K217)</f>
        <v/>
      </c>
      <c r="J9" s="173" t="n"/>
      <c r="K9" s="189">
        <f>IF('Fans'!L217="","",'Fans'!L217)</f>
        <v/>
      </c>
      <c r="L9" s="173" t="n"/>
      <c r="M9" s="49">
        <f>IF(OR(K9="",I9="",I9=0),"",IF(OR(ISTEXT(K9),ISTEXT(I9)),"",K9/I9))</f>
        <v/>
      </c>
    </row>
    <row r="10" ht="13.35" customHeight="1" s="162">
      <c r="B10" s="11">
        <f>IF('{Equipment Data Entry}'!B10=0,"",'{Equipment Data Entry}'!B10)</f>
        <v/>
      </c>
      <c r="C10" s="189">
        <f>IF('RTUs'!K322="","",'RTUs'!K322)</f>
        <v/>
      </c>
      <c r="D10" s="173" t="n"/>
      <c r="E10" s="189">
        <f>IF('RTUs'!L322="","",'RTUs'!L322)</f>
        <v/>
      </c>
      <c r="F10" s="173" t="n"/>
      <c r="G10" s="49">
        <f>IF(OR(E10="",C10="",C10=0),"",IF(OR(ISTEXT(E10),ISTEXT(C10)),"",E10/C10))</f>
        <v/>
      </c>
      <c r="H10" s="11">
        <f>IF('{Equipment Data Entry}'!B84=0,"",'{Equipment Data Entry}'!B84)</f>
        <v/>
      </c>
      <c r="I10" s="189">
        <f>IF('Fans'!K321="","",'Fans'!K321)</f>
        <v/>
      </c>
      <c r="J10" s="173" t="n"/>
      <c r="K10" s="189">
        <f>IF('Fans'!L321="","",'Fans'!L321)</f>
        <v/>
      </c>
      <c r="L10" s="173" t="n"/>
      <c r="M10" s="49">
        <f>IF(OR(K10="",I10="",I10=0),"",IF(OR(ISTEXT(K10),ISTEXT(I10)),"",K10/I10))</f>
        <v/>
      </c>
    </row>
    <row r="11" ht="13.35" customHeight="1" s="162">
      <c r="B11" s="11">
        <f>IF('{Equipment Data Entry}'!B11=0,"",'{Equipment Data Entry}'!B11)</f>
        <v/>
      </c>
      <c r="C11" s="189">
        <f>IF('RTUs'!K426="","",'RTUs'!K426)</f>
        <v/>
      </c>
      <c r="D11" s="173" t="n"/>
      <c r="E11" s="189">
        <f>IF('RTUs'!L426="","",'RTUs'!L426)</f>
        <v/>
      </c>
      <c r="F11" s="173" t="n"/>
      <c r="G11" s="49">
        <f>IF(OR(E11="",C11="",C11=0),"",IF(OR(ISTEXT(E11),ISTEXT(C11)),"",E11/C11))</f>
        <v/>
      </c>
      <c r="H11" s="11">
        <f>IF('{Equipment Data Entry}'!B85=0,"",'{Equipment Data Entry}'!B85)</f>
        <v/>
      </c>
      <c r="I11" s="189">
        <f>IF('Fans'!K425="","",'Fans'!K425)</f>
        <v/>
      </c>
      <c r="J11" s="173" t="n"/>
      <c r="K11" s="189">
        <f>IF('Fans'!L425="","",'Fans'!L425)</f>
        <v/>
      </c>
      <c r="L11" s="173" t="n"/>
      <c r="M11" s="49">
        <f>IF(OR(K11="",I11="",I11=0),"",IF(OR(ISTEXT(K11),ISTEXT(I11)),"",K11/I11))</f>
        <v/>
      </c>
    </row>
    <row r="12" ht="13.35" customHeight="1" s="162">
      <c r="B12" s="11">
        <f>IF('{Equipment Data Entry}'!B12=0,"",'{Equipment Data Entry}'!B12)</f>
        <v/>
      </c>
      <c r="C12" s="189">
        <f>IF('RTUs'!K530="","",'RTUs'!K530)</f>
        <v/>
      </c>
      <c r="D12" s="173" t="n"/>
      <c r="E12" s="189">
        <f>IF('RTUs'!L530="","",'RTUs'!L530)</f>
        <v/>
      </c>
      <c r="F12" s="173" t="n"/>
      <c r="G12" s="49">
        <f>IF(OR(E12="",C12="",C12=0),"",IF(OR(ISTEXT(E12),ISTEXT(C12)),"",E12/C12))</f>
        <v/>
      </c>
      <c r="H12" s="11">
        <f>IF('{Equipment Data Entry}'!B86=0,"",'{Equipment Data Entry}'!B86)</f>
        <v/>
      </c>
      <c r="I12" s="189">
        <f>IF('Fans'!K529="","",'Fans'!K529)</f>
        <v/>
      </c>
      <c r="J12" s="173" t="n"/>
      <c r="K12" s="189">
        <f>IF('Fans'!L529="","",'Fans'!L529)</f>
        <v/>
      </c>
      <c r="L12" s="173" t="n"/>
      <c r="M12" s="49">
        <f>IF(OR(K12="",I12="",I12=0),"",IF(OR(ISTEXT(K12),ISTEXT(I12)),"",K12/I12))</f>
        <v/>
      </c>
    </row>
    <row r="13" ht="13.35" customHeight="1" s="162">
      <c r="B13" s="11">
        <f>IF('{Equipment Data Entry}'!B13=0,"",'{Equipment Data Entry}'!B13)</f>
        <v/>
      </c>
      <c r="C13" s="189">
        <f>IF('RTUs'!K634="","",'RTUs'!K634)</f>
        <v/>
      </c>
      <c r="D13" s="173" t="n"/>
      <c r="E13" s="189">
        <f>IF('RTUs'!L634="","",'RTUs'!L634)</f>
        <v/>
      </c>
      <c r="F13" s="173" t="n"/>
      <c r="G13" s="49">
        <f>IF(OR(E13="",C13="",C13=0),"",IF(OR(ISTEXT(E13),ISTEXT(C13)),"",E13/C13))</f>
        <v/>
      </c>
      <c r="H13" s="11">
        <f>IF('{Equipment Data Entry}'!B87=0,"",'{Equipment Data Entry}'!B87)</f>
        <v/>
      </c>
      <c r="I13" s="189">
        <f>IF('Fans'!K633="","",'Fans'!K633)</f>
        <v/>
      </c>
      <c r="J13" s="173" t="n"/>
      <c r="K13" s="189">
        <f>IF('Fans'!L633="","",'Fans'!L633)</f>
        <v/>
      </c>
      <c r="L13" s="173" t="n"/>
      <c r="M13" s="49">
        <f>IF(OR(K13="",I13="",I13=0),"",IF(OR(ISTEXT(K13),ISTEXT(I13)),"",K13/I13))</f>
        <v/>
      </c>
    </row>
    <row r="14" ht="13.35" customHeight="1" s="162">
      <c r="B14" s="11">
        <f>IF('{Equipment Data Entry}'!B14=0,"",'{Equipment Data Entry}'!B14)</f>
        <v/>
      </c>
      <c r="C14" s="189">
        <f>IF('RTUs'!K738="","",'RTUs'!K738)</f>
        <v/>
      </c>
      <c r="D14" s="173" t="n"/>
      <c r="E14" s="189">
        <f>IF('RTUs'!L738="","",'RTUs'!L738)</f>
        <v/>
      </c>
      <c r="F14" s="173" t="n"/>
      <c r="G14" s="49">
        <f>IF(OR(E14="",C14="",C14=0),"",IF(OR(ISTEXT(E14),ISTEXT(C14)),"",E14/C14))</f>
        <v/>
      </c>
      <c r="H14" s="11">
        <f>IF('{Equipment Data Entry}'!B88=0,"",'{Equipment Data Entry}'!B88)</f>
        <v/>
      </c>
      <c r="I14" s="189">
        <f>IF('Fans'!K737="","",'Fans'!K737)</f>
        <v/>
      </c>
      <c r="J14" s="173" t="n"/>
      <c r="K14" s="189">
        <f>IF('Fans'!L737="","",'Fans'!L737)</f>
        <v/>
      </c>
      <c r="L14" s="173" t="n"/>
      <c r="M14" s="49">
        <f>IF(OR(K14="",I14="",I14=0),"",IF(OR(ISTEXT(K14),ISTEXT(I14)),"",K14/I14))</f>
        <v/>
      </c>
    </row>
    <row r="15" ht="13.35" customHeight="1" s="162">
      <c r="B15" s="11">
        <f>IF('{Equipment Data Entry}'!B15=0,"",'{Equipment Data Entry}'!B15)</f>
        <v/>
      </c>
      <c r="C15" s="189">
        <f>IF('RTUs'!K842="","",'RTUs'!K842)</f>
        <v/>
      </c>
      <c r="D15" s="173" t="n"/>
      <c r="E15" s="189">
        <f>IF('RTUs'!L842="","",'RTUs'!L842)</f>
        <v/>
      </c>
      <c r="F15" s="173" t="n"/>
      <c r="G15" s="49">
        <f>IF(OR(E15="",C15="",C15=0),"",IF(OR(ISTEXT(E15),ISTEXT(C15)),"",E15/C15))</f>
        <v/>
      </c>
      <c r="H15" s="11">
        <f>IF('{Equipment Data Entry}'!B89=0,"",'{Equipment Data Entry}'!B89)</f>
        <v/>
      </c>
      <c r="I15" s="189">
        <f>IF('Fans'!K841="","",'Fans'!K841)</f>
        <v/>
      </c>
      <c r="J15" s="173" t="n"/>
      <c r="K15" s="189">
        <f>IF('Fans'!L841="","",'Fans'!L841)</f>
        <v/>
      </c>
      <c r="L15" s="173" t="n"/>
      <c r="M15" s="49">
        <f>IF(OR(K15="",I15="",I15=0),"",IF(OR(ISTEXT(K15),ISTEXT(I15)),"",K15/I15))</f>
        <v/>
      </c>
    </row>
    <row r="16" ht="13.35" customHeight="1" s="162">
      <c r="B16" s="11">
        <f>IF('{Equipment Data Entry}'!B16=0,"",'{Equipment Data Entry}'!B16)</f>
        <v/>
      </c>
      <c r="C16" s="189">
        <f>IF('RTUs'!K946="","",'RTUs'!K946)</f>
        <v/>
      </c>
      <c r="D16" s="173" t="n"/>
      <c r="E16" s="189">
        <f>IF('RTUs'!L946="","",'RTUs'!L946)</f>
        <v/>
      </c>
      <c r="F16" s="173" t="n"/>
      <c r="G16" s="49">
        <f>IF(OR(E16="",C16="",C16=0),"",IF(OR(ISTEXT(E16),ISTEXT(C16)),"",E16/C16))</f>
        <v/>
      </c>
      <c r="H16" s="11">
        <f>IF('{Equipment Data Entry}'!B90=0,"",'{Equipment Data Entry}'!B90)</f>
        <v/>
      </c>
      <c r="I16" s="189">
        <f>IF('Fans'!K945="","",'Fans'!K945)</f>
        <v/>
      </c>
      <c r="J16" s="173" t="n"/>
      <c r="K16" s="189">
        <f>IF('Fans'!L945="","",'Fans'!L945)</f>
        <v/>
      </c>
      <c r="L16" s="173" t="n"/>
      <c r="M16" s="49">
        <f>IF(OR(K16="",I16="",I16=0),"",IF(OR(ISTEXT(K16),ISTEXT(I16)),"",K16/I16))</f>
        <v/>
      </c>
    </row>
    <row r="17" ht="13.35" customHeight="1" s="162">
      <c r="B17" s="11">
        <f>IF('{Equipment Data Entry}'!B17=0,"",'{Equipment Data Entry}'!B17)</f>
        <v/>
      </c>
      <c r="C17" s="189">
        <f>IF('RTUs'!K1050="","",'RTUs'!K1050)</f>
        <v/>
      </c>
      <c r="D17" s="173" t="n"/>
      <c r="E17" s="189">
        <f>IF('RTUs'!L1050="","",'RTUs'!L1050)</f>
        <v/>
      </c>
      <c r="F17" s="173" t="n"/>
      <c r="G17" s="49">
        <f>IF(OR(E17="",C17="",C17=0),"",IF(OR(ISTEXT(E17),ISTEXT(C17)),"",E17/C17))</f>
        <v/>
      </c>
      <c r="H17" s="11">
        <f>IF('{Equipment Data Entry}'!B91=0,"",'{Equipment Data Entry}'!B91)</f>
        <v/>
      </c>
      <c r="I17" s="189">
        <f>IF('Fans'!K1049="","",'Fans'!K1049)</f>
        <v/>
      </c>
      <c r="J17" s="173" t="n"/>
      <c r="K17" s="189">
        <f>IF('Fans'!L1049="","",'Fans'!L1049)</f>
        <v/>
      </c>
      <c r="L17" s="173" t="n"/>
      <c r="M17" s="49">
        <f>IF(OR(K17="",I17="",I17=0),"",IF(OR(ISTEXT(K17),ISTEXT(I17)),"",K17/I17))</f>
        <v/>
      </c>
    </row>
    <row r="18" ht="13.35" customHeight="1" s="162">
      <c r="B18" s="11">
        <f>IF('{Equipment Data Entry}'!B18=0,"",'{Equipment Data Entry}'!B18)</f>
        <v/>
      </c>
      <c r="C18" s="189">
        <f>IF('RTUs'!K1154="","",'RTUs'!K1154)</f>
        <v/>
      </c>
      <c r="D18" s="173" t="n"/>
      <c r="E18" s="189">
        <f>IF('RTUs'!L1154="","",'RTUs'!L1154)</f>
        <v/>
      </c>
      <c r="F18" s="173" t="n"/>
      <c r="G18" s="49">
        <f>IF(OR(E18="",C18="",C18=0),"",IF(OR(ISTEXT(E18),ISTEXT(C18)),"",E18/C18))</f>
        <v/>
      </c>
      <c r="H18" s="11">
        <f>IF('{Equipment Data Entry}'!B92=0,"",'{Equipment Data Entry}'!B92)</f>
        <v/>
      </c>
      <c r="I18" s="189">
        <f>IF('Fans'!K1153="","",'Fans'!K1153)</f>
        <v/>
      </c>
      <c r="J18" s="173" t="n"/>
      <c r="K18" s="189">
        <f>IF('Fans'!L1153="","",'Fans'!L1153)</f>
        <v/>
      </c>
      <c r="L18" s="173" t="n"/>
      <c r="M18" s="49">
        <f>IF(OR(K18="",I18="",I18=0),"",IF(OR(ISTEXT(K18),ISTEXT(I18)),"",K18/I18))</f>
        <v/>
      </c>
    </row>
    <row r="19" ht="13.35" customHeight="1" s="162">
      <c r="B19" s="11">
        <f>IF('{Equipment Data Entry}'!B19=0,"",'{Equipment Data Entry}'!B19)</f>
        <v/>
      </c>
      <c r="C19" s="189">
        <f>IF('RTUs'!K1258="","",'RTUs'!K1258)</f>
        <v/>
      </c>
      <c r="D19" s="173" t="n"/>
      <c r="E19" s="189">
        <f>IF('RTUs'!L1258="","",'RTUs'!L1258)</f>
        <v/>
      </c>
      <c r="F19" s="173" t="n"/>
      <c r="G19" s="49">
        <f>IF(OR(E19="",C19="",C19=0),"",IF(OR(ISTEXT(E19),ISTEXT(C19)),"",E19/C19))</f>
        <v/>
      </c>
      <c r="H19" s="11">
        <f>IF('{Equipment Data Entry}'!B93=0,"",'{Equipment Data Entry}'!B93)</f>
        <v/>
      </c>
      <c r="I19" s="189">
        <f>IF('Fans'!K1257="","",'Fans'!K1257)</f>
        <v/>
      </c>
      <c r="J19" s="173" t="n"/>
      <c r="K19" s="189">
        <f>IF('Fans'!L1257="","",'Fans'!L1257)</f>
        <v/>
      </c>
      <c r="L19" s="173" t="n"/>
      <c r="M19" s="49">
        <f>IF(OR(K19="",I19="",I19=0),"",IF(OR(ISTEXT(K19),ISTEXT(I19)),"",K19/I19))</f>
        <v/>
      </c>
    </row>
    <row r="20" ht="13.35" customHeight="1" s="162">
      <c r="B20" s="11">
        <f>IF('{Equipment Data Entry}'!B20=0,"",'{Equipment Data Entry}'!B20)</f>
        <v/>
      </c>
      <c r="C20" s="189">
        <f>IF('RTUs'!K1362="","",'RTUs'!K1362)</f>
        <v/>
      </c>
      <c r="D20" s="173" t="n"/>
      <c r="E20" s="189">
        <f>IF('RTUs'!L1362="","",'RTUs'!L1362)</f>
        <v/>
      </c>
      <c r="F20" s="173" t="n"/>
      <c r="G20" s="49">
        <f>IF(OR(E20="",C20="",C20=0),"",IF(OR(ISTEXT(E20),ISTEXT(C20)),"",E20/C20))</f>
        <v/>
      </c>
      <c r="H20" s="11">
        <f>IF('{Equipment Data Entry}'!B94=0,"",'{Equipment Data Entry}'!B94)</f>
        <v/>
      </c>
      <c r="I20" s="189">
        <f>IF('Fans'!K1361="","",'Fans'!K1361)</f>
        <v/>
      </c>
      <c r="J20" s="173" t="n"/>
      <c r="K20" s="189">
        <f>IF('Fans'!L1361="","",'Fans'!L1361)</f>
        <v/>
      </c>
      <c r="L20" s="173" t="n"/>
      <c r="M20" s="49">
        <f>IF(OR(K20="",I20="",I20=0),"",IF(OR(ISTEXT(K20),ISTEXT(I20)),"",K20/I20))</f>
        <v/>
      </c>
    </row>
    <row r="21" ht="13.35" customHeight="1" s="162">
      <c r="B21" s="11">
        <f>IF('{Equipment Data Entry}'!B21=0,"",'{Equipment Data Entry}'!B21)</f>
        <v/>
      </c>
      <c r="C21" s="189">
        <f>IF('RTUs'!K1466="","",'RTUs'!K1466)</f>
        <v/>
      </c>
      <c r="D21" s="173" t="n"/>
      <c r="E21" s="189">
        <f>IF('RTUs'!L1466="","",'RTUs'!L1466)</f>
        <v/>
      </c>
      <c r="F21" s="173" t="n"/>
      <c r="G21" s="49">
        <f>IF(OR(E21="",C21="",C21=0),"",IF(OR(ISTEXT(E21),ISTEXT(C21)),"",E21/C21))</f>
        <v/>
      </c>
      <c r="H21" s="11">
        <f>IF('{Equipment Data Entry}'!B95=0,"",'{Equipment Data Entry}'!B95)</f>
        <v/>
      </c>
      <c r="I21" s="189">
        <f>IF('Fans'!K1465="","",'Fans'!K1465)</f>
        <v/>
      </c>
      <c r="J21" s="173" t="n"/>
      <c r="K21" s="189">
        <f>IF('Fans'!L1465="","",'Fans'!L1465)</f>
        <v/>
      </c>
      <c r="L21" s="173" t="n"/>
      <c r="M21" s="49">
        <f>IF(OR(K21="",I21="",I21=0),"",IF(OR(ISTEXT(K21),ISTEXT(I21)),"",K21/I21))</f>
        <v/>
      </c>
    </row>
    <row r="22" ht="13.35" customHeight="1" s="162">
      <c r="B22" s="11">
        <f>IF('{Equipment Data Entry}'!B22=0,"",'{Equipment Data Entry}'!B22)</f>
        <v/>
      </c>
      <c r="C22" s="189">
        <f>IF('RTUs'!K1570="","",'RTUs'!K1570)</f>
        <v/>
      </c>
      <c r="D22" s="173" t="n"/>
      <c r="E22" s="189">
        <f>IF('RTUs'!L1570="","",'RTUs'!L1570)</f>
        <v/>
      </c>
      <c r="F22" s="173" t="n"/>
      <c r="G22" s="49">
        <f>IF(OR(E22="",C22="",C22=0),"",IF(OR(ISTEXT(E22),ISTEXT(C22)),"",E22/C22))</f>
        <v/>
      </c>
      <c r="H22" s="11">
        <f>IF('{Equipment Data Entry}'!B96=0,"",'{Equipment Data Entry}'!B96)</f>
        <v/>
      </c>
      <c r="I22" s="189">
        <f>IF('Fans'!K1569="","",'Fans'!K1569)</f>
        <v/>
      </c>
      <c r="J22" s="173" t="n"/>
      <c r="K22" s="189">
        <f>IF('Fans'!L1569="","",'Fans'!L1569)</f>
        <v/>
      </c>
      <c r="L22" s="173" t="n"/>
      <c r="M22" s="49">
        <f>IF(OR(K22="",I22="",I22=0),"",IF(OR(ISTEXT(K22),ISTEXT(I22)),"",K22/I22))</f>
        <v/>
      </c>
    </row>
    <row r="23" ht="13.35" customHeight="1" s="162">
      <c r="B23" s="11">
        <f>IF('{Equipment Data Entry}'!B23=0,"",'{Equipment Data Entry}'!B23)</f>
        <v/>
      </c>
      <c r="C23" s="189">
        <f>IF('RTUs'!K1674="","",'RTUs'!K1674)</f>
        <v/>
      </c>
      <c r="D23" s="173" t="n"/>
      <c r="E23" s="189">
        <f>IF('RTUs'!L1674="","",'RTUs'!L1674)</f>
        <v/>
      </c>
      <c r="F23" s="173" t="n"/>
      <c r="G23" s="49">
        <f>IF(OR(E23="",C23="",C23=0),"",IF(OR(ISTEXT(E23),ISTEXT(C23)),"",E23/C23))</f>
        <v/>
      </c>
      <c r="H23" s="11">
        <f>IF('{Equipment Data Entry}'!B97=0,"",'{Equipment Data Entry}'!B97)</f>
        <v/>
      </c>
      <c r="I23" s="189">
        <f>IF('Fans'!K1673="","",'Fans'!K1673)</f>
        <v/>
      </c>
      <c r="J23" s="173" t="n"/>
      <c r="K23" s="189">
        <f>IF('Fans'!L1673="","",'Fans'!L1673)</f>
        <v/>
      </c>
      <c r="L23" s="173" t="n"/>
      <c r="M23" s="49">
        <f>IF(OR(K23="",I23="",I23=0),"",IF(OR(ISTEXT(K23),ISTEXT(I23)),"",K23/I23))</f>
        <v/>
      </c>
    </row>
    <row r="24" ht="13.35" customHeight="1" s="162">
      <c r="B24" s="11">
        <f>IF('{Equipment Data Entry}'!B24=0,"",'{Equipment Data Entry}'!B24)</f>
        <v/>
      </c>
      <c r="C24" s="189">
        <f>IF('RTUs'!K1778="","",'RTUs'!K1778)</f>
        <v/>
      </c>
      <c r="D24" s="173" t="n"/>
      <c r="E24" s="189">
        <f>IF('RTUs'!L1778="","",'RTUs'!L1778)</f>
        <v/>
      </c>
      <c r="F24" s="173" t="n"/>
      <c r="G24" s="49">
        <f>IF(OR(E24="",C24="",C24=0),"",IF(OR(ISTEXT(E24),ISTEXT(C24)),"",E24/C24))</f>
        <v/>
      </c>
      <c r="H24" s="11">
        <f>IF('{Equipment Data Entry}'!B98=0,"",'{Equipment Data Entry}'!B98)</f>
        <v/>
      </c>
      <c r="I24" s="189">
        <f>IF('Fans'!K1777="","",'Fans'!K1777)</f>
        <v/>
      </c>
      <c r="J24" s="173" t="n"/>
      <c r="K24" s="189">
        <f>IF('Fans'!L1777="","",'Fans'!L1777)</f>
        <v/>
      </c>
      <c r="L24" s="173" t="n"/>
      <c r="M24" s="49">
        <f>IF(OR(K24="",I24="",I24=0),"",IF(OR(ISTEXT(K24),ISTEXT(I24)),"",K24/I24))</f>
        <v/>
      </c>
    </row>
    <row r="25" ht="13.35" customHeight="1" s="162">
      <c r="B25" s="11">
        <f>IF('{Equipment Data Entry}'!B25=0,"",'{Equipment Data Entry}'!B25)</f>
        <v/>
      </c>
      <c r="C25" s="189">
        <f>IF('RTUs'!K1882="","",'RTUs'!K1882)</f>
        <v/>
      </c>
      <c r="D25" s="173" t="n"/>
      <c r="E25" s="189">
        <f>IF('RTUs'!L1882="","",'RTUs'!L1882)</f>
        <v/>
      </c>
      <c r="F25" s="173" t="n"/>
      <c r="G25" s="49">
        <f>IF(OR(E25="",C25="",C25=0),"",IF(OR(ISTEXT(E25),ISTEXT(C25)),"",E25/C25))</f>
        <v/>
      </c>
      <c r="H25" s="11">
        <f>IF('{Equipment Data Entry}'!B99=0,"",'{Equipment Data Entry}'!B99)</f>
        <v/>
      </c>
      <c r="I25" s="189">
        <f>IF('Fans'!K1881="","",'Fans'!K1881)</f>
        <v/>
      </c>
      <c r="J25" s="173" t="n"/>
      <c r="K25" s="189">
        <f>IF('Fans'!L1881="","",'Fans'!L1881)</f>
        <v/>
      </c>
      <c r="L25" s="173" t="n"/>
      <c r="M25" s="49">
        <f>IF(OR(K25="",I25="",I25=0),"",IF(OR(ISTEXT(K25),ISTEXT(I25)),"",K25/I25))</f>
        <v/>
      </c>
    </row>
    <row r="26" ht="13.35" customHeight="1" s="162">
      <c r="B26" s="11">
        <f>IF('{Equipment Data Entry}'!B26=0,"",'{Equipment Data Entry}'!B26)</f>
        <v/>
      </c>
      <c r="C26" s="189">
        <f>IF('RTUs'!K1986="","",'RTUs'!K1986)</f>
        <v/>
      </c>
      <c r="D26" s="173" t="n"/>
      <c r="E26" s="189">
        <f>IF('RTUs'!L1986="","",'RTUs'!L1986)</f>
        <v/>
      </c>
      <c r="F26" s="173" t="n"/>
      <c r="G26" s="49">
        <f>IF(OR(E26="",C26="",C26=0),"",IF(OR(ISTEXT(E26),ISTEXT(C26)),"",E26/C26))</f>
        <v/>
      </c>
      <c r="H26" s="11">
        <f>IF('{Equipment Data Entry}'!B100=0,"",'{Equipment Data Entry}'!B100)</f>
        <v/>
      </c>
      <c r="I26" s="189">
        <f>IF('Fans'!K1985="","",'Fans'!K1985)</f>
        <v/>
      </c>
      <c r="J26" s="173" t="n"/>
      <c r="K26" s="189">
        <f>IF('Fans'!L1985="","",'Fans'!L1985)</f>
        <v/>
      </c>
      <c r="L26" s="173" t="n"/>
      <c r="M26" s="49">
        <f>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IF(OR(E27="",C27="",C27=0),"",IF(OR(ISTEXT(E27),ISTEXT(C27)),"",E27/C27))</f>
        <v/>
      </c>
      <c r="H27" s="11">
        <f>IF('{Equipment Data Entry}'!B101=0,"",'{Equipment Data Entry}'!B101)</f>
        <v/>
      </c>
      <c r="I27" s="189">
        <f>IF('Fans'!K2089="","",'Fans'!K2089)</f>
        <v/>
      </c>
      <c r="J27" s="173" t="n"/>
      <c r="K27" s="189">
        <f>IF('Fans'!L2089="","",'Fans'!L2089)</f>
        <v/>
      </c>
      <c r="L27" s="173" t="n"/>
      <c r="M27" s="49">
        <f>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IF(OR(E28="",C28="",C28=0),"",IF(OR(ISTEXT(E28),ISTEXT(C28)),"",E28/C28))</f>
        <v/>
      </c>
      <c r="H28" s="11">
        <f>IF('{Equipment Data Entry}'!B102=0,"",'{Equipment Data Entry}'!B102)</f>
        <v/>
      </c>
      <c r="I28" s="189">
        <f>IF('Fans'!K2193="","",'Fans'!K2193)</f>
        <v/>
      </c>
      <c r="J28" s="173" t="n"/>
      <c r="K28" s="189">
        <f>IF('Fans'!L2193="","",'Fans'!L2193)</f>
        <v/>
      </c>
      <c r="L28" s="173" t="n"/>
      <c r="M28" s="49">
        <f>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IF(OR(E29="",C29="",C29=0),"",IF(OR(ISTEXT(E29),ISTEXT(C29)),"",E29/C29))</f>
        <v/>
      </c>
      <c r="H29" s="11">
        <f>IF('{Equipment Data Entry}'!B103=0,"",'{Equipment Data Entry}'!B103)</f>
        <v/>
      </c>
      <c r="I29" s="189">
        <f>IF('Fans'!K2297="","",'Fans'!K2297)</f>
        <v/>
      </c>
      <c r="J29" s="173" t="n"/>
      <c r="K29" s="189">
        <f>IF('Fans'!L2297="","",'Fans'!L2297)</f>
        <v/>
      </c>
      <c r="L29" s="173" t="n"/>
      <c r="M29" s="49">
        <f>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IF(OR(E30="",C30="",C30=0),"",IF(OR(ISTEXT(E30),ISTEXT(C30)),"",E30/C30))</f>
        <v/>
      </c>
      <c r="H30" s="11">
        <f>IF('{Equipment Data Entry}'!B104=0,"",'{Equipment Data Entry}'!B104)</f>
        <v/>
      </c>
      <c r="I30" s="189">
        <f>IF('Fans'!K2401="","",'Fans'!K2401)</f>
        <v/>
      </c>
      <c r="J30" s="173" t="n"/>
      <c r="K30" s="189">
        <f>IF('Fans'!L2401="","",'Fans'!L2401)</f>
        <v/>
      </c>
      <c r="L30" s="173" t="n"/>
      <c r="M30" s="49">
        <f>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IF(OR(E31="",C31="",C31=0),"",IF(OR(ISTEXT(E31),ISTEXT(C31)),"",E31/C31))</f>
        <v/>
      </c>
      <c r="H31" s="11">
        <f>IF('{Equipment Data Entry}'!B105=0,"",'{Equipment Data Entry}'!B105)</f>
        <v/>
      </c>
      <c r="I31" s="189">
        <f>IF('Fans'!K2505="","",'Fans'!K2505)</f>
        <v/>
      </c>
      <c r="J31" s="173" t="n"/>
      <c r="K31" s="189">
        <f>IF('Fans'!L2505="","",'Fans'!L2505)</f>
        <v/>
      </c>
      <c r="L31" s="173" t="n"/>
      <c r="M31" s="49">
        <f>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IF(OR(E32="",C32="",C32=0),"",IF(OR(ISTEXT(E32),ISTEXT(C32)),"",E32/C32))</f>
        <v/>
      </c>
      <c r="H32" s="11">
        <f>IF('{Equipment Data Entry}'!B106=0,"",'{Equipment Data Entry}'!B106)</f>
        <v/>
      </c>
      <c r="I32" s="189">
        <f>IF('Fans'!K2609="","",'Fans'!K2609)</f>
        <v/>
      </c>
      <c r="J32" s="173" t="n"/>
      <c r="K32" s="189">
        <f>IF('Fans'!L2609="","",'Fans'!L2609)</f>
        <v/>
      </c>
      <c r="L32" s="173" t="n"/>
      <c r="M32" s="49">
        <f>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IF(OR(E33="",C33="",C33=0),"",IF(OR(ISTEXT(E33),ISTEXT(C33)),"",E33/C33))</f>
        <v/>
      </c>
      <c r="H33" s="11">
        <f>IF('{Equipment Data Entry}'!B107=0,"",'{Equipment Data Entry}'!B107)</f>
        <v/>
      </c>
      <c r="I33" s="189">
        <f>IF('Fans'!K2713="","",'Fans'!K2713)</f>
        <v/>
      </c>
      <c r="J33" s="173" t="n"/>
      <c r="K33" s="189">
        <f>IF('Fans'!L2713="","",'Fans'!L2713)</f>
        <v/>
      </c>
      <c r="L33" s="173" t="n"/>
      <c r="M33" s="49">
        <f>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IF(OR(E34="",C34="",C34=0),"",IF(OR(ISTEXT(E34),ISTEXT(C34)),"",E34/C34))</f>
        <v/>
      </c>
      <c r="H34" s="11">
        <f>IF('{Equipment Data Entry}'!B108=0,"",'{Equipment Data Entry}'!B108)</f>
        <v/>
      </c>
      <c r="I34" s="189">
        <f>IF('Fans'!K2817="","",'Fans'!K2817)</f>
        <v/>
      </c>
      <c r="J34" s="173" t="n"/>
      <c r="K34" s="189">
        <f>IF('Fans'!L2817="","",'Fans'!L2817)</f>
        <v/>
      </c>
      <c r="L34" s="173" t="n"/>
      <c r="M34" s="49">
        <f>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IF(OR(E35="",C35="",C35=0),"",IF(OR(ISTEXT(E35),ISTEXT(C35)),"",E35/C35))</f>
        <v/>
      </c>
      <c r="H35" s="11">
        <f>IF('{Equipment Data Entry}'!B109=0,"",'{Equipment Data Entry}'!B109)</f>
        <v/>
      </c>
      <c r="I35" s="189">
        <f>IF('Fans'!K2921="","",'Fans'!K2921)</f>
        <v/>
      </c>
      <c r="J35" s="173" t="n"/>
      <c r="K35" s="189">
        <f>IF('Fans'!L2921="","",'Fans'!L2921)</f>
        <v/>
      </c>
      <c r="L35" s="173" t="n"/>
      <c r="M35" s="49">
        <f>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IF(OR(E36="",C36="",C36=0),"",IF(OR(ISTEXT(E36),ISTEXT(C36)),"",E36/C36))</f>
        <v/>
      </c>
      <c r="H36" s="11">
        <f>IF('{Equipment Data Entry}'!B110=0,"",'{Equipment Data Entry}'!B110)</f>
        <v/>
      </c>
      <c r="I36" s="189">
        <f>IF('Fans'!K3025="","",'Fans'!K3025)</f>
        <v/>
      </c>
      <c r="J36" s="173" t="n"/>
      <c r="K36" s="189">
        <f>IF('Fans'!L3025="","",'Fans'!L3025)</f>
        <v/>
      </c>
      <c r="L36" s="173" t="n"/>
      <c r="M36" s="49">
        <f>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IF(OR(E37="",C37="",C37=0),"",IF(OR(ISTEXT(E37),ISTEXT(C37)),"",E37/C37))</f>
        <v/>
      </c>
      <c r="H37" s="11">
        <f>IF('{Equipment Data Entry}'!B111=0,"",'{Equipment Data Entry}'!B111)</f>
        <v/>
      </c>
      <c r="I37" s="189">
        <f>IF('Fans'!K3129="","",'Fans'!K3129)</f>
        <v/>
      </c>
      <c r="J37" s="173" t="n"/>
      <c r="K37" s="189">
        <f>IF('Fans'!L3129="","",'Fans'!L3129)</f>
        <v/>
      </c>
      <c r="L37" s="173" t="n"/>
      <c r="M37" s="49">
        <f>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IF(OR(E38="",C38="",C38=0),"",IF(OR(ISTEXT(E38),ISTEXT(C38)),"",E38/C38))</f>
        <v/>
      </c>
      <c r="H38" s="11">
        <f>IF('{Equipment Data Entry}'!B112=0,"",'{Equipment Data Entry}'!B112)</f>
        <v/>
      </c>
      <c r="I38" s="189">
        <f>IF('Fans'!K3233="","",'Fans'!K3233)</f>
        <v/>
      </c>
      <c r="J38" s="173" t="n"/>
      <c r="K38" s="189">
        <f>IF('Fans'!L3233="","",'Fans'!L3233)</f>
        <v/>
      </c>
      <c r="L38" s="173" t="n"/>
      <c r="M38" s="49">
        <f>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IF(OR(E39="",C39="",C39=0),"",IF(OR(ISTEXT(E39),ISTEXT(C39)),"",E39/C39))</f>
        <v/>
      </c>
      <c r="H39" s="11">
        <f>IF('{Equipment Data Entry}'!B113=0,"",'{Equipment Data Entry}'!B113)</f>
        <v/>
      </c>
      <c r="I39" s="189">
        <f>IF('Fans'!K3337="","",'Fans'!K3337)</f>
        <v/>
      </c>
      <c r="J39" s="173" t="n"/>
      <c r="K39" s="189">
        <f>IF('Fans'!L3337="","",'Fans'!L3337)</f>
        <v/>
      </c>
      <c r="L39" s="173" t="n"/>
      <c r="M39" s="49">
        <f>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IF(OR(E40="",C40="",C40=0),"",IF(OR(ISTEXT(E40),ISTEXT(C40)),"",E40/C40))</f>
        <v/>
      </c>
      <c r="H40" s="11">
        <f>IF('{Equipment Data Entry}'!B114=0,"",'{Equipment Data Entry}'!B114)</f>
        <v/>
      </c>
      <c r="I40" s="189">
        <f>IF('Fans'!K3441="","",'Fans'!K3441)</f>
        <v/>
      </c>
      <c r="J40" s="173" t="n"/>
      <c r="K40" s="189">
        <f>IF('Fans'!L3441="","",'Fans'!L3441)</f>
        <v/>
      </c>
      <c r="L40" s="173" t="n"/>
      <c r="M40" s="49">
        <f>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IF(OR(E41="",C41="",C41=0),"",IF(OR(ISTEXT(E41),ISTEXT(C41)),"",E41/C41))</f>
        <v/>
      </c>
      <c r="H41" s="11">
        <f>IF('{Equipment Data Entry}'!B115=0,"",'{Equipment Data Entry}'!B115)</f>
        <v/>
      </c>
      <c r="I41" s="189">
        <f>IF('Fans'!K3545="","",'Fans'!K3545)</f>
        <v/>
      </c>
      <c r="J41" s="173" t="n"/>
      <c r="K41" s="189">
        <f>IF('Fans'!L3545="","",'Fans'!L3545)</f>
        <v/>
      </c>
      <c r="L41" s="173" t="n"/>
      <c r="M41" s="49">
        <f>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IF(OR(E42="",C42="",C42=0),"",IF(OR(ISTEXT(E42),ISTEXT(C42)),"",E42/C42))</f>
        <v/>
      </c>
      <c r="H42" s="11">
        <f>IF('{Equipment Data Entry}'!B116=0,"",'{Equipment Data Entry}'!B116)</f>
        <v/>
      </c>
      <c r="I42" s="189">
        <f>IF('Fans'!K3649="","",'Fans'!K3649)</f>
        <v/>
      </c>
      <c r="J42" s="173" t="n"/>
      <c r="K42" s="189">
        <f>IF('Fans'!L3649="","",'Fans'!L3649)</f>
        <v/>
      </c>
      <c r="L42" s="173" t="n"/>
      <c r="M42" s="49">
        <f>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IF(OR(E43="",C43="",C43=0),"",IF(OR(ISTEXT(E43),ISTEXT(C43)),"",E43/C43))</f>
        <v/>
      </c>
      <c r="H43" s="11">
        <f>IF('{Equipment Data Entry}'!B117=0,"",'{Equipment Data Entry}'!B117)</f>
        <v/>
      </c>
      <c r="I43" s="189">
        <f>IF('Fans'!K3753="","",'Fans'!K3753)</f>
        <v/>
      </c>
      <c r="J43" s="173" t="n"/>
      <c r="K43" s="189">
        <f>IF('Fans'!L3753="","",'Fans'!L3753)</f>
        <v/>
      </c>
      <c r="L43" s="173" t="n"/>
      <c r="M43" s="49">
        <f>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IF(OR(E44="",C44="",C44=0),"",IF(OR(ISTEXT(E44),ISTEXT(C44)),"",E44/C44))</f>
        <v/>
      </c>
      <c r="H44" s="11">
        <f>IF('{Equipment Data Entry}'!B118=0,"",'{Equipment Data Entry}'!B118)</f>
        <v/>
      </c>
      <c r="I44" s="189">
        <f>IF('Fans'!K3857="","",'Fans'!K3857)</f>
        <v/>
      </c>
      <c r="J44" s="173" t="n"/>
      <c r="K44" s="189">
        <f>IF('Fans'!L3857="","",'Fans'!L3857)</f>
        <v/>
      </c>
      <c r="L44" s="173" t="n"/>
      <c r="M44" s="49">
        <f>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IF(OR(E45="",C45="",C45=0),"",IF(OR(ISTEXT(E45),ISTEXT(C45)),"",E45/C45))</f>
        <v/>
      </c>
      <c r="H45" s="11">
        <f>IF('{Equipment Data Entry}'!B119=0,"",'{Equipment Data Entry}'!B119)</f>
        <v/>
      </c>
      <c r="I45" s="189">
        <f>IF('Fans'!K3961="","",'Fans'!K3961)</f>
        <v/>
      </c>
      <c r="J45" s="173" t="n"/>
      <c r="K45" s="189">
        <f>IF('Fans'!L3961="","",'Fans'!L3961)</f>
        <v/>
      </c>
      <c r="L45" s="173" t="n"/>
      <c r="M45" s="49">
        <f>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IF(OR(E46="",C46="",C46=0),"",IF(OR(ISTEXT(E46),ISTEXT(C46)),"",E46/C46))</f>
        <v/>
      </c>
      <c r="H46" s="11">
        <f>IF('{Equipment Data Entry}'!B120=0,"",'{Equipment Data Entry}'!B120)</f>
        <v/>
      </c>
      <c r="I46" s="189">
        <f>IF('Fans'!K4065="","",'Fans'!K4065)</f>
        <v/>
      </c>
      <c r="J46" s="173" t="n"/>
      <c r="K46" s="189">
        <f>IF('Fans'!L4065="","",'Fans'!L4065)</f>
        <v/>
      </c>
      <c r="L46" s="173" t="n"/>
      <c r="M46" s="49">
        <f>IF(OR(K46="",I46="",I46=0),"",IF(OR(ISTEXT(K46),ISTEXT(I46)),"",K46/I46))</f>
        <v/>
      </c>
    </row>
    <row r="47" ht="13.35" customHeight="1" s="162">
      <c r="B47" s="11">
        <f>IF('{Equipment Data Entry}'!B52=0,"",'{Equipment Data Entry}'!B52)</f>
        <v/>
      </c>
      <c r="C47" s="189">
        <f>IF('MAUs'!K9="","",'MAUs'!K9)</f>
        <v/>
      </c>
      <c r="D47" s="173" t="n"/>
      <c r="E47" s="189">
        <f>IF('MAUs'!L9="","",'MAUs'!L9)</f>
        <v/>
      </c>
      <c r="F47" s="173" t="n"/>
      <c r="G47" s="49">
        <f>IF(OR(E47="",C47="",C47=0),"",IF(OR(ISTEXT(E47),ISTEXT(C47)),"",E47/C47))</f>
        <v/>
      </c>
      <c r="H47" s="11">
        <f>IF('Small Fans'!D484="","",'Small Fans'!D484)</f>
        <v/>
      </c>
      <c r="I47" s="189">
        <f>IF('Small Fans'!K488="","",'Small Fans'!K488)</f>
        <v/>
      </c>
      <c r="J47" s="173" t="n"/>
      <c r="K47" s="189">
        <f>IF('Small Fans'!L488="","",'Small Fans'!L488)</f>
        <v/>
      </c>
      <c r="L47" s="173" t="n"/>
      <c r="M47" s="49">
        <f>IF(OR(K47="",I47="",I47=0),"",IF(OR(ISTEXT(K47),ISTEXT(I47)),"",K47/I47))</f>
        <v/>
      </c>
    </row>
    <row r="48" ht="13.35" customHeight="1" s="162">
      <c r="B48" s="11">
        <f>IF('{Equipment Data Entry}'!B53=0,"",'{Equipment Data Entry}'!B53)</f>
        <v/>
      </c>
      <c r="C48" s="189">
        <f>IF('MAUs'!K113="","",'MAUs'!K113)</f>
        <v/>
      </c>
      <c r="D48" s="173" t="n"/>
      <c r="E48" s="189">
        <f>IF('MAUs'!L113="","",'MAUs'!L113)</f>
        <v/>
      </c>
      <c r="F48" s="173" t="n"/>
      <c r="G48" s="49">
        <f>IF(OR(E48="",C48="",C48=0),"",IF(OR(ISTEXT(E48),ISTEXT(C48)),"",E48/C48))</f>
        <v/>
      </c>
      <c r="H48" s="11">
        <f>IF('Small Fans'!D508="","",'Small Fans'!D508)</f>
        <v/>
      </c>
      <c r="I48" s="189">
        <f>IF('Small Fans'!K512="","",'Small Fans'!K512)</f>
        <v/>
      </c>
      <c r="J48" s="173" t="n"/>
      <c r="K48" s="189">
        <f>IF('Small Fans'!L512="","",'Small Fans'!L512)</f>
        <v/>
      </c>
      <c r="L48" s="173" t="n"/>
      <c r="M48" s="49">
        <f>IF(OR(K48="",I48="",I48=0),"",IF(OR(ISTEXT(K48),ISTEXT(I48)),"",K48/I48))</f>
        <v/>
      </c>
    </row>
    <row r="49" ht="13.35" customHeight="1" s="162">
      <c r="B49" s="11">
        <f>IF('{Equipment Data Entry}'!B54=0,"",'{Equipment Data Entry}'!B54)</f>
        <v/>
      </c>
      <c r="C49" s="189">
        <f>IF('MAUs'!K217="","",'MAUs'!K217)</f>
        <v/>
      </c>
      <c r="D49" s="173" t="n"/>
      <c r="E49" s="189">
        <f>IF('MAUs'!L217="","",'MAUs'!L217)</f>
        <v/>
      </c>
      <c r="F49" s="173" t="n"/>
      <c r="G49" s="49">
        <f>IF(OR(E49="",C49="",C49=0),"",IF(OR(ISTEXT(E49),ISTEXT(C49)),"",E49/C49))</f>
        <v/>
      </c>
      <c r="H49" s="11">
        <f>IF('Small Fans'!D532="","",'Small Fans'!D532)</f>
        <v/>
      </c>
      <c r="I49" s="189">
        <f>IF('Small Fans'!K536="","",'Small Fans'!K536)</f>
        <v/>
      </c>
      <c r="J49" s="173" t="n"/>
      <c r="K49" s="189">
        <f>IF('Small Fans'!L536="","",'Small Fans'!L536)</f>
        <v/>
      </c>
      <c r="L49" s="173" t="n"/>
      <c r="M49" s="49">
        <f>IF(OR(K49="",I49="",I49=0),"",IF(OR(ISTEXT(K49),ISTEXT(I49)),"",K49/I49))</f>
        <v/>
      </c>
    </row>
    <row r="50" ht="13.35" customHeight="1" s="162">
      <c r="B50" s="11">
        <f>IF('{Equipment Data Entry}'!B55=0,"",'{Equipment Data Entry}'!B55)</f>
        <v/>
      </c>
      <c r="C50" s="189">
        <f>IF('MAUs'!K321="","",'MAUs'!K321)</f>
        <v/>
      </c>
      <c r="D50" s="173" t="n"/>
      <c r="E50" s="189">
        <f>IF('MAUs'!L321="","",'MAUs'!L321)</f>
        <v/>
      </c>
      <c r="F50" s="173" t="n"/>
      <c r="G50" s="49">
        <f>IF(OR(E50="",C50="",C50=0),"",IF(OR(ISTEXT(E50),ISTEXT(C50)),"",E50/C50))</f>
        <v/>
      </c>
      <c r="H50" s="11">
        <f>IF('Small Fans'!D556="","",'Small Fans'!D556)</f>
        <v/>
      </c>
      <c r="I50" s="189">
        <f>IF('Small Fans'!K560="","",'Small Fans'!K560)</f>
        <v/>
      </c>
      <c r="J50" s="173" t="n"/>
      <c r="K50" s="189">
        <f>IF('Small Fans'!L560="","",'Small Fans'!L560)</f>
        <v/>
      </c>
      <c r="L50" s="173" t="n"/>
      <c r="M50" s="49">
        <f>IF(OR(K50="",I50="",I50=0),"",IF(OR(ISTEXT(K50),ISTEXT(I50)),"",K50/I50))</f>
        <v/>
      </c>
    </row>
    <row r="51" ht="13.35" customHeight="1" s="162">
      <c r="B51" s="11">
        <f>IF('{Equipment Data Entry}'!B56=0,"",'{Equipment Data Entry}'!B56)</f>
        <v/>
      </c>
      <c r="C51" s="189">
        <f>IF('MAUs'!K425="","",'MAUs'!K425)</f>
        <v/>
      </c>
      <c r="D51" s="173" t="n"/>
      <c r="E51" s="189">
        <f>IF('MAUs'!L425="","",'MAUs'!L425)</f>
        <v/>
      </c>
      <c r="F51" s="173" t="n"/>
      <c r="G51" s="49">
        <f>IF(OR(E51="",C51="",C51=0),"",IF(OR(ISTEXT(E51),ISTEXT(C51)),"",E51/C51))</f>
        <v/>
      </c>
      <c r="H51" s="11">
        <f>IF('Small Fans'!D580="","",'Small Fans'!D580)</f>
        <v/>
      </c>
      <c r="I51" s="189">
        <f>IF('Small Fans'!K584="","",'Small Fans'!K584)</f>
        <v/>
      </c>
      <c r="J51" s="173" t="n"/>
      <c r="K51" s="189">
        <f>IF('Small Fans'!L584="","",'Small Fans'!L584)</f>
        <v/>
      </c>
      <c r="L51" s="173" t="n"/>
      <c r="M51" s="49">
        <f>IF(OR(K51="",I51="",I51=0),"",IF(OR(ISTEXT(K51),ISTEXT(I51)),"",K51/I51))</f>
        <v/>
      </c>
    </row>
    <row r="52" hidden="1" ht="13.35" customHeight="1" s="162">
      <c r="B52" s="11">
        <f>IF('{Equipment Data Entry}'!B57=0,"",'{Equipment Data Entry}'!B57)</f>
        <v/>
      </c>
      <c r="C52" s="189">
        <f>IF('MAUs'!K529="","",'MAUs'!K529)</f>
        <v/>
      </c>
      <c r="D52" s="173" t="n"/>
      <c r="E52" s="189">
        <f>IF('MAUs'!L529="","",'MAUs'!L529)</f>
        <v/>
      </c>
      <c r="F52" s="173" t="n"/>
      <c r="G52" s="49">
        <f>IF(OR(E52="",C52="",C52=0),"",IF(OR(ISTEXT(E52),ISTEXT(C52)),"",E52/C52))</f>
        <v/>
      </c>
      <c r="H52" s="11">
        <f>IF('Small Fans'!D604="","",'Small Fans'!D604)</f>
        <v/>
      </c>
      <c r="I52" s="189">
        <f>IF('Small Fans'!K608="","",'Small Fans'!K608)</f>
        <v/>
      </c>
      <c r="J52" s="173" t="n"/>
      <c r="K52" s="189">
        <f>IF('Small Fans'!L608="","",'Small Fans'!L608)</f>
        <v/>
      </c>
      <c r="L52" s="173" t="n"/>
      <c r="M52" s="49">
        <f>IF(OR(K52="",I52="",I52=0),"",IF(OR(ISTEXT(K52),ISTEXT(I52)),"",K52/I52))</f>
        <v/>
      </c>
    </row>
    <row r="53" hidden="1" ht="13.35" customHeight="1" s="162">
      <c r="B53" s="11">
        <f>IF('{Equipment Data Entry}'!B58=0,"",'{Equipment Data Entry}'!B58)</f>
        <v/>
      </c>
      <c r="C53" s="189">
        <f>IF('MAUs'!K633="","",'MAUs'!K633)</f>
        <v/>
      </c>
      <c r="D53" s="173" t="n"/>
      <c r="E53" s="189">
        <f>IF('MAUs'!L633="","",'MAUs'!L633)</f>
        <v/>
      </c>
      <c r="F53" s="173" t="n"/>
      <c r="G53" s="49">
        <f>IF(OR(E53="",C53="",C53=0),"",IF(OR(ISTEXT(E53),ISTEXT(C53)),"",E53/C53))</f>
        <v/>
      </c>
      <c r="H53" s="11">
        <f>IF('Small Fans'!D628="","",'Small Fans'!D628)</f>
        <v/>
      </c>
      <c r="I53" s="189">
        <f>IF('Small Fans'!K632="","",'Small Fans'!K632)</f>
        <v/>
      </c>
      <c r="J53" s="173" t="n"/>
      <c r="K53" s="189">
        <f>IF('Small Fans'!L632="","",'Small Fans'!L632)</f>
        <v/>
      </c>
      <c r="L53" s="173" t="n"/>
      <c r="M53" s="49">
        <f>IF(OR(K53="",I53="",I53=0),"",IF(OR(ISTEXT(K53),ISTEXT(I53)),"",K53/I53))</f>
        <v/>
      </c>
    </row>
    <row r="54" hidden="1" ht="13.35" customHeight="1" s="162">
      <c r="B54" s="11">
        <f>IF('{Equipment Data Entry}'!B59=0,"",'{Equipment Data Entry}'!B59)</f>
        <v/>
      </c>
      <c r="C54" s="189">
        <f>IF('MAUs'!K737="","",'MAUs'!K737)</f>
        <v/>
      </c>
      <c r="D54" s="173" t="n"/>
      <c r="E54" s="189">
        <f>IF('MAUs'!L737="","",'MAUs'!L737)</f>
        <v/>
      </c>
      <c r="F54" s="173" t="n"/>
      <c r="G54" s="49">
        <f>IF(OR(E54="",C54="",C54=0),"",IF(OR(ISTEXT(E54),ISTEXT(C54)),"",E54/C54))</f>
        <v/>
      </c>
      <c r="H54" s="11">
        <f>IF('Small Fans'!D652="","",'Small Fans'!D652)</f>
        <v/>
      </c>
      <c r="I54" s="189">
        <f>IF('Small Fans'!K656="","",'Small Fans'!K656)</f>
        <v/>
      </c>
      <c r="J54" s="173" t="n"/>
      <c r="K54" s="189">
        <f>IF('Small Fans'!L656="","",'Small Fans'!L656)</f>
        <v/>
      </c>
      <c r="L54" s="173" t="n"/>
      <c r="M54" s="49">
        <f>IF(OR(K54="",I54="",I54=0),"",IF(OR(ISTEXT(K54),ISTEXT(I54)),"",K54/I54))</f>
        <v/>
      </c>
    </row>
    <row r="55" hidden="1" ht="13.35" customHeight="1" s="162">
      <c r="B55" s="11">
        <f>IF('{Equipment Data Entry}'!B60=0,"",'{Equipment Data Entry}'!B60)</f>
        <v/>
      </c>
      <c r="C55" s="189">
        <f>IF('MAUs'!K841="","",'MAUs'!K841)</f>
        <v/>
      </c>
      <c r="D55" s="173" t="n"/>
      <c r="E55" s="189">
        <f>IF('MAUs'!L841="","",'MAUs'!L841)</f>
        <v/>
      </c>
      <c r="F55" s="173" t="n"/>
      <c r="G55" s="49">
        <f>IF(OR(E55="",C55="",C55=0),"",IF(OR(ISTEXT(E55),ISTEXT(C55)),"",E55/C55))</f>
        <v/>
      </c>
      <c r="H55" s="11">
        <f>IF('Small Fans'!D676="","",'Small Fans'!D676)</f>
        <v/>
      </c>
      <c r="I55" s="189">
        <f>IF('Small Fans'!K680="","",'Small Fans'!K680)</f>
        <v/>
      </c>
      <c r="J55" s="173" t="n"/>
      <c r="K55" s="189">
        <f>IF('Small Fans'!L680="","",'Small Fans'!L680)</f>
        <v/>
      </c>
      <c r="L55" s="173" t="n"/>
      <c r="M55" s="49">
        <f>IF(OR(K55="",I55="",I55=0),"",IF(OR(ISTEXT(K55),ISTEXT(I55)),"",K55/I55))</f>
        <v/>
      </c>
    </row>
    <row r="56" hidden="1" ht="13.35" customHeight="1" s="162">
      <c r="B56" s="11">
        <f>IF('{Equipment Data Entry}'!B61=0,"",'{Equipment Data Entry}'!B61)</f>
        <v/>
      </c>
      <c r="C56" s="189">
        <f>IF('MAUs'!K945="","",'MAUs'!K945)</f>
        <v/>
      </c>
      <c r="D56" s="173" t="n"/>
      <c r="E56" s="189">
        <f>IF('MAUs'!L945="","",'MAUs'!L945)</f>
        <v/>
      </c>
      <c r="F56" s="173" t="n"/>
      <c r="G56" s="49">
        <f>IF(OR(E56="",C56="",C56=0),"",IF(OR(ISTEXT(E56),ISTEXT(C56)),"",E56/C56))</f>
        <v/>
      </c>
      <c r="H56" s="11">
        <f>IF('Small Fans'!D700="","",'Small Fans'!D700)</f>
        <v/>
      </c>
      <c r="I56" s="189">
        <f>IF('Small Fans'!K704="","",'Small Fans'!K704)</f>
        <v/>
      </c>
      <c r="J56" s="173" t="n"/>
      <c r="K56" s="189">
        <f>IF('Small Fans'!L704="","",'Small Fans'!L704)</f>
        <v/>
      </c>
      <c r="L56" s="173" t="n"/>
      <c r="M56" s="49">
        <f>IF(OR(K56="",I56="",I56=0),"",IF(OR(ISTEXT(K56),ISTEXT(I56)),"",K56/I56))</f>
        <v/>
      </c>
    </row>
    <row r="57" ht="13.35" customHeight="1" s="162" thickBot="1">
      <c r="B57" s="11">
        <f>IF('{Equipment Data Entry}'!B65="","",'{Equipment Data Entry}'!B65)</f>
        <v/>
      </c>
      <c r="C57" s="189">
        <f>IF('ERVs'!K9="","",'ERVs'!K9)</f>
        <v/>
      </c>
      <c r="D57" s="173" t="n"/>
      <c r="E57" s="189">
        <f>IF('ERVs'!L9="","",'ERVs'!L9)</f>
        <v/>
      </c>
      <c r="F57" s="173" t="n"/>
      <c r="G57" s="49">
        <f>IF(OR(E57="",C57="",C57=0),"",IF(OR(ISTEXT(E57),ISTEXT(C57)),"",E57/C57))</f>
        <v/>
      </c>
      <c r="H57" s="11">
        <f>IF('{Equipment Data Entry}'!B65="","",'{Equipment Data Entry}'!B65)</f>
        <v/>
      </c>
      <c r="I57" s="189">
        <f>IF('ERVs'!K10="","",'ERVs'!K10)</f>
        <v/>
      </c>
      <c r="J57" s="173" t="n"/>
      <c r="K57" s="189">
        <f>IF('ERVs'!L10="","",'ERVs'!L10)</f>
        <v/>
      </c>
      <c r="L57" s="173" t="n"/>
      <c r="M57" s="49">
        <f>IF(OR(K57="",I57="",I57=0),"",IF(OR(ISTEXT(K57),ISTEXT(I57)),"",K57/I57))</f>
        <v/>
      </c>
    </row>
    <row r="58" ht="13.35" customHeight="1" s="162">
      <c r="B58" s="11">
        <f>IF('{Equipment Data Entry}'!B66="","",'{Equipment Data Entry}'!B66)</f>
        <v/>
      </c>
      <c r="C58" s="189">
        <f>IF('ERVs'!K113="","",'ERVs'!K113)</f>
        <v/>
      </c>
      <c r="D58" s="173" t="n"/>
      <c r="E58" s="189">
        <f>IF('ERVs'!L113="","",'ERVs'!L113)</f>
        <v/>
      </c>
      <c r="F58" s="173" t="n"/>
      <c r="G58" s="49">
        <f>IF(OR(E58="",C58="",C58=0),"",IF(OR(ISTEXT(E58),ISTEXT(C58)),"",E58/C58))</f>
        <v/>
      </c>
      <c r="H58" s="11">
        <f>IF('{Equipment Data Entry}'!B66="","",'{Equipment Data Entry}'!B66)</f>
        <v/>
      </c>
      <c r="I58" s="189">
        <f>IF('ERVs'!K114="","",'ERVs'!K114)</f>
        <v/>
      </c>
      <c r="J58" s="173" t="n"/>
      <c r="K58" s="189">
        <f>IF('ERVs'!L114="","",'ERVs'!L114)</f>
        <v/>
      </c>
      <c r="L58" s="173" t="n"/>
      <c r="M58" s="49">
        <f>IF(OR(K58="",I58="",I58=0),"",IF(OR(ISTEXT(K58),ISTEXT(I58)),"",K58/I58))</f>
        <v/>
      </c>
    </row>
    <row r="59" hidden="1" ht="13.35" customHeight="1" s="162">
      <c r="B59" s="11">
        <f>IF('{Equipment Data Entry}'!B67="","",'{Equipment Data Entry}'!B67)</f>
        <v/>
      </c>
      <c r="C59" s="189">
        <f>IF('ERVs'!K217="","",'ERVs'!K217)</f>
        <v/>
      </c>
      <c r="D59" s="173" t="n"/>
      <c r="E59" s="189">
        <f>IF('ERVs'!L217="","",'ERVs'!L217)</f>
        <v/>
      </c>
      <c r="F59" s="173" t="n"/>
      <c r="G59" s="49">
        <f>IF(OR(E59="",C59="",C59=0),"",IF(OR(ISTEXT(E59),ISTEXT(C59)),"",E59/C59))</f>
        <v/>
      </c>
      <c r="H59" s="11">
        <f>IF('{Equipment Data Entry}'!B67="","",'{Equipment Data Entry}'!B67)</f>
        <v/>
      </c>
      <c r="I59" s="189">
        <f>IF('ERVs'!K218="","",'ERVs'!K218)</f>
        <v/>
      </c>
      <c r="J59" s="173" t="n"/>
      <c r="K59" s="189">
        <f>IF('ERVs'!L218="","",'ERVs'!L218)</f>
        <v/>
      </c>
      <c r="L59" s="173" t="n"/>
      <c r="M59" s="49">
        <f>IF(OR(K59="",I59="",I59=0),"",IF(OR(ISTEXT(K59),ISTEXT(I59)),"",K59/I59))</f>
        <v/>
      </c>
    </row>
    <row r="60" hidden="1" ht="13.35" customHeight="1" s="162">
      <c r="B60" s="11">
        <f>IF('{Equipment Data Entry}'!B68="","",'{Equipment Data Entry}'!B68)</f>
        <v/>
      </c>
      <c r="C60" s="189">
        <f>IF('ERVs'!K321="","",'ERVs'!K321)</f>
        <v/>
      </c>
      <c r="D60" s="173" t="n"/>
      <c r="E60" s="189">
        <f>IF('ERVs'!L321="","",'ERVs'!L321)</f>
        <v/>
      </c>
      <c r="F60" s="173" t="n"/>
      <c r="G60" s="49">
        <f>IF(OR(E60="",C60="",C60=0),"",IF(OR(ISTEXT(E60),ISTEXT(C60)),"",E60/C60))</f>
        <v/>
      </c>
      <c r="H60" s="11">
        <f>IF('{Equipment Data Entry}'!B68="","",'{Equipment Data Entry}'!B68)</f>
        <v/>
      </c>
      <c r="I60" s="189">
        <f>IF('ERVs'!K322="","",'ERVs'!K322)</f>
        <v/>
      </c>
      <c r="J60" s="173" t="n"/>
      <c r="K60" s="189">
        <f>IF('ERVs'!L322="","",'ERVs'!L322)</f>
        <v/>
      </c>
      <c r="L60" s="173" t="n"/>
      <c r="M60" s="49">
        <f>IF(OR(K60="",I60="",I60=0),"",IF(OR(ISTEXT(K60),ISTEXT(I60)),"",K60/I60))</f>
        <v/>
      </c>
    </row>
    <row r="61" hidden="1" ht="13.35" customHeight="1" s="162">
      <c r="B61" s="11">
        <f>IF('{Equipment Data Entry}'!B69="","",'{Equipment Data Entry}'!B69)</f>
        <v/>
      </c>
      <c r="C61" s="189">
        <f>IF('ERVs'!K425="","",'ERVs'!K425)</f>
        <v/>
      </c>
      <c r="D61" s="173" t="n"/>
      <c r="E61" s="189">
        <f>IF('ERVs'!L425="","",'ERVs'!L425)</f>
        <v/>
      </c>
      <c r="F61" s="173" t="n"/>
      <c r="G61" s="49">
        <f>IF(OR(E61="",C61="",C61=0),"",IF(OR(ISTEXT(E61),ISTEXT(C61)),"",E61/C61))</f>
        <v/>
      </c>
      <c r="H61" s="11">
        <f>IF('{Equipment Data Entry}'!B69="","",'{Equipment Data Entry}'!B69)</f>
        <v/>
      </c>
      <c r="I61" s="189">
        <f>IF('ERVs'!K426="","",'ERVs'!K426)</f>
        <v/>
      </c>
      <c r="J61" s="173" t="n"/>
      <c r="K61" s="189">
        <f>IF('ERVs'!L426="","",'ERVs'!L426)</f>
        <v/>
      </c>
      <c r="L61" s="173" t="n"/>
      <c r="M61" s="49">
        <f>IF(OR(K61="",I61="",I61=0),"",IF(OR(ISTEXT(K61),ISTEXT(I61)),"",K61/I61))</f>
        <v/>
      </c>
    </row>
    <row r="62" hidden="1" ht="13.35" customHeight="1" s="162">
      <c r="B62" s="11">
        <f>IF('{Equipment Data Entry}'!B70="","",'{Equipment Data Entry}'!B70)</f>
        <v/>
      </c>
      <c r="C62" s="189">
        <f>IF('ERVs'!K529="","",'ERVs'!K529)</f>
        <v/>
      </c>
      <c r="D62" s="173" t="n"/>
      <c r="E62" s="189">
        <f>IF('ERVs'!L529="","",'ERVs'!L529)</f>
        <v/>
      </c>
      <c r="F62" s="173" t="n"/>
      <c r="G62" s="49">
        <f>IF(OR(E62="",C62="",C62=0),"",IF(OR(ISTEXT(E62),ISTEXT(C62)),"",E62/C62))</f>
        <v/>
      </c>
      <c r="H62" s="11">
        <f>IF('{Equipment Data Entry}'!B70="","",'{Equipment Data Entry}'!B70)</f>
        <v/>
      </c>
      <c r="I62" s="189">
        <f>IF('ERVs'!K530="","",'ERVs'!K530)</f>
        <v/>
      </c>
      <c r="J62" s="173" t="n"/>
      <c r="K62" s="189">
        <f>IF('ERVs'!L530="","",'ERVs'!L530)</f>
        <v/>
      </c>
      <c r="L62" s="173" t="n"/>
      <c r="M62" s="49">
        <f>IF(OR(K62="",I62="",I62=0),"",IF(OR(ISTEXT(K62),ISTEXT(I62)),"",K62/I62))</f>
        <v/>
      </c>
    </row>
    <row r="63" hidden="1" ht="13.35" customHeight="1" s="162">
      <c r="B63" s="11">
        <f>IF('{Equipment Data Entry}'!B71="","",'{Equipment Data Entry}'!B71)</f>
        <v/>
      </c>
      <c r="C63" s="189">
        <f>IF('ERVs'!K633="","",'ERVs'!K633)</f>
        <v/>
      </c>
      <c r="D63" s="173" t="n"/>
      <c r="E63" s="189">
        <f>IF('ERVs'!L633="","",'ERVs'!L633)</f>
        <v/>
      </c>
      <c r="F63" s="173" t="n"/>
      <c r="G63" s="49">
        <f>IF(OR(E63="",C63="",C63=0),"",IF(OR(ISTEXT(E63),ISTEXT(C63)),"",E63/C63))</f>
        <v/>
      </c>
      <c r="H63" s="11">
        <f>IF('{Equipment Data Entry}'!B71="","",'{Equipment Data Entry}'!B71)</f>
        <v/>
      </c>
      <c r="I63" s="189">
        <f>IF('ERVs'!K634="","",'ERVs'!K634)</f>
        <v/>
      </c>
      <c r="J63" s="173" t="n"/>
      <c r="K63" s="189">
        <f>IF('ERVs'!L634="","",'ERVs'!L634)</f>
        <v/>
      </c>
      <c r="L63" s="173" t="n"/>
      <c r="M63" s="49">
        <f>IF(OR(K63="",I63="",I63=0),"",IF(OR(ISTEXT(K63),ISTEXT(I63)),"",K63/I63))</f>
        <v/>
      </c>
    </row>
    <row r="64" hidden="1" ht="13.35" customHeight="1" s="162">
      <c r="B64" s="11">
        <f>IF('{Equipment Data Entry}'!B72="","",'{Equipment Data Entry}'!B72)</f>
        <v/>
      </c>
      <c r="C64" s="189">
        <f>IF('ERVs'!K737="","",'ERVs'!K737)</f>
        <v/>
      </c>
      <c r="D64" s="173" t="n"/>
      <c r="E64" s="189">
        <f>IF('ERVs'!L737="","",'ERVs'!L737)</f>
        <v/>
      </c>
      <c r="F64" s="173" t="n"/>
      <c r="G64" s="49">
        <f>IF(OR(E64="",C64="",C64=0),"",IF(OR(ISTEXT(E64),ISTEXT(C64)),"",E64/C64))</f>
        <v/>
      </c>
      <c r="H64" s="11">
        <f>IF('{Equipment Data Entry}'!B72="","",'{Equipment Data Entry}'!B72)</f>
        <v/>
      </c>
      <c r="I64" s="189">
        <f>IF('ERVs'!K738="","",'ERVs'!K738)</f>
        <v/>
      </c>
      <c r="J64" s="173" t="n"/>
      <c r="K64" s="189">
        <f>IF('ERVs'!L738="","",'ERVs'!L738)</f>
        <v/>
      </c>
      <c r="L64" s="173" t="n"/>
      <c r="M64" s="49">
        <f>IF(OR(K64="",I64="",I64=0),"",IF(OR(ISTEXT(K64),ISTEXT(I64)),"",K64/I64))</f>
        <v/>
      </c>
    </row>
    <row r="65" hidden="1" ht="13.35" customHeight="1" s="162">
      <c r="B65" s="11">
        <f>IF('{Equipment Data Entry}'!B73="","",'{Equipment Data Entry}'!B73)</f>
        <v/>
      </c>
      <c r="C65" s="189">
        <f>IF('ERVs'!K841="","",'ERVs'!K841)</f>
        <v/>
      </c>
      <c r="D65" s="173" t="n"/>
      <c r="E65" s="189">
        <f>IF('ERVs'!L841="","",'ERVs'!L841)</f>
        <v/>
      </c>
      <c r="F65" s="173" t="n"/>
      <c r="G65" s="49">
        <f>IF(OR(E65="",C65="",C65=0),"",IF(OR(ISTEXT(E65),ISTEXT(C65)),"",E65/C65))</f>
        <v/>
      </c>
      <c r="H65" s="11">
        <f>IF('{Equipment Data Entry}'!B73="","",'{Equipment Data Entry}'!B73)</f>
        <v/>
      </c>
      <c r="I65" s="189">
        <f>IF('ERVs'!K842="","",'ERVs'!K842)</f>
        <v/>
      </c>
      <c r="J65" s="173" t="n"/>
      <c r="K65" s="189">
        <f>IF('ERVs'!L842="","",'ERVs'!L842)</f>
        <v/>
      </c>
      <c r="L65" s="173" t="n"/>
      <c r="M65" s="49">
        <f>IF(OR(K65="",I65="",I65=0),"",IF(OR(ISTEXT(K65),ISTEXT(I65)),"",K65/I65))</f>
        <v/>
      </c>
    </row>
    <row r="66" hidden="1" ht="13.35" customHeight="1" s="162">
      <c r="B66" s="11">
        <f>IF('{Equipment Data Entry}'!B74="","",'{Equipment Data Entry}'!B74)</f>
        <v/>
      </c>
      <c r="C66" s="189">
        <f>IF('ERVs'!K945="","",'ERVs'!K945)</f>
        <v/>
      </c>
      <c r="D66" s="173" t="n"/>
      <c r="E66" s="189">
        <f>IF('ERVs'!L945="","",'ERVs'!L945)</f>
        <v/>
      </c>
      <c r="F66" s="173" t="n"/>
      <c r="G66" s="49">
        <f>IF(OR(E66="",C66="",C66=0),"",IF(OR(ISTEXT(E66),ISTEXT(C66)),"",E66/C66))</f>
        <v/>
      </c>
      <c r="H66" s="11">
        <f>IF('{Equipment Data Entry}'!B74="","",'{Equipment Data Entry}'!B74)</f>
        <v/>
      </c>
      <c r="I66" s="189">
        <f>IF('ERVs'!K946="","",'ERVs'!K946)</f>
        <v/>
      </c>
      <c r="J66" s="173" t="n"/>
      <c r="K66" s="189">
        <f>IF('ERVs'!L946="","",'ERVs'!L946)</f>
        <v/>
      </c>
      <c r="L66" s="173" t="n"/>
      <c r="M66" s="49">
        <f>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IF(OR(K86="",I86="",I86=0),"",IF(OR(ISTEXT(K86),ISTEXT(I86)),"",K86/I86))</f>
        <v/>
      </c>
    </row>
    <row r="87" ht="13.35" customHeight="1" s="162">
      <c r="B87" s="12" t="inlineStr">
        <is>
          <t>Total</t>
        </is>
      </c>
      <c r="C87" s="197">
        <f>IF(SUM(C7:C86)=0,"",SUM(C7:C86))</f>
        <v/>
      </c>
      <c r="D87" s="412" t="n"/>
      <c r="E87" s="197">
        <f>IF(SUM(E7:E86)=0,"",SUM(E7:E86))</f>
        <v/>
      </c>
      <c r="F87" s="412" t="n"/>
      <c r="G87" s="50">
        <f>IF(OR(E87="",C87=0),"",IF(OR(ISTEXT(E87),ISTEXT(C87)),"",E87/C87))</f>
        <v/>
      </c>
      <c r="H87" s="12" t="inlineStr">
        <is>
          <t>Total</t>
        </is>
      </c>
      <c r="I87" s="197">
        <f>IF(SUM(I7:I86)=0,"",SUM(I7:I86))</f>
        <v/>
      </c>
      <c r="J87" s="412" t="n"/>
      <c r="K87" s="197">
        <f>IF(SUM(K7:K86)=0,"",SUM(K7:K86))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row r="101" ht="16" customHeight="1" s="162">
      <c r="B101" s="542" t="inlineStr">
        <is>
          <t>Notes</t>
        </is>
      </c>
      <c r="C101" s="542"/>
      <c r="D101" s="542"/>
      <c r="E101" s="542"/>
      <c r="F101" s="542"/>
      <c r="G101" s="542"/>
      <c r="H101" s="542"/>
      <c r="I101" s="542"/>
      <c r="J101" s="542"/>
      <c r="K101" s="542"/>
      <c r="L101" s="542"/>
      <c r="M101" s="542"/>
    </row>
    <row r="102" ht="18" customHeight="1" s="162">
      <c r="B102" s="543"/>
      <c r="C102" s="543"/>
      <c r="D102" s="543"/>
      <c r="E102" s="543"/>
      <c r="F102" s="543"/>
      <c r="G102" s="543"/>
      <c r="H102" s="543"/>
      <c r="I102" s="543"/>
      <c r="J102" s="543"/>
      <c r="K102" s="543"/>
      <c r="L102" s="543"/>
      <c r="M102" s="543"/>
    </row>
    <row r="103" ht="18" customHeight="1" s="162">
      <c r="B103" s="543"/>
      <c r="C103" s="543"/>
      <c r="D103" s="543"/>
      <c r="E103" s="543"/>
      <c r="F103" s="543"/>
      <c r="G103" s="543"/>
      <c r="H103" s="543"/>
      <c r="I103" s="543"/>
      <c r="J103" s="543"/>
      <c r="K103" s="543"/>
      <c r="L103" s="543"/>
      <c r="M103" s="543"/>
    </row>
    <row r="104" ht="18" customHeight="1" s="162">
      <c r="B104" s="543"/>
      <c r="C104" s="543"/>
      <c r="D104" s="543"/>
      <c r="E104" s="543"/>
      <c r="F104" s="543"/>
      <c r="G104" s="543"/>
      <c r="H104" s="543"/>
      <c r="I104" s="543"/>
      <c r="J104" s="543"/>
      <c r="K104" s="543"/>
      <c r="L104" s="543"/>
      <c r="M104" s="543"/>
    </row>
  </sheetData>
  <mergeCells count="363">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 ref="B101:M101"/>
    <mergeCell ref="B102:M102"/>
    <mergeCell ref="B103:M103"/>
    <mergeCell ref="B104:M104"/>
  </mergeCells>
  <pageMargins left="0.7" right="0.7" top="0.75" bottom="0.75" header="0.3" footer="0.3"/>
  <pageSetup orientation="portrait" fitToHeight="1" fitToWidth="1"/>
  <headerFooter>
    <oddHeader>&amp;L&amp;G&amp;C&amp;"+,Bold"&amp;14&amp;K1F1F1FBuilding Balance Report</oddHeader>
    <oddFooter>&amp;C&amp;8Page &amp;P of &amp;N</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I23" s="199" t="inlineStr">
        <is>
          <t>VSD Frequency</t>
        </is>
      </c>
      <c r="J23" s="401" t="n"/>
      <c r="K23" s="66" t="n"/>
      <c r="L23" s="66" t="n"/>
    </row>
    <row r="24" ht="13.35" customHeight="1" s="162">
      <c r="B24" s="491" t="inlineStr">
        <is>
          <t>Ent.</t>
        </is>
      </c>
      <c r="C24" s="492" t="n"/>
      <c r="D24" s="492">
        <f>IF(C25="",IF(C24="","",C24),C25)</f>
        <v/>
      </c>
      <c r="E24" s="492">
        <f>IF(D25="",IF(D24="","",D24),D25)</f>
        <v/>
      </c>
      <c r="F24" s="492">
        <f>IF(E25="",IF(E24="","",E24),E25)</f>
        <v/>
      </c>
      <c r="G24" s="492">
        <f>IF(F25="",IF(F24="","",F24),F25)</f>
        <v/>
      </c>
      <c r="H24" s="23" t="n"/>
      <c r="I24" s="199" t="inlineStr">
        <is>
          <t>OA Damper Position</t>
        </is>
      </c>
      <c r="J24" s="400" t="n"/>
      <c r="K24" s="401" t="n"/>
      <c r="L24" s="56" t="n"/>
    </row>
    <row r="25" ht="13.35" customHeight="1" s="162">
      <c r="B25" s="491" t="inlineStr">
        <is>
          <t>Lvg.</t>
        </is>
      </c>
      <c r="C25" s="492" t="n"/>
      <c r="D25" s="492" t="n"/>
      <c r="E25" s="492" t="n"/>
      <c r="F25" s="492" t="n"/>
      <c r="G25" s="492" t="n"/>
      <c r="H25" s="23" t="n"/>
    </row>
    <row r="26" ht="13.35" customHeight="1" s="162">
      <c r="B26" s="425" t="inlineStr">
        <is>
          <t>Unit type:</t>
        </is>
      </c>
      <c r="D26" s="522" t="inlineStr">
        <is>
          <t>RTU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I127" s="199" t="inlineStr">
        <is>
          <t>VSD Frequency</t>
        </is>
      </c>
      <c r="J127" s="401" t="n"/>
      <c r="K127" s="66" t="n"/>
      <c r="L127" s="66"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99" t="inlineStr">
        <is>
          <t>OA Damper Position</t>
        </is>
      </c>
      <c r="J128" s="400" t="n"/>
      <c r="K128" s="401" t="n"/>
      <c r="L128" s="56" t="n"/>
    </row>
    <row r="129" ht="13.35" customHeight="1" s="162">
      <c r="B129" s="491" t="inlineStr">
        <is>
          <t>Lvg.</t>
        </is>
      </c>
      <c r="C129" s="492" t="n"/>
      <c r="D129" s="492" t="n"/>
      <c r="E129" s="492" t="n"/>
      <c r="F129" s="492" t="n"/>
      <c r="G129" s="492" t="n"/>
      <c r="H129" s="23" t="n"/>
    </row>
    <row r="130" ht="13.35" customHeight="1" s="162">
      <c r="B130" s="425" t="inlineStr">
        <is>
          <t>Unit type:</t>
        </is>
      </c>
      <c r="D130" s="522" t="inlineStr">
        <is>
          <t>RTU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I231" s="199" t="inlineStr">
        <is>
          <t>VSD Frequency</t>
        </is>
      </c>
      <c r="J231" s="401" t="n"/>
      <c r="K231" s="66" t="n"/>
      <c r="L231" s="66"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99" t="inlineStr">
        <is>
          <t>OA Damper Position</t>
        </is>
      </c>
      <c r="J232" s="400" t="n"/>
      <c r="K232" s="401" t="n"/>
      <c r="L232" s="56" t="n"/>
    </row>
    <row r="233" ht="13.35" customHeight="1" s="162">
      <c r="B233" s="491" t="inlineStr">
        <is>
          <t>Lvg.</t>
        </is>
      </c>
      <c r="C233" s="492" t="n"/>
      <c r="D233" s="492" t="n"/>
      <c r="E233" s="492" t="n"/>
      <c r="F233" s="492" t="n"/>
      <c r="G233" s="492" t="n"/>
      <c r="H233" s="23" t="n"/>
    </row>
    <row r="234" ht="13.35" customHeight="1" s="162">
      <c r="B234" s="425" t="inlineStr">
        <is>
          <t>Unit type:</t>
        </is>
      </c>
      <c r="D234" s="522" t="inlineStr">
        <is>
          <t>RTU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I335" s="199" t="inlineStr">
        <is>
          <t>VSD Frequency</t>
        </is>
      </c>
      <c r="J335" s="401" t="n"/>
      <c r="K335" s="66" t="n"/>
      <c r="L335" s="66"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99" t="inlineStr">
        <is>
          <t>OA Damper Position</t>
        </is>
      </c>
      <c r="J336" s="400" t="n"/>
      <c r="K336" s="401" t="n"/>
      <c r="L336" s="56" t="n"/>
    </row>
    <row r="337" ht="13.35" customHeight="1" s="162">
      <c r="B337" s="491" t="inlineStr">
        <is>
          <t>Lvg.</t>
        </is>
      </c>
      <c r="C337" s="492" t="n"/>
      <c r="D337" s="492" t="n"/>
      <c r="E337" s="492" t="n"/>
      <c r="F337" s="492" t="n"/>
      <c r="G337" s="492" t="n"/>
      <c r="H337" s="23" t="n"/>
    </row>
    <row r="338" ht="13.35" customHeight="1" s="162">
      <c r="B338" s="425" t="inlineStr">
        <is>
          <t>Unit type:</t>
        </is>
      </c>
      <c r="D338" s="522" t="inlineStr">
        <is>
          <t>RTU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I439" s="199" t="inlineStr">
        <is>
          <t>VSD Frequency</t>
        </is>
      </c>
      <c r="J439" s="401" t="n"/>
      <c r="K439" s="66" t="n"/>
      <c r="L439" s="66"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99" t="inlineStr">
        <is>
          <t>OA Damper Position</t>
        </is>
      </c>
      <c r="J440" s="400" t="n"/>
      <c r="K440" s="401" t="n"/>
      <c r="L440" s="56" t="n"/>
    </row>
    <row r="441" ht="13.35" customHeight="1" s="162">
      <c r="B441" s="491" t="inlineStr">
        <is>
          <t>Lvg.</t>
        </is>
      </c>
      <c r="C441" s="492" t="n"/>
      <c r="D441" s="492" t="n"/>
      <c r="E441" s="492" t="n"/>
      <c r="F441" s="492" t="n"/>
      <c r="G441" s="492" t="n"/>
      <c r="H441" s="23" t="n"/>
    </row>
    <row r="442" ht="13.35" customHeight="1" s="162">
      <c r="B442" s="425" t="inlineStr">
        <is>
          <t>Unit type:</t>
        </is>
      </c>
      <c r="D442" s="522" t="inlineStr">
        <is>
          <t>RTU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I543" s="199" t="inlineStr">
        <is>
          <t>VSD Frequency</t>
        </is>
      </c>
      <c r="J543" s="401" t="n"/>
      <c r="K543" s="66" t="n"/>
      <c r="L543" s="66"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99" t="inlineStr">
        <is>
          <t>OA Damper Position</t>
        </is>
      </c>
      <c r="J544" s="400" t="n"/>
      <c r="K544" s="401" t="n"/>
      <c r="L544" s="56" t="n"/>
    </row>
    <row r="545" ht="13.35" customHeight="1" s="162">
      <c r="B545" s="491" t="inlineStr">
        <is>
          <t>Lvg.</t>
        </is>
      </c>
      <c r="C545" s="492" t="n"/>
      <c r="D545" s="492" t="n"/>
      <c r="E545" s="492" t="n"/>
      <c r="F545" s="492" t="n"/>
      <c r="G545" s="492" t="n"/>
      <c r="H545" s="23" t="n"/>
    </row>
    <row r="546" ht="13.35" customHeight="1" s="162">
      <c r="B546" s="425" t="inlineStr">
        <is>
          <t>Unit type:</t>
        </is>
      </c>
      <c r="D546" s="522" t="inlineStr">
        <is>
          <t>RTU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I647" s="199" t="inlineStr">
        <is>
          <t>VSD Frequency</t>
        </is>
      </c>
      <c r="J647" s="401" t="n"/>
      <c r="K647" s="66" t="n"/>
      <c r="L647" s="66"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99" t="inlineStr">
        <is>
          <t>OA Damper Position</t>
        </is>
      </c>
      <c r="J648" s="400" t="n"/>
      <c r="K648" s="401" t="n"/>
      <c r="L648" s="56" t="n"/>
    </row>
    <row r="649" ht="13.35" customHeight="1" s="162">
      <c r="B649" s="491" t="inlineStr">
        <is>
          <t>Lvg.</t>
        </is>
      </c>
      <c r="C649" s="492" t="n"/>
      <c r="D649" s="492" t="n"/>
      <c r="E649" s="492" t="n"/>
      <c r="F649" s="492" t="n"/>
      <c r="G649" s="492" t="n"/>
      <c r="H649" s="23" t="n"/>
    </row>
    <row r="650" ht="13.35" customHeight="1" s="162">
      <c r="B650" s="425" t="inlineStr">
        <is>
          <t>Unit type:</t>
        </is>
      </c>
      <c r="D650" s="522" t="inlineStr">
        <is>
          <t>RTU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I751" s="199" t="inlineStr">
        <is>
          <t>VSD Frequency</t>
        </is>
      </c>
      <c r="J751" s="401" t="n"/>
      <c r="K751" s="66" t="n"/>
      <c r="L751" s="66"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99" t="inlineStr">
        <is>
          <t>OA Damper Position</t>
        </is>
      </c>
      <c r="J752" s="400" t="n"/>
      <c r="K752" s="401" t="n"/>
      <c r="L752" s="56" t="n"/>
    </row>
    <row r="753" ht="13.35" customHeight="1" s="162">
      <c r="B753" s="491" t="inlineStr">
        <is>
          <t>Lvg.</t>
        </is>
      </c>
      <c r="C753" s="492" t="n"/>
      <c r="D753" s="492" t="n"/>
      <c r="E753" s="492" t="n"/>
      <c r="F753" s="492" t="n"/>
      <c r="G753" s="492" t="n"/>
      <c r="H753" s="23" t="n"/>
    </row>
    <row r="754" ht="13.35" customHeight="1" s="162">
      <c r="B754" s="425" t="inlineStr">
        <is>
          <t>Unit type:</t>
        </is>
      </c>
      <c r="D754" s="522" t="inlineStr">
        <is>
          <t>RTU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I855" s="199" t="inlineStr">
        <is>
          <t>VSD Frequency</t>
        </is>
      </c>
      <c r="J855" s="401" t="n"/>
      <c r="K855" s="66" t="n"/>
      <c r="L855" s="66"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99" t="inlineStr">
        <is>
          <t>OA Damper Position</t>
        </is>
      </c>
      <c r="J856" s="400" t="n"/>
      <c r="K856" s="401" t="n"/>
      <c r="L856" s="56" t="n"/>
    </row>
    <row r="857" ht="13.35" customHeight="1" s="162">
      <c r="B857" s="491" t="inlineStr">
        <is>
          <t>Lvg.</t>
        </is>
      </c>
      <c r="C857" s="492" t="n"/>
      <c r="D857" s="492" t="n"/>
      <c r="E857" s="492" t="n"/>
      <c r="F857" s="492" t="n"/>
      <c r="G857" s="492" t="n"/>
      <c r="H857" s="23" t="n"/>
    </row>
    <row r="858" ht="13.35" customHeight="1" s="162">
      <c r="B858" s="425" t="inlineStr">
        <is>
          <t>Unit type:</t>
        </is>
      </c>
      <c r="D858" s="522" t="inlineStr">
        <is>
          <t>RTU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I959" s="199" t="inlineStr">
        <is>
          <t>VSD Frequency</t>
        </is>
      </c>
      <c r="J959" s="401" t="n"/>
      <c r="K959" s="66" t="n"/>
      <c r="L959" s="66"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99" t="inlineStr">
        <is>
          <t>OA Damper Position</t>
        </is>
      </c>
      <c r="J960" s="400" t="n"/>
      <c r="K960" s="401" t="n"/>
      <c r="L960" s="56" t="n"/>
    </row>
    <row r="961" ht="13.35" customHeight="1" s="162">
      <c r="B961" s="491" t="inlineStr">
        <is>
          <t>Lvg.</t>
        </is>
      </c>
      <c r="C961" s="492" t="n"/>
      <c r="D961" s="492" t="n"/>
      <c r="E961" s="492" t="n"/>
      <c r="F961" s="492" t="n"/>
      <c r="G961" s="492" t="n"/>
      <c r="H961" s="23" t="n"/>
    </row>
    <row r="962" ht="13.35" customHeight="1" s="162">
      <c r="B962" s="425" t="inlineStr">
        <is>
          <t>Unit type:</t>
        </is>
      </c>
      <c r="D962" s="522" t="inlineStr">
        <is>
          <t>RTU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I1063" s="199" t="inlineStr">
        <is>
          <t>VSD Frequency</t>
        </is>
      </c>
      <c r="J1063" s="401" t="n"/>
      <c r="K1063" s="66" t="n"/>
      <c r="L1063" s="66"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99" t="inlineStr">
        <is>
          <t>OA Damper Position</t>
        </is>
      </c>
      <c r="J1064" s="400" t="n"/>
      <c r="K1064" s="401" t="n"/>
      <c r="L1064" s="56" t="n"/>
    </row>
    <row r="1065" ht="13.35" customHeight="1" s="162">
      <c r="B1065" s="491" t="inlineStr">
        <is>
          <t>Lvg.</t>
        </is>
      </c>
      <c r="C1065" s="492" t="n"/>
      <c r="D1065" s="492" t="n"/>
      <c r="E1065" s="492" t="n"/>
      <c r="F1065" s="492" t="n"/>
      <c r="G1065" s="492" t="n"/>
      <c r="H1065" s="23" t="n"/>
    </row>
    <row r="1066" ht="13.35" customHeight="1" s="162">
      <c r="B1066" s="425" t="inlineStr">
        <is>
          <t>Unit type:</t>
        </is>
      </c>
      <c r="D1066" s="522" t="inlineStr">
        <is>
          <t>RTU</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I1167" s="199" t="inlineStr">
        <is>
          <t>VSD Frequency</t>
        </is>
      </c>
      <c r="J1167" s="401" t="n"/>
      <c r="K1167" s="66" t="n"/>
      <c r="L1167" s="66"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99" t="inlineStr">
        <is>
          <t>OA Damper Position</t>
        </is>
      </c>
      <c r="J1168" s="400" t="n"/>
      <c r="K1168" s="401" t="n"/>
      <c r="L1168" s="56" t="n"/>
    </row>
    <row r="1169" ht="13.35" customHeight="1" s="162">
      <c r="B1169" s="491" t="inlineStr">
        <is>
          <t>Lvg.</t>
        </is>
      </c>
      <c r="C1169" s="492" t="n"/>
      <c r="D1169" s="492" t="n"/>
      <c r="E1169" s="492" t="n"/>
      <c r="F1169" s="492" t="n"/>
      <c r="G1169" s="492" t="n"/>
      <c r="H1169" s="23" t="n"/>
    </row>
    <row r="1170" ht="13.35" customHeight="1" s="162">
      <c r="B1170" s="425" t="inlineStr">
        <is>
          <t>Unit type:</t>
        </is>
      </c>
      <c r="D1170" s="522" t="inlineStr">
        <is>
          <t>RTU</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I1271" s="199" t="inlineStr">
        <is>
          <t>VSD Frequency</t>
        </is>
      </c>
      <c r="J1271" s="401" t="n"/>
      <c r="K1271" s="66" t="n"/>
      <c r="L1271" s="66"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99" t="inlineStr">
        <is>
          <t>OA Damper Position</t>
        </is>
      </c>
      <c r="J1272" s="400" t="n"/>
      <c r="K1272" s="401" t="n"/>
      <c r="L1272" s="56" t="n"/>
    </row>
    <row r="1273" ht="13.35" customHeight="1" s="162">
      <c r="B1273" s="491" t="inlineStr">
        <is>
          <t>Lvg.</t>
        </is>
      </c>
      <c r="C1273" s="492" t="n"/>
      <c r="D1273" s="492" t="n"/>
      <c r="E1273" s="492" t="n"/>
      <c r="F1273" s="492" t="n"/>
      <c r="G1273" s="492" t="n"/>
      <c r="H1273" s="23" t="n"/>
    </row>
    <row r="1274" ht="13.35" customHeight="1" s="162">
      <c r="B1274" s="425" t="inlineStr">
        <is>
          <t>Unit type:</t>
        </is>
      </c>
      <c r="D1274" s="522" t="inlineStr">
        <is>
          <t>RTU</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I1375" s="199" t="inlineStr">
        <is>
          <t>VSD Frequency</t>
        </is>
      </c>
      <c r="J1375" s="401" t="n"/>
      <c r="K1375" s="66" t="n"/>
      <c r="L1375" s="66"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99" t="inlineStr">
        <is>
          <t>OA Damper Position</t>
        </is>
      </c>
      <c r="J1376" s="400" t="n"/>
      <c r="K1376" s="401" t="n"/>
      <c r="L1376" s="56" t="n"/>
    </row>
    <row r="1377" ht="13.35" customHeight="1" s="162">
      <c r="B1377" s="491" t="inlineStr">
        <is>
          <t>Lvg.</t>
        </is>
      </c>
      <c r="C1377" s="492" t="n"/>
      <c r="D1377" s="492" t="n"/>
      <c r="E1377" s="492" t="n"/>
      <c r="F1377" s="492" t="n"/>
      <c r="G1377" s="492" t="n"/>
      <c r="H1377" s="23" t="n"/>
    </row>
    <row r="1378" ht="13.35" customHeight="1" s="162">
      <c r="B1378" s="425" t="inlineStr">
        <is>
          <t>Unit type:</t>
        </is>
      </c>
      <c r="D1378" s="522" t="inlineStr">
        <is>
          <t>RTU</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I1479" s="199" t="inlineStr">
        <is>
          <t>VSD Frequency</t>
        </is>
      </c>
      <c r="J1479" s="401" t="n"/>
      <c r="K1479" s="66" t="n"/>
      <c r="L1479" s="66"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99" t="inlineStr">
        <is>
          <t>OA Damper Position</t>
        </is>
      </c>
      <c r="J1480" s="400" t="n"/>
      <c r="K1480" s="401" t="n"/>
      <c r="L1480" s="56" t="n"/>
    </row>
    <row r="1481" ht="13.35" customHeight="1" s="162">
      <c r="B1481" s="491" t="inlineStr">
        <is>
          <t>Lvg.</t>
        </is>
      </c>
      <c r="C1481" s="492" t="n"/>
      <c r="D1481" s="492" t="n"/>
      <c r="E1481" s="492" t="n"/>
      <c r="F1481" s="492" t="n"/>
      <c r="G1481" s="492" t="n"/>
      <c r="H1481" s="23" t="n"/>
    </row>
    <row r="1482" ht="13.35" customHeight="1" s="162">
      <c r="B1482" s="425" t="inlineStr">
        <is>
          <t>Unit type:</t>
        </is>
      </c>
      <c r="D1482" s="522" t="inlineStr">
        <is>
          <t>RTU</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I1583" s="199" t="inlineStr">
        <is>
          <t>VSD Frequency</t>
        </is>
      </c>
      <c r="J1583" s="401" t="n"/>
      <c r="K1583" s="66" t="n"/>
      <c r="L1583" s="66"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99" t="inlineStr">
        <is>
          <t>OA Damper Position</t>
        </is>
      </c>
      <c r="J1584" s="400" t="n"/>
      <c r="K1584" s="401" t="n"/>
      <c r="L1584" s="56" t="n"/>
    </row>
    <row r="1585" ht="13.35" customHeight="1" s="162">
      <c r="B1585" s="491" t="inlineStr">
        <is>
          <t>Lvg.</t>
        </is>
      </c>
      <c r="C1585" s="492" t="n"/>
      <c r="D1585" s="492" t="n"/>
      <c r="E1585" s="492" t="n"/>
      <c r="F1585" s="492" t="n"/>
      <c r="G1585" s="492" t="n"/>
      <c r="H1585" s="23" t="n"/>
    </row>
    <row r="1586" ht="13.35" customHeight="1" s="162">
      <c r="B1586" s="425" t="inlineStr">
        <is>
          <t>Unit type:</t>
        </is>
      </c>
      <c r="D1586" s="522" t="inlineStr">
        <is>
          <t>RTU</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I1687" s="199" t="inlineStr">
        <is>
          <t>VSD Frequency</t>
        </is>
      </c>
      <c r="J1687" s="401" t="n"/>
      <c r="K1687" s="66" t="n"/>
      <c r="L1687" s="66"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99" t="inlineStr">
        <is>
          <t>OA Damper Position</t>
        </is>
      </c>
      <c r="J1688" s="400" t="n"/>
      <c r="K1688" s="401" t="n"/>
      <c r="L1688" s="56" t="n"/>
    </row>
    <row r="1689" ht="13.35" customHeight="1" s="162">
      <c r="B1689" s="491" t="inlineStr">
        <is>
          <t>Lvg.</t>
        </is>
      </c>
      <c r="C1689" s="492" t="n"/>
      <c r="D1689" s="492" t="n"/>
      <c r="E1689" s="492" t="n"/>
      <c r="F1689" s="492" t="n"/>
      <c r="G1689" s="492" t="n"/>
      <c r="H1689" s="23" t="n"/>
    </row>
    <row r="1690" ht="13.35" customHeight="1" s="162">
      <c r="B1690" s="425" t="inlineStr">
        <is>
          <t>Unit type:</t>
        </is>
      </c>
      <c r="D1690" s="522" t="inlineStr">
        <is>
          <t>RTU</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I1791" s="199" t="inlineStr">
        <is>
          <t>VSD Frequency</t>
        </is>
      </c>
      <c r="J1791" s="401" t="n"/>
      <c r="K1791" s="66" t="n"/>
      <c r="L1791" s="66"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99" t="inlineStr">
        <is>
          <t>OA Damper Position</t>
        </is>
      </c>
      <c r="J1792" s="400" t="n"/>
      <c r="K1792" s="401" t="n"/>
      <c r="L1792" s="56" t="n"/>
    </row>
    <row r="1793" ht="13.35" customHeight="1" s="162">
      <c r="B1793" s="491" t="inlineStr">
        <is>
          <t>Lvg.</t>
        </is>
      </c>
      <c r="C1793" s="492" t="n"/>
      <c r="D1793" s="492" t="n"/>
      <c r="E1793" s="492" t="n"/>
      <c r="F1793" s="492" t="n"/>
      <c r="G1793" s="492" t="n"/>
      <c r="H1793" s="23" t="n"/>
    </row>
    <row r="1794" ht="13.35" customHeight="1" s="162">
      <c r="B1794" s="425" t="inlineStr">
        <is>
          <t>Unit type:</t>
        </is>
      </c>
      <c r="D1794" s="522" t="inlineStr">
        <is>
          <t>RTU</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I1895" s="199" t="inlineStr">
        <is>
          <t>VSD Frequency</t>
        </is>
      </c>
      <c r="J1895" s="401" t="n"/>
      <c r="K1895" s="66" t="n"/>
      <c r="L1895" s="66"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99" t="inlineStr">
        <is>
          <t>OA Damper Position</t>
        </is>
      </c>
      <c r="J1896" s="400" t="n"/>
      <c r="K1896" s="401" t="n"/>
      <c r="L1896" s="56" t="n"/>
    </row>
    <row r="1897" ht="13.35" customHeight="1" s="162">
      <c r="B1897" s="491" t="inlineStr">
        <is>
          <t>Lvg.</t>
        </is>
      </c>
      <c r="C1897" s="492" t="n"/>
      <c r="D1897" s="492" t="n"/>
      <c r="E1897" s="492" t="n"/>
      <c r="F1897" s="492" t="n"/>
      <c r="G1897" s="492" t="n"/>
      <c r="H1897" s="23" t="n"/>
    </row>
    <row r="1898" ht="13.35" customHeight="1" s="162">
      <c r="B1898" s="425" t="inlineStr">
        <is>
          <t>Unit type:</t>
        </is>
      </c>
      <c r="D1898" s="522" t="inlineStr">
        <is>
          <t>RTU</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I1999" s="199" t="inlineStr">
        <is>
          <t>VSD Frequency</t>
        </is>
      </c>
      <c r="J1999" s="401" t="n"/>
      <c r="K1999" s="66" t="n"/>
      <c r="L1999" s="66"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99" t="inlineStr">
        <is>
          <t>OA Damper Position</t>
        </is>
      </c>
      <c r="J2000" s="400" t="n"/>
      <c r="K2000" s="401" t="n"/>
      <c r="L2000" s="56" t="n"/>
    </row>
    <row r="2001" ht="13.35" customHeight="1" s="162">
      <c r="B2001" s="491" t="inlineStr">
        <is>
          <t>Lvg.</t>
        </is>
      </c>
      <c r="C2001" s="492" t="n"/>
      <c r="D2001" s="492" t="n"/>
      <c r="E2001" s="492" t="n"/>
      <c r="F2001" s="492" t="n"/>
      <c r="G2001" s="492" t="n"/>
      <c r="H2001" s="23" t="n"/>
    </row>
    <row r="2002" ht="13.35" customHeight="1" s="162">
      <c r="B2002" s="425" t="inlineStr">
        <is>
          <t>Unit type:</t>
        </is>
      </c>
      <c r="D2002" s="522" t="inlineStr">
        <is>
          <t>RTU</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I2103" s="199" t="inlineStr">
        <is>
          <t>VSD Frequency</t>
        </is>
      </c>
      <c r="J2103" s="401" t="n"/>
      <c r="K2103" s="66" t="n"/>
      <c r="L2103" s="66"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99" t="inlineStr">
        <is>
          <t>OA Damper Position</t>
        </is>
      </c>
      <c r="J2104" s="400" t="n"/>
      <c r="K2104" s="401" t="n"/>
      <c r="L2104" s="56" t="n"/>
    </row>
    <row r="2105" ht="13.35" customHeight="1" s="162">
      <c r="B2105" s="491" t="inlineStr">
        <is>
          <t>Lvg.</t>
        </is>
      </c>
      <c r="C2105" s="492" t="n"/>
      <c r="D2105" s="492" t="n"/>
      <c r="E2105" s="492" t="n"/>
      <c r="F2105" s="492" t="n"/>
      <c r="G2105" s="492" t="n"/>
      <c r="H2105" s="23" t="n"/>
    </row>
    <row r="2106" ht="13.35" customHeight="1" s="162">
      <c r="B2106" s="425" t="inlineStr">
        <is>
          <t>Unit type:</t>
        </is>
      </c>
      <c r="D2106" s="522" t="inlineStr">
        <is>
          <t>RTU</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I2207" s="199" t="inlineStr">
        <is>
          <t>VSD Frequency</t>
        </is>
      </c>
      <c r="J2207" s="401" t="n"/>
      <c r="K2207" s="66" t="n"/>
      <c r="L2207" s="66"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99" t="inlineStr">
        <is>
          <t>OA Damper Position</t>
        </is>
      </c>
      <c r="J2208" s="400" t="n"/>
      <c r="K2208" s="401" t="n"/>
      <c r="L2208" s="56" t="n"/>
    </row>
    <row r="2209" ht="13.35" customHeight="1" s="162">
      <c r="B2209" s="491" t="inlineStr">
        <is>
          <t>Lvg.</t>
        </is>
      </c>
      <c r="C2209" s="492" t="n"/>
      <c r="D2209" s="492" t="n"/>
      <c r="E2209" s="492" t="n"/>
      <c r="F2209" s="492" t="n"/>
      <c r="G2209" s="492" t="n"/>
      <c r="H2209" s="23" t="n"/>
    </row>
    <row r="2210" ht="13.35" customHeight="1" s="162">
      <c r="B2210" s="425" t="inlineStr">
        <is>
          <t>Unit type:</t>
        </is>
      </c>
      <c r="D2210" s="522" t="inlineStr">
        <is>
          <t>RTU</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I2311" s="199" t="inlineStr">
        <is>
          <t>VSD Frequency</t>
        </is>
      </c>
      <c r="J2311" s="401" t="n"/>
      <c r="K2311" s="66" t="n"/>
      <c r="L2311" s="66"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99" t="inlineStr">
        <is>
          <t>OA Damper Position</t>
        </is>
      </c>
      <c r="J2312" s="400" t="n"/>
      <c r="K2312" s="401" t="n"/>
      <c r="L2312" s="56" t="n"/>
    </row>
    <row r="2313" ht="13.35" customHeight="1" s="162">
      <c r="B2313" s="491" t="inlineStr">
        <is>
          <t>Lvg.</t>
        </is>
      </c>
      <c r="C2313" s="492" t="n"/>
      <c r="D2313" s="492" t="n"/>
      <c r="E2313" s="492" t="n"/>
      <c r="F2313" s="492" t="n"/>
      <c r="G2313" s="492" t="n"/>
      <c r="H2313" s="23" t="n"/>
    </row>
    <row r="2314" ht="13.35" customHeight="1" s="162">
      <c r="B2314" s="425" t="inlineStr">
        <is>
          <t>Unit type:</t>
        </is>
      </c>
      <c r="D2314" s="522" t="inlineStr">
        <is>
          <t>RTU</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I2415" s="199" t="inlineStr">
        <is>
          <t>VSD Frequency</t>
        </is>
      </c>
      <c r="J2415" s="401" t="n"/>
      <c r="K2415" s="66" t="n"/>
      <c r="L2415" s="66"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99" t="inlineStr">
        <is>
          <t>OA Damper Position</t>
        </is>
      </c>
      <c r="J2416" s="400" t="n"/>
      <c r="K2416" s="401" t="n"/>
      <c r="L2416" s="56" t="n"/>
    </row>
    <row r="2417" ht="13.35" customHeight="1" s="162">
      <c r="B2417" s="491" t="inlineStr">
        <is>
          <t>Lvg.</t>
        </is>
      </c>
      <c r="C2417" s="492" t="n"/>
      <c r="D2417" s="492" t="n"/>
      <c r="E2417" s="492" t="n"/>
      <c r="F2417" s="492" t="n"/>
      <c r="G2417" s="492" t="n"/>
      <c r="H2417" s="23" t="n"/>
    </row>
    <row r="2418" ht="13.35" customHeight="1" s="162">
      <c r="B2418" s="425" t="inlineStr">
        <is>
          <t>Unit type:</t>
        </is>
      </c>
      <c r="D2418" s="522" t="inlineStr">
        <is>
          <t>RTU</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I2519" s="199" t="inlineStr">
        <is>
          <t>VSD Frequency</t>
        </is>
      </c>
      <c r="J2519" s="401" t="n"/>
      <c r="K2519" s="66" t="n"/>
      <c r="L2519" s="66"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99" t="inlineStr">
        <is>
          <t>OA Damper Position</t>
        </is>
      </c>
      <c r="J2520" s="400" t="n"/>
      <c r="K2520" s="401" t="n"/>
      <c r="L2520" s="56" t="n"/>
    </row>
    <row r="2521" ht="13.35" customHeight="1" s="162">
      <c r="B2521" s="491" t="inlineStr">
        <is>
          <t>Lvg.</t>
        </is>
      </c>
      <c r="C2521" s="492" t="n"/>
      <c r="D2521" s="492" t="n"/>
      <c r="E2521" s="492" t="n"/>
      <c r="F2521" s="492" t="n"/>
      <c r="G2521" s="492" t="n"/>
      <c r="H2521" s="23" t="n"/>
    </row>
    <row r="2522" ht="13.35" customHeight="1" s="162">
      <c r="B2522" s="425" t="inlineStr">
        <is>
          <t>Unit type:</t>
        </is>
      </c>
      <c r="D2522" s="522" t="inlineStr">
        <is>
          <t>RTU</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I2623" s="199" t="inlineStr">
        <is>
          <t>VSD Frequency</t>
        </is>
      </c>
      <c r="J2623" s="401" t="n"/>
      <c r="K2623" s="66" t="n"/>
      <c r="L2623" s="66"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99" t="inlineStr">
        <is>
          <t>OA Damper Position</t>
        </is>
      </c>
      <c r="J2624" s="400" t="n"/>
      <c r="K2624" s="401" t="n"/>
      <c r="L2624" s="56" t="n"/>
    </row>
    <row r="2625" ht="13.35" customHeight="1" s="162">
      <c r="B2625" s="491" t="inlineStr">
        <is>
          <t>Lvg.</t>
        </is>
      </c>
      <c r="C2625" s="492" t="n"/>
      <c r="D2625" s="492" t="n"/>
      <c r="E2625" s="492" t="n"/>
      <c r="F2625" s="492" t="n"/>
      <c r="G2625" s="492" t="n"/>
      <c r="H2625" s="23" t="n"/>
    </row>
    <row r="2626" ht="13.35" customHeight="1" s="162">
      <c r="B2626" s="425" t="inlineStr">
        <is>
          <t>Unit type:</t>
        </is>
      </c>
      <c r="D2626" s="522" t="inlineStr">
        <is>
          <t>RTU</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I2727" s="199" t="inlineStr">
        <is>
          <t>VSD Frequency</t>
        </is>
      </c>
      <c r="J2727" s="401" t="n"/>
      <c r="K2727" s="66" t="n"/>
      <c r="L2727" s="66"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99" t="inlineStr">
        <is>
          <t>OA Damper Position</t>
        </is>
      </c>
      <c r="J2728" s="400" t="n"/>
      <c r="K2728" s="401" t="n"/>
      <c r="L2728" s="56" t="n"/>
    </row>
    <row r="2729" ht="13.35" customHeight="1" s="162">
      <c r="B2729" s="491" t="inlineStr">
        <is>
          <t>Lvg.</t>
        </is>
      </c>
      <c r="C2729" s="492" t="n"/>
      <c r="D2729" s="492" t="n"/>
      <c r="E2729" s="492" t="n"/>
      <c r="F2729" s="492" t="n"/>
      <c r="G2729" s="492" t="n"/>
      <c r="H2729" s="23" t="n"/>
    </row>
    <row r="2730" ht="13.35" customHeight="1" s="162">
      <c r="B2730" s="425" t="inlineStr">
        <is>
          <t>Unit type:</t>
        </is>
      </c>
      <c r="D2730" s="522" t="inlineStr">
        <is>
          <t>RTU</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I2831" s="199" t="inlineStr">
        <is>
          <t>VSD Frequency</t>
        </is>
      </c>
      <c r="J2831" s="401" t="n"/>
      <c r="K2831" s="66" t="n"/>
      <c r="L2831" s="66"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99" t="inlineStr">
        <is>
          <t>OA Damper Position</t>
        </is>
      </c>
      <c r="J2832" s="400" t="n"/>
      <c r="K2832" s="401" t="n"/>
      <c r="L2832" s="56" t="n"/>
    </row>
    <row r="2833" ht="13.35" customHeight="1" s="162">
      <c r="B2833" s="491" t="inlineStr">
        <is>
          <t>Lvg.</t>
        </is>
      </c>
      <c r="C2833" s="492" t="n"/>
      <c r="D2833" s="492" t="n"/>
      <c r="E2833" s="492" t="n"/>
      <c r="F2833" s="492" t="n"/>
      <c r="G2833" s="492" t="n"/>
      <c r="H2833" s="23" t="n"/>
    </row>
    <row r="2834" ht="13.35" customHeight="1" s="162">
      <c r="B2834" s="425" t="inlineStr">
        <is>
          <t>Unit type:</t>
        </is>
      </c>
      <c r="D2834" s="522" t="inlineStr">
        <is>
          <t>RTU</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I2935" s="199" t="inlineStr">
        <is>
          <t>VSD Frequency</t>
        </is>
      </c>
      <c r="J2935" s="401" t="n"/>
      <c r="K2935" s="66" t="n"/>
      <c r="L2935" s="66"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99" t="inlineStr">
        <is>
          <t>OA Damper Position</t>
        </is>
      </c>
      <c r="J2936" s="400" t="n"/>
      <c r="K2936" s="401" t="n"/>
      <c r="L2936" s="56" t="n"/>
    </row>
    <row r="2937" ht="13.35" customHeight="1" s="162">
      <c r="B2937" s="491" t="inlineStr">
        <is>
          <t>Lvg.</t>
        </is>
      </c>
      <c r="C2937" s="492" t="n"/>
      <c r="D2937" s="492" t="n"/>
      <c r="E2937" s="492" t="n"/>
      <c r="F2937" s="492" t="n"/>
      <c r="G2937" s="492" t="n"/>
      <c r="H2937" s="23" t="n"/>
    </row>
    <row r="2938" ht="13.35" customHeight="1" s="162">
      <c r="B2938" s="425" t="inlineStr">
        <is>
          <t>Unit type:</t>
        </is>
      </c>
      <c r="D2938" s="522" t="inlineStr">
        <is>
          <t>RTU</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I3039" s="199" t="inlineStr">
        <is>
          <t>VSD Frequency</t>
        </is>
      </c>
      <c r="J3039" s="401" t="n"/>
      <c r="K3039" s="66" t="n"/>
      <c r="L3039" s="66"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99" t="inlineStr">
        <is>
          <t>OA Damper Position</t>
        </is>
      </c>
      <c r="J3040" s="400" t="n"/>
      <c r="K3040" s="401" t="n"/>
      <c r="L3040" s="56" t="n"/>
    </row>
    <row r="3041" ht="13.35" customHeight="1" s="162">
      <c r="B3041" s="491" t="inlineStr">
        <is>
          <t>Lvg.</t>
        </is>
      </c>
      <c r="C3041" s="492" t="n"/>
      <c r="D3041" s="492" t="n"/>
      <c r="E3041" s="492" t="n"/>
      <c r="F3041" s="492" t="n"/>
      <c r="G3041" s="492" t="n"/>
      <c r="H3041" s="23" t="n"/>
    </row>
    <row r="3042" ht="13.35" customHeight="1" s="162">
      <c r="B3042" s="425" t="inlineStr">
        <is>
          <t>Unit type:</t>
        </is>
      </c>
      <c r="D3042" s="522" t="inlineStr">
        <is>
          <t>RTU</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I3143" s="199" t="inlineStr">
        <is>
          <t>VSD Frequency</t>
        </is>
      </c>
      <c r="J3143" s="401" t="n"/>
      <c r="K3143" s="66" t="n"/>
      <c r="L3143" s="66"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99" t="inlineStr">
        <is>
          <t>OA Damper Position</t>
        </is>
      </c>
      <c r="J3144" s="400" t="n"/>
      <c r="K3144" s="401" t="n"/>
      <c r="L3144" s="56" t="n"/>
    </row>
    <row r="3145" ht="13.35" customHeight="1" s="162">
      <c r="B3145" s="491" t="inlineStr">
        <is>
          <t>Lvg.</t>
        </is>
      </c>
      <c r="C3145" s="492" t="n"/>
      <c r="D3145" s="492" t="n"/>
      <c r="E3145" s="492" t="n"/>
      <c r="F3145" s="492" t="n"/>
      <c r="G3145" s="492" t="n"/>
      <c r="H3145" s="23" t="n"/>
    </row>
    <row r="3146" ht="13.35" customHeight="1" s="162">
      <c r="B3146" s="425" t="inlineStr">
        <is>
          <t>Unit type:</t>
        </is>
      </c>
      <c r="D3146" s="522" t="inlineStr">
        <is>
          <t>RTU</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I3247" s="199" t="inlineStr">
        <is>
          <t>VSD Frequency</t>
        </is>
      </c>
      <c r="J3247" s="401" t="n"/>
      <c r="K3247" s="66" t="n"/>
      <c r="L3247" s="66"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99" t="inlineStr">
        <is>
          <t>OA Damper Position</t>
        </is>
      </c>
      <c r="J3248" s="400" t="n"/>
      <c r="K3248" s="401" t="n"/>
      <c r="L3248" s="56" t="n"/>
    </row>
    <row r="3249" ht="13.35" customHeight="1" s="162">
      <c r="B3249" s="491" t="inlineStr">
        <is>
          <t>Lvg.</t>
        </is>
      </c>
      <c r="C3249" s="492" t="n"/>
      <c r="D3249" s="492" t="n"/>
      <c r="E3249" s="492" t="n"/>
      <c r="F3249" s="492" t="n"/>
      <c r="G3249" s="492" t="n"/>
      <c r="H3249" s="23" t="n"/>
    </row>
    <row r="3250" ht="13.35" customHeight="1" s="162">
      <c r="B3250" s="425" t="inlineStr">
        <is>
          <t>Unit type:</t>
        </is>
      </c>
      <c r="D3250" s="522" t="inlineStr">
        <is>
          <t>RTU</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I3351" s="199" t="inlineStr">
        <is>
          <t>VSD Frequency</t>
        </is>
      </c>
      <c r="J3351" s="401" t="n"/>
      <c r="K3351" s="66" t="n"/>
      <c r="L3351" s="66"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99" t="inlineStr">
        <is>
          <t>OA Damper Position</t>
        </is>
      </c>
      <c r="J3352" s="400" t="n"/>
      <c r="K3352" s="401" t="n"/>
      <c r="L3352" s="56" t="n"/>
    </row>
    <row r="3353" ht="13.35" customHeight="1" s="162">
      <c r="B3353" s="491" t="inlineStr">
        <is>
          <t>Lvg.</t>
        </is>
      </c>
      <c r="C3353" s="492" t="n"/>
      <c r="D3353" s="492" t="n"/>
      <c r="E3353" s="492" t="n"/>
      <c r="F3353" s="492" t="n"/>
      <c r="G3353" s="492" t="n"/>
      <c r="H3353" s="23" t="n"/>
    </row>
    <row r="3354" ht="13.35" customHeight="1" s="162">
      <c r="B3354" s="425" t="inlineStr">
        <is>
          <t>Unit type:</t>
        </is>
      </c>
      <c r="D3354" s="522" t="inlineStr">
        <is>
          <t>RTU</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I3455" s="199" t="inlineStr">
        <is>
          <t>VSD Frequency</t>
        </is>
      </c>
      <c r="J3455" s="401" t="n"/>
      <c r="K3455" s="66" t="n"/>
      <c r="L3455" s="66"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99" t="inlineStr">
        <is>
          <t>OA Damper Position</t>
        </is>
      </c>
      <c r="J3456" s="400" t="n"/>
      <c r="K3456" s="401" t="n"/>
      <c r="L3456" s="56" t="n"/>
    </row>
    <row r="3457" ht="13.35" customHeight="1" s="162">
      <c r="B3457" s="491" t="inlineStr">
        <is>
          <t>Lvg.</t>
        </is>
      </c>
      <c r="C3457" s="492" t="n"/>
      <c r="D3457" s="492" t="n"/>
      <c r="E3457" s="492" t="n"/>
      <c r="F3457" s="492" t="n"/>
      <c r="G3457" s="492" t="n"/>
      <c r="H3457" s="23" t="n"/>
    </row>
    <row r="3458" ht="13.35" customHeight="1" s="162">
      <c r="B3458" s="425" t="inlineStr">
        <is>
          <t>Unit type:</t>
        </is>
      </c>
      <c r="D3458" s="522" t="inlineStr">
        <is>
          <t>RTU</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I3559" s="199" t="inlineStr">
        <is>
          <t>VSD Frequency</t>
        </is>
      </c>
      <c r="J3559" s="401" t="n"/>
      <c r="K3559" s="66" t="n"/>
      <c r="L3559" s="66"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99" t="inlineStr">
        <is>
          <t>OA Damper Position</t>
        </is>
      </c>
      <c r="J3560" s="400" t="n"/>
      <c r="K3560" s="401" t="n"/>
      <c r="L3560" s="56" t="n"/>
    </row>
    <row r="3561" ht="13.35" customHeight="1" s="162">
      <c r="B3561" s="491" t="inlineStr">
        <is>
          <t>Lvg.</t>
        </is>
      </c>
      <c r="C3561" s="492" t="n"/>
      <c r="D3561" s="492" t="n"/>
      <c r="E3561" s="492" t="n"/>
      <c r="F3561" s="492" t="n"/>
      <c r="G3561" s="492" t="n"/>
      <c r="H3561" s="23" t="n"/>
    </row>
    <row r="3562" ht="13.35" customHeight="1" s="162">
      <c r="B3562" s="425" t="inlineStr">
        <is>
          <t>Unit type:</t>
        </is>
      </c>
      <c r="D3562" s="522" t="inlineStr">
        <is>
          <t>RTU</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I3663" s="199" t="inlineStr">
        <is>
          <t>VSD Frequency</t>
        </is>
      </c>
      <c r="J3663" s="401" t="n"/>
      <c r="K3663" s="66" t="n"/>
      <c r="L3663" s="66"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99" t="inlineStr">
        <is>
          <t>OA Damper Position</t>
        </is>
      </c>
      <c r="J3664" s="400" t="n"/>
      <c r="K3664" s="401" t="n"/>
      <c r="L3664" s="56" t="n"/>
    </row>
    <row r="3665" ht="13.35" customHeight="1" s="162">
      <c r="B3665" s="491" t="inlineStr">
        <is>
          <t>Lvg.</t>
        </is>
      </c>
      <c r="C3665" s="492" t="n"/>
      <c r="D3665" s="492" t="n"/>
      <c r="E3665" s="492" t="n"/>
      <c r="F3665" s="492" t="n"/>
      <c r="G3665" s="492" t="n"/>
      <c r="H3665" s="23" t="n"/>
    </row>
    <row r="3666" ht="13.35" customHeight="1" s="162">
      <c r="B3666" s="425" t="inlineStr">
        <is>
          <t>Unit type:</t>
        </is>
      </c>
      <c r="D3666" s="522" t="inlineStr">
        <is>
          <t>RTU</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I3767" s="199" t="inlineStr">
        <is>
          <t>VSD Frequency</t>
        </is>
      </c>
      <c r="J3767" s="401" t="n"/>
      <c r="K3767" s="66" t="n"/>
      <c r="L3767" s="66"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99" t="inlineStr">
        <is>
          <t>OA Damper Position</t>
        </is>
      </c>
      <c r="J3768" s="400" t="n"/>
      <c r="K3768" s="401" t="n"/>
      <c r="L3768" s="56" t="n"/>
    </row>
    <row r="3769" ht="13.35" customHeight="1" s="162">
      <c r="B3769" s="491" t="inlineStr">
        <is>
          <t>Lvg.</t>
        </is>
      </c>
      <c r="C3769" s="492" t="n"/>
      <c r="D3769" s="492" t="n"/>
      <c r="E3769" s="492" t="n"/>
      <c r="F3769" s="492" t="n"/>
      <c r="G3769" s="492" t="n"/>
      <c r="H3769" s="23" t="n"/>
    </row>
    <row r="3770" ht="13.35" customHeight="1" s="162">
      <c r="B3770" s="425" t="inlineStr">
        <is>
          <t>Unit type:</t>
        </is>
      </c>
      <c r="D3770" s="522" t="inlineStr">
        <is>
          <t>RTU</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I3871" s="199" t="inlineStr">
        <is>
          <t>VSD Frequency</t>
        </is>
      </c>
      <c r="J3871" s="401" t="n"/>
      <c r="K3871" s="66" t="n"/>
      <c r="L3871" s="66"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99" t="inlineStr">
        <is>
          <t>OA Damper Position</t>
        </is>
      </c>
      <c r="J3872" s="400" t="n"/>
      <c r="K3872" s="401" t="n"/>
      <c r="L3872" s="56" t="n"/>
    </row>
    <row r="3873" ht="13.35" customHeight="1" s="162">
      <c r="B3873" s="491" t="inlineStr">
        <is>
          <t>Lvg.</t>
        </is>
      </c>
      <c r="C3873" s="492" t="n"/>
      <c r="D3873" s="492" t="n"/>
      <c r="E3873" s="492" t="n"/>
      <c r="F3873" s="492" t="n"/>
      <c r="G3873" s="492" t="n"/>
      <c r="H3873" s="23" t="n"/>
    </row>
    <row r="3874" ht="13.35" customHeight="1" s="162">
      <c r="B3874" s="425" t="inlineStr">
        <is>
          <t>Unit type:</t>
        </is>
      </c>
      <c r="D3874" s="522" t="inlineStr">
        <is>
          <t>RTU</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I3975" s="199" t="inlineStr">
        <is>
          <t>VSD Frequency</t>
        </is>
      </c>
      <c r="J3975" s="401" t="n"/>
      <c r="K3975" s="66" t="n"/>
      <c r="L3975" s="66"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99" t="inlineStr">
        <is>
          <t>OA Damper Position</t>
        </is>
      </c>
      <c r="J3976" s="400" t="n"/>
      <c r="K3976" s="401" t="n"/>
      <c r="L3976" s="56" t="n"/>
    </row>
    <row r="3977" ht="13.35" customHeight="1" s="162">
      <c r="B3977" s="491" t="inlineStr">
        <is>
          <t>Lvg.</t>
        </is>
      </c>
      <c r="C3977" s="492" t="n"/>
      <c r="D3977" s="492" t="n"/>
      <c r="E3977" s="492" t="n"/>
      <c r="F3977" s="492" t="n"/>
      <c r="G3977" s="492" t="n"/>
      <c r="H3977" s="23" t="n"/>
    </row>
    <row r="3978" ht="13.35" customHeight="1" s="162">
      <c r="B3978" s="425" t="inlineStr">
        <is>
          <t>Unit type:</t>
        </is>
      </c>
      <c r="D3978" s="522" t="inlineStr">
        <is>
          <t>RTU</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I4079" s="199" t="inlineStr">
        <is>
          <t>VSD Frequency</t>
        </is>
      </c>
      <c r="J4079" s="401" t="n"/>
      <c r="K4079" s="66" t="n"/>
      <c r="L4079" s="66"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99" t="inlineStr">
        <is>
          <t>OA Damper Position</t>
        </is>
      </c>
      <c r="J4080" s="400" t="n"/>
      <c r="K4080" s="401" t="n"/>
      <c r="L4080" s="56" t="n"/>
    </row>
    <row r="4081" ht="13.35" customHeight="1" s="162">
      <c r="B4081" s="491" t="inlineStr">
        <is>
          <t>Lvg.</t>
        </is>
      </c>
      <c r="C4081" s="492" t="n"/>
      <c r="D4081" s="492" t="n"/>
      <c r="E4081" s="492" t="n"/>
      <c r="F4081" s="492" t="n"/>
      <c r="G4081" s="492" t="n"/>
      <c r="H4081" s="23" t="n"/>
    </row>
    <row r="4082" ht="13.35" customHeight="1" s="162">
      <c r="B4082" s="425" t="inlineStr">
        <is>
          <t>Unit type:</t>
        </is>
      </c>
      <c r="D4082" s="522" t="inlineStr">
        <is>
          <t>RTU</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3930">
    <mergeCell ref="L641:M641"/>
    <mergeCell ref="M1193:M1194"/>
    <mergeCell ref="I1576:K1576"/>
    <mergeCell ref="C313:D313"/>
    <mergeCell ref="I1568:J1568"/>
    <mergeCell ref="I2214:M2214"/>
    <mergeCell ref="I2621:J2621"/>
    <mergeCell ref="G4060:H4061"/>
    <mergeCell ref="D2407:G2407"/>
    <mergeCell ref="H2907:H2908"/>
    <mergeCell ref="M619:M620"/>
    <mergeCell ref="K2387:L2387"/>
    <mergeCell ref="I2929:K2929"/>
    <mergeCell ref="I368:M369"/>
    <mergeCell ref="B4010:F4010"/>
    <mergeCell ref="B3255:F3255"/>
    <mergeCell ref="I3656:K3656"/>
    <mergeCell ref="C3530:D3530"/>
    <mergeCell ref="B551:F551"/>
    <mergeCell ref="B2941:D2941"/>
    <mergeCell ref="F1586:M1586"/>
    <mergeCell ref="L3240:M3240"/>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L3241:M3241"/>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I1160:K1160"/>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L1161:M1161"/>
    <mergeCell ref="M1591:M1592"/>
    <mergeCell ref="B2087:G2087"/>
    <mergeCell ref="B3562:C3562"/>
    <mergeCell ref="B1717:M1717"/>
    <mergeCell ref="M2020:M2021"/>
    <mergeCell ref="F3458:M3458"/>
    <mergeCell ref="B2720:C2720"/>
    <mergeCell ref="B3135:C3135"/>
    <mergeCell ref="I433:K433"/>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L433:M433"/>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L745:M745"/>
    <mergeCell ref="B1571:C1571"/>
    <mergeCell ref="G2396:H2397"/>
    <mergeCell ref="B1876:C1877"/>
    <mergeCell ref="D3850:M3850"/>
    <mergeCell ref="B3870:G3870"/>
    <mergeCell ref="B3235:C3235"/>
    <mergeCell ref="B3906:F3906"/>
    <mergeCell ref="B56:C57"/>
    <mergeCell ref="I3548:J3548"/>
    <mergeCell ref="H2943:H2944"/>
    <mergeCell ref="L432:M432"/>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I1784:K1784"/>
    <mergeCell ref="B1366:G1366"/>
    <mergeCell ref="I2720:K2720"/>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L16:M16"/>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953:K953"/>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L2617:M2617"/>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I1264:K1264"/>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I3865:K3865"/>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L2720:M2720"/>
    <mergeCell ref="K4105:L4105"/>
    <mergeCell ref="M515:M516"/>
    <mergeCell ref="C1291:D1291"/>
    <mergeCell ref="I2097:K2097"/>
    <mergeCell ref="I3763:K3763"/>
    <mergeCell ref="I1678:K1678"/>
    <mergeCell ref="I1372:J1372"/>
    <mergeCell ref="E1994:F1994"/>
    <mergeCell ref="D2630:F2630"/>
    <mergeCell ref="B3662:G3662"/>
    <mergeCell ref="B2595:F2595"/>
    <mergeCell ref="B2753:F2753"/>
    <mergeCell ref="G2319:G2320"/>
    <mergeCell ref="D56:F57"/>
    <mergeCell ref="I1680:K1680"/>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L224:M224"/>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3761:K3761"/>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L2825:M2825"/>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I328:K328"/>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L1992:M1992"/>
    <mergeCell ref="D2192:G2192"/>
    <mergeCell ref="I2298:J2298"/>
    <mergeCell ref="D1467:G1467"/>
    <mergeCell ref="B3450:C3450"/>
    <mergeCell ref="I3025:J3025"/>
    <mergeCell ref="B3669:D3669"/>
    <mergeCell ref="B2092:C2092"/>
    <mergeCell ref="B2608:C2608"/>
    <mergeCell ref="M252:M253"/>
    <mergeCell ref="L2721:M2721"/>
    <mergeCell ref="I2283:J2283"/>
    <mergeCell ref="D1196:M1196"/>
    <mergeCell ref="C1457:D1457"/>
    <mergeCell ref="B2303:C2303"/>
    <mergeCell ref="I16:K16"/>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4072:K4072"/>
    <mergeCell ref="I827:J827"/>
    <mergeCell ref="B1268:D1268"/>
    <mergeCell ref="B1512:C1513"/>
    <mergeCell ref="I2924:J2924"/>
    <mergeCell ref="I3341:J3341"/>
    <mergeCell ref="I2309:J2309"/>
    <mergeCell ref="L225:M225"/>
    <mergeCell ref="B1722:F1722"/>
    <mergeCell ref="C1242:D1242"/>
    <mergeCell ref="B1716:C1716"/>
    <mergeCell ref="B2020:F2020"/>
    <mergeCell ref="D2091:G2091"/>
    <mergeCell ref="F2733:H2733"/>
    <mergeCell ref="I3036:J3036"/>
    <mergeCell ref="L952:M952"/>
    <mergeCell ref="D2210:E2210"/>
    <mergeCell ref="I2311:J2311"/>
    <mergeCell ref="L227:M227"/>
    <mergeCell ref="I2617:K261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L3864:M3864"/>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I2200:K2200"/>
    <mergeCell ref="D2923:G2923"/>
    <mergeCell ref="M2649:M2650"/>
    <mergeCell ref="B619:F619"/>
    <mergeCell ref="K2423:L2423"/>
    <mergeCell ref="D3046:F3046"/>
    <mergeCell ref="D3650:G3650"/>
    <mergeCell ref="L2824:M2824"/>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I1889:K1889"/>
    <mergeCell ref="D3540:F3541"/>
    <mergeCell ref="B2620:D2620"/>
    <mergeCell ref="C2081:D2081"/>
    <mergeCell ref="I2616:K2616"/>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I3969:K3969"/>
    <mergeCell ref="D420:F421"/>
    <mergeCell ref="L2616:M2616"/>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I536:K536"/>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L849:M849"/>
    <mergeCell ref="D2422:F2422"/>
    <mergeCell ref="B3548:C3548"/>
    <mergeCell ref="L2200:M2200"/>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L1160:M1160"/>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L3761:M3761"/>
    <mergeCell ref="B314:C314"/>
    <mergeCell ref="B3343:C3343"/>
    <mergeCell ref="I1512:M1513"/>
    <mergeCell ref="D3172:M3172"/>
    <mergeCell ref="I633:J633"/>
    <mergeCell ref="G3580:G3581"/>
    <mergeCell ref="I1686:J1686"/>
    <mergeCell ref="I931:J931"/>
    <mergeCell ref="I1360:J1360"/>
    <mergeCell ref="L3035:M3035"/>
    <mergeCell ref="I2413:J2413"/>
    <mergeCell ref="L329:M329"/>
    <mergeCell ref="C1192:D1192"/>
    <mergeCell ref="B2654:M2654"/>
    <mergeCell ref="G2812:H2813"/>
    <mergeCell ref="K2179:L2179"/>
    <mergeCell ref="I2721:K2721"/>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L2928:M2928"/>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52:K952"/>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L1888:M1888"/>
    <mergeCell ref="I2936:K2936"/>
    <mergeCell ref="I851:K851"/>
    <mergeCell ref="I3545:J3545"/>
    <mergeCell ref="D442:E442"/>
    <mergeCell ref="L744:M744"/>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L3760:M3760"/>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I1993:K1993"/>
    <mergeCell ref="B3793:F3793"/>
    <mergeCell ref="G3983:G3984"/>
    <mergeCell ref="D3129:G3129"/>
    <mergeCell ref="B3963:C3963"/>
    <mergeCell ref="D1042:M1042"/>
    <mergeCell ref="D3856:G3856"/>
    <mergeCell ref="L3656:M3656"/>
    <mergeCell ref="B2708:C2709"/>
    <mergeCell ref="B3754:C3754"/>
    <mergeCell ref="C2544:D2544"/>
    <mergeCell ref="F650:M650"/>
    <mergeCell ref="I1799:J1799"/>
    <mergeCell ref="I12:J12"/>
    <mergeCell ref="B331:D331"/>
    <mergeCell ref="D3551:G3551"/>
    <mergeCell ref="M1451:M1452"/>
    <mergeCell ref="M723:M724"/>
    <mergeCell ref="I3020:M3021"/>
    <mergeCell ref="L1993:M1993"/>
    <mergeCell ref="B3756:C3756"/>
    <mergeCell ref="B1875:M1875"/>
    <mergeCell ref="I1826:J1826"/>
    <mergeCell ref="D3072:F3073"/>
    <mergeCell ref="I2124:J2124"/>
    <mergeCell ref="B2549:M2549"/>
    <mergeCell ref="I643:K643"/>
    <mergeCell ref="L3657:M3657"/>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L953:M953"/>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L537:M537"/>
    <mergeCell ref="M1089:M1090"/>
    <mergeCell ref="C1400:D1400"/>
    <mergeCell ref="B2291:M2291"/>
    <mergeCell ref="I2540:J2540"/>
    <mergeCell ref="M370:M371"/>
    <mergeCell ref="I1472:K1472"/>
    <mergeCell ref="I1166:J1166"/>
    <mergeCell ref="M668:M669"/>
    <mergeCell ref="H1297:H1298"/>
    <mergeCell ref="I3136:K3136"/>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L3865:M3865"/>
    <mergeCell ref="I10:J10"/>
    <mergeCell ref="D962:E962"/>
    <mergeCell ref="K1098:L1098"/>
    <mergeCell ref="D2340:M2340"/>
    <mergeCell ref="I745:K745"/>
    <mergeCell ref="B3447:C3447"/>
    <mergeCell ref="M3996:M3997"/>
    <mergeCell ref="I99:J99"/>
    <mergeCell ref="I737:J737"/>
    <mergeCell ref="I2096:K2096"/>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L2409:M2409"/>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329:K329"/>
    <mergeCell ref="I23:J23"/>
    <mergeCell ref="K673:L673"/>
    <mergeCell ref="H2124:H2125"/>
    <mergeCell ref="H2762:H2763"/>
    <mergeCell ref="K1609:L1609"/>
    <mergeCell ref="H3060:H3061"/>
    <mergeCell ref="I1056:K1056"/>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3657:K3657"/>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L3137:M3137"/>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L3033:M3033"/>
    <mergeCell ref="D3233:G3233"/>
    <mergeCell ref="B3047:F3047"/>
    <mergeCell ref="B3131:C3131"/>
    <mergeCell ref="I752:K752"/>
    <mergeCell ref="L3032:M303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3760:K3760"/>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849:K849"/>
    <mergeCell ref="I3967:L3967"/>
    <mergeCell ref="C1083:D1083"/>
    <mergeCell ref="G3879:G3880"/>
    <mergeCell ref="I3240:K324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I537:K537"/>
    <mergeCell ref="M2735:M2736"/>
    <mergeCell ref="B1156:C1156"/>
    <mergeCell ref="H2215:H2216"/>
    <mergeCell ref="M3671:M3672"/>
    <mergeCell ref="H3268:H3269"/>
    <mergeCell ref="I2084:M2085"/>
    <mergeCell ref="L1057:M1057"/>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1265:K1265"/>
    <mergeCell ref="I959:J959"/>
    <mergeCell ref="H3698:H3699"/>
    <mergeCell ref="G3906:G3907"/>
    <mergeCell ref="I3963:J3963"/>
    <mergeCell ref="B107:M107"/>
    <mergeCell ref="H3996:H3997"/>
    <mergeCell ref="J3357:L3357"/>
    <mergeCell ref="B2924:C2924"/>
    <mergeCell ref="I2441:J2441"/>
    <mergeCell ref="I356:J356"/>
    <mergeCell ref="I960:K960"/>
    <mergeCell ref="L1889:M1889"/>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L1784:M1784"/>
    <mergeCell ref="K2233:L2233"/>
    <mergeCell ref="K148:L148"/>
    <mergeCell ref="H863:H864"/>
    <mergeCell ref="I682:J682"/>
    <mergeCell ref="I3132:J3132"/>
    <mergeCell ref="G1500:G1501"/>
    <mergeCell ref="H3282:H3283"/>
    <mergeCell ref="D635:G635"/>
    <mergeCell ref="H2527:H2528"/>
    <mergeCell ref="B2516:D2516"/>
    <mergeCell ref="I225:K225"/>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37:K3137"/>
    <mergeCell ref="I3129:J3129"/>
    <mergeCell ref="G4:H5"/>
    <mergeCell ref="I3462:M3462"/>
    <mergeCell ref="D2186:M2186"/>
    <mergeCell ref="I3864:K3864"/>
    <mergeCell ref="B1478:G1478"/>
    <mergeCell ref="B2414:G2414"/>
    <mergeCell ref="G1824:H1825"/>
    <mergeCell ref="F1794:M1794"/>
    <mergeCell ref="B1160:C1160"/>
    <mergeCell ref="I1672:J1672"/>
    <mergeCell ref="H551:H552"/>
    <mergeCell ref="B2411:D2411"/>
    <mergeCell ref="M1867:M1868"/>
    <mergeCell ref="G1826:G1827"/>
    <mergeCell ref="L1368:M1368"/>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I3448:K344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I1992:K1992"/>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L2201:M2201"/>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L848:M848"/>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L120:M120"/>
    <mergeCell ref="B1921:F1921"/>
    <mergeCell ref="I3144:K3144"/>
    <mergeCell ref="B14:G14"/>
    <mergeCell ref="I535:L535"/>
    <mergeCell ref="D650:E650"/>
    <mergeCell ref="I3751:L3751"/>
    <mergeCell ref="G2753:G2754"/>
    <mergeCell ref="B220:C220"/>
    <mergeCell ref="B736:C736"/>
    <mergeCell ref="C4099:D4099"/>
    <mergeCell ref="B2:C2"/>
    <mergeCell ref="L121:M121"/>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473:K1473"/>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369:K1369"/>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L1472:M1472"/>
    <mergeCell ref="L4073:M4073"/>
    <mergeCell ref="B931:F931"/>
    <mergeCell ref="L3345:M3345"/>
    <mergeCell ref="K2735:L2735"/>
    <mergeCell ref="B3540:C3541"/>
    <mergeCell ref="C2809:D2809"/>
    <mergeCell ref="L3136:M3136"/>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I2928:K2928"/>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L3553:M3553"/>
    <mergeCell ref="B1173:D1173"/>
    <mergeCell ref="D2028:M2028"/>
    <mergeCell ref="I848:K84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I1577:K1577"/>
    <mergeCell ref="G307:G308"/>
    <mergeCell ref="I1367:L1367"/>
    <mergeCell ref="B2196:C2196"/>
    <mergeCell ref="D3649:G3649"/>
    <mergeCell ref="H4010:H4011"/>
    <mergeCell ref="I2188:M2189"/>
    <mergeCell ref="K2007:L2007"/>
    <mergeCell ref="E746:F746"/>
    <mergeCell ref="G1401:G1402"/>
    <mergeCell ref="L2097:M2097"/>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I121:K121"/>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968:K3968"/>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L2512:M2512"/>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L2513:M2513"/>
    <mergeCell ref="M3065:M3066"/>
    <mergeCell ref="C3376:D3376"/>
    <mergeCell ref="C2913:D2913"/>
    <mergeCell ref="M3372:M3373"/>
    <mergeCell ref="B1071:F1071"/>
    <mergeCell ref="I3440:J3440"/>
    <mergeCell ref="H1505:H1506"/>
    <mergeCell ref="B1500:F1500"/>
    <mergeCell ref="B3585:F3585"/>
    <mergeCell ref="I569:J569"/>
    <mergeCell ref="L1056:M1056"/>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L1785:M178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4073:K4073"/>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2304:K2304"/>
    <mergeCell ref="L4072:M4072"/>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I3033:K3033"/>
    <mergeCell ref="D1898:E1898"/>
    <mergeCell ref="I1999:J1999"/>
    <mergeCell ref="I2305:K2305"/>
    <mergeCell ref="D2504:G2504"/>
    <mergeCell ref="I2297:J2297"/>
    <mergeCell ref="B1147:M1147"/>
    <mergeCell ref="B3983:F3983"/>
    <mergeCell ref="B4105:F4105"/>
    <mergeCell ref="I2728:K2728"/>
    <mergeCell ref="I1396:J1396"/>
    <mergeCell ref="I3032:K3032"/>
    <mergeCell ref="I2000:K2000"/>
    <mergeCell ref="I3481:J3481"/>
    <mergeCell ref="C2856:D2856"/>
    <mergeCell ref="C771:D771"/>
    <mergeCell ref="B472:C473"/>
    <mergeCell ref="G2631:G2632"/>
    <mergeCell ref="I2607:L2607"/>
    <mergeCell ref="D3863:G3863"/>
    <mergeCell ref="B2920:C2920"/>
    <mergeCell ref="G1451:G1452"/>
    <mergeCell ref="I3332:M3333"/>
    <mergeCell ref="L2305:M2305"/>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L1265:M1265"/>
    <mergeCell ref="I1465:J1465"/>
    <mergeCell ref="I1098:J1098"/>
    <mergeCell ref="C2185:D2185"/>
    <mergeCell ref="B1821:M1821"/>
    <mergeCell ref="I224:K224"/>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2513:K2513"/>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1057:K1057"/>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L536:M536"/>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L3448:M3448"/>
    <mergeCell ref="B884:C884"/>
    <mergeCell ref="I1591:J1591"/>
    <mergeCell ref="M2346:M2347"/>
    <mergeCell ref="I2527:J2527"/>
    <mergeCell ref="M2644:M2645"/>
    <mergeCell ref="C618:D618"/>
    <mergeCell ref="I1470:K1470"/>
    <mergeCell ref="B3338:C3338"/>
    <mergeCell ref="I531:J531"/>
    <mergeCell ref="I2406:K2406"/>
    <mergeCell ref="I4051:J4051"/>
    <mergeCell ref="I1681:K1681"/>
    <mergeCell ref="H2545:H2546"/>
    <mergeCell ref="L3449:M3449"/>
    <mergeCell ref="F442:M442"/>
    <mergeCell ref="L3030:M3030"/>
    <mergeCell ref="B523:M523"/>
    <mergeCell ref="C1608:D1608"/>
    <mergeCell ref="D3588:M3588"/>
    <mergeCell ref="M4001:M4002"/>
    <mergeCell ref="I2408:K2408"/>
    <mergeCell ref="B3027:C3027"/>
    <mergeCell ref="I1505:J1505"/>
    <mergeCell ref="D1154:G1154"/>
    <mergeCell ref="I890:J890"/>
    <mergeCell ref="H2111:H2112"/>
    <mergeCell ref="G1708:G1709"/>
    <mergeCell ref="M3698:M3699"/>
    <mergeCell ref="D1881:G1881"/>
    <mergeCell ref="B2607:G2607"/>
    <mergeCell ref="I3904:M3905"/>
    <mergeCell ref="I134:M134"/>
    <mergeCell ref="I2409:K2409"/>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I641:K641"/>
    <mergeCell ref="B2441:F2441"/>
    <mergeCell ref="B356:F356"/>
    <mergeCell ref="D112:G112"/>
    <mergeCell ref="H2346:H2347"/>
    <mergeCell ref="H3372:H3373"/>
    <mergeCell ref="D1778:G1778"/>
    <mergeCell ref="B3659:D3659"/>
    <mergeCell ref="I1368:K1368"/>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I3241:K3241"/>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161:K1161"/>
    <mergeCell ref="I1468:J1468"/>
    <mergeCell ref="C1816:D1816"/>
    <mergeCell ref="B210:C210"/>
    <mergeCell ref="M1243:M1244"/>
    <mergeCell ref="I2658:J2658"/>
    <mergeCell ref="C2490:D2490"/>
    <mergeCell ref="I2956:J2956"/>
    <mergeCell ref="I1888:K1888"/>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L1680:M1680"/>
    <mergeCell ref="B3443:C3443"/>
    <mergeCell ref="D2297:G2297"/>
    <mergeCell ref="L3344:M3344"/>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L640:M640"/>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L3969:M3969"/>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L3552:M3552"/>
    <mergeCell ref="B3446:G3446"/>
    <mergeCell ref="B1822:M1822"/>
    <mergeCell ref="I432:K432"/>
    <mergeCell ref="I1695:J1695"/>
    <mergeCell ref="I3130:J3130"/>
    <mergeCell ref="B3173:M3173"/>
    <mergeCell ref="I1574:K1574"/>
    <mergeCell ref="M1383:M1384"/>
    <mergeCell ref="B2193:C2193"/>
    <mergeCell ref="D3592:F3593"/>
    <mergeCell ref="M655:M656"/>
    <mergeCell ref="I3857:J3857"/>
    <mergeCell ref="I4155:J4155"/>
    <mergeCell ref="M3169:M3170"/>
    <mergeCell ref="I1785:K1785"/>
    <mergeCell ref="B1888:C1888"/>
    <mergeCell ref="K1401:L1401"/>
    <mergeCell ref="L1369:M1369"/>
    <mergeCell ref="B2111:F2111"/>
    <mergeCell ref="B2866:F2866"/>
    <mergeCell ref="B3164:F3164"/>
    <mergeCell ref="G3178:G3179"/>
    <mergeCell ref="L2096:M2096"/>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120:K120"/>
    <mergeCell ref="I3141:J3141"/>
    <mergeCell ref="G3384:H3385"/>
    <mergeCell ref="B1406:M1406"/>
    <mergeCell ref="G777:G778"/>
    <mergeCell ref="B2133:M2133"/>
    <mergeCell ref="I3449:K3449"/>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I3344:K3344"/>
    <mergeCell ref="B1998:G1998"/>
    <mergeCell ref="B3644:C3645"/>
    <mergeCell ref="G2344:H2345"/>
    <mergeCell ref="D3666:E3666"/>
    <mergeCell ref="L3968:M3968"/>
    <mergeCell ref="H3047:H3048"/>
    <mergeCell ref="B1302:M1302"/>
    <mergeCell ref="D847:G847"/>
    <mergeCell ref="M2387:M2388"/>
    <mergeCell ref="M994:M995"/>
    <mergeCell ref="G411:G412"/>
    <mergeCell ref="B2815:G2815"/>
    <mergeCell ref="C2539:D2539"/>
    <mergeCell ref="I3345:K3345"/>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I640:K640"/>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L2304:M2304"/>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L2929:M2929"/>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L1473:M1473"/>
    <mergeCell ref="B2028:C2028"/>
    <mergeCell ref="B2332:F2332"/>
    <mergeCell ref="B2970:F2970"/>
    <mergeCell ref="B3798:M3798"/>
    <mergeCell ref="C209:D209"/>
    <mergeCell ref="L1264:M1264"/>
    <mergeCell ref="I1884:J1884"/>
    <mergeCell ref="G3956:H3957"/>
    <mergeCell ref="D2299:G2299"/>
    <mergeCell ref="B1062:G1062"/>
    <mergeCell ref="L1475:M1475"/>
    <mergeCell ref="F2941:H2941"/>
    <mergeCell ref="I3244:J3244"/>
    <mergeCell ref="K162:L162"/>
    <mergeCell ref="B2626:C2626"/>
    <mergeCell ref="K460:L460"/>
    <mergeCell ref="M786:M787"/>
    <mergeCell ref="I2825:K2825"/>
    <mergeCell ref="M58:M59"/>
    <mergeCell ref="M1084:M1085"/>
    <mergeCell ref="B1784:C1784"/>
    <mergeCell ref="I3552:K3552"/>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3553:K3553"/>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I2512:K2512"/>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I17:K17"/>
    <mergeCell ref="D314:M314"/>
    <mergeCell ref="B3069:M3069"/>
    <mergeCell ref="B2611:C2611"/>
    <mergeCell ref="K1175:L1175"/>
    <mergeCell ref="I3660:J3660"/>
    <mergeCell ref="L1576:M1576"/>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I2824:K2824"/>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2201:K2201"/>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I744:K744"/>
    <mergeCell ref="G655:G656"/>
    <mergeCell ref="B732:C733"/>
    <mergeCell ref="D1152:G1152"/>
    <mergeCell ref="B1396:F1396"/>
    <mergeCell ref="B1778:C1778"/>
    <mergeCell ref="D1880:G1880"/>
    <mergeCell ref="B3481:F3481"/>
    <mergeCell ref="L328:M328"/>
    <mergeCell ref="I1376:K1376"/>
    <mergeCell ref="I2864:M2865"/>
    <mergeCell ref="I1985:J1985"/>
    <mergeCell ref="B2724:D2724"/>
    <mergeCell ref="B2722:C2722"/>
    <mergeCell ref="D1096:F1097"/>
    <mergeCell ref="G2803:G2804"/>
    <mergeCell ref="B1690:C1690"/>
    <mergeCell ref="D368:F369"/>
    <mergeCell ref="B2716:C2716"/>
    <mergeCell ref="D238:F238"/>
    <mergeCell ref="L1681:M1681"/>
    <mergeCell ref="B2423:F2423"/>
    <mergeCell ref="B4006:M4006"/>
    <mergeCell ref="L2408:M2408"/>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&amp;L&amp;G&amp;C&amp;"+,Bold"&amp;16&amp;K1F1F1FRooftop Unit Report</oddHeader>
    <oddFooter>&amp;C&amp;8Page &amp;P of &amp;N</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2"/>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MAU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IF(SUM(H33:H48)+SUM(H81:H102)=0,"",SUM(H33:H48)+SUM(H81:H102))</f>
        <v/>
      </c>
      <c r="I49" s="43" t="n"/>
      <c r="J49" s="43">
        <f>IF(SUM(J33:J48)+SUM(J81:J102)=0,"",SUM(J33:J48)+SUM(J81:J102))</f>
        <v/>
      </c>
      <c r="K49" s="43" t="n"/>
      <c r="L49" s="43">
        <f>IF(SUM(L33:L48)+SUM(L81:L102)=0,"",SUM(L33:L48)+SUM(L81:L102))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IF(OR(D59="",G59="",COUNT(D60:M61)=0),"",IF(OR(ISTEXT(D59),ISTEXT(G59)),"",AVERAGE(D60:M61)*(D59-2-2*N(J59))*G59*N(M59)/144))</f>
        <v/>
      </c>
      <c r="F62" s="174" t="n"/>
      <c r="G62" s="173" t="n"/>
      <c r="H62" s="460" t="inlineStr">
        <is>
          <t>CFM / ft</t>
        </is>
      </c>
      <c r="I62" s="174" t="n"/>
      <c r="J62" s="173" t="n"/>
      <c r="K62" s="33">
        <f>IF(OR(E62="",D59=""),"",IF(OR(ISTEXT(E62),ISTEXT(D59)),"",E62/(D59/12)))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IF(OR(C65="",C66=""),"",IF(OR(ISTEXT(C66),C65="N/A",C65="Not Avail.",C65="Not Acc.",C65="N/L"),"",C66*IFERROR(INDEX('{Dropdowns}'!$J:$J,MATCH("Supply Filter (VelGrid)|"&amp;C65,'{Dropdowns}'!$H:$H,0)),0)*IFERROR(INDEX('{Dropdowns}'!$K:$K,MATCH("Supply Filter (VelGrid)|"&amp;C65,'{Dropdowns}'!$H:$H,0)),0)))</f>
        <v/>
      </c>
      <c r="D67" s="33">
        <f>IF(OR(D65="",D66=""),"",IF(OR(ISTEXT(D66),D65="N/A",D65="Not Avail.",D65="Not Acc.",D65="N/L"),"",D66*IFERROR(INDEX('{Dropdowns}'!$J:$J,MATCH("Supply Filter (VelGrid)|"&amp;D65,'{Dropdowns}'!$H:$H,0)),0)*IFERROR(INDEX('{Dropdowns}'!$K:$K,MATCH("Supply Filter (VelGrid)|"&amp;D65,'{Dropdowns}'!$H:$H,0)),0)))</f>
        <v/>
      </c>
      <c r="E67" s="33">
        <f>IF(OR(E65="",E66=""),"",IF(OR(ISTEXT(E66),E65="N/A",E65="Not Avail.",E65="Not Acc.",E65="N/L"),"",E66*IFERROR(INDEX('{Dropdowns}'!$J:$J,MATCH("Supply Filter (VelGrid)|"&amp;E65,'{Dropdowns}'!$H:$H,0)),0)*IFERROR(INDEX('{Dropdowns}'!$K:$K,MATCH("Supply Filter (VelGrid)|"&amp;E65,'{Dropdowns}'!$H:$H,0)),0)))</f>
        <v/>
      </c>
      <c r="F67" s="33">
        <f>IF(OR(F65="",F66=""),"",IF(OR(ISTEXT(F66),F65="N/A",F65="Not Avail.",F65="Not Acc.",F65="N/L"),"",F66*IFERROR(INDEX('{Dropdowns}'!$J:$J,MATCH("Supply Filter (VelGrid)|"&amp;F65,'{Dropdowns}'!$H:$H,0)),0)*IFERROR(INDEX('{Dropdowns}'!$K:$K,MATCH("Supply Filter (VelGrid)|"&amp;F65,'{Dropdowns}'!$H:$H,0)),0)))</f>
        <v/>
      </c>
      <c r="G67" s="33">
        <f>IF(OR(G65="",G66=""),"",IF(OR(ISTEXT(G66),G65="N/A",G65="Not Avail.",G65="Not Acc.",G65="N/L"),"",G66*IFERROR(INDEX('{Dropdowns}'!$J:$J,MATCH("Supply Filter (VelGrid)|"&amp;G65,'{Dropdowns}'!$H:$H,0)),0)*IFERROR(INDEX('{Dropdowns}'!$K:$K,MATCH("Supply Filter (VelGrid)|"&amp;G65,'{Dropdowns}'!$H:$H,0)),0)))</f>
        <v/>
      </c>
      <c r="H67" s="33">
        <f>IF(OR(H65="",H66=""),"",IF(OR(ISTEXT(H66),H65="N/A",H65="Not Avail.",H65="Not Acc.",H65="N/L"),"",H66*IFERROR(INDEX('{Dropdowns}'!$J:$J,MATCH("Supply Filter (VelGrid)|"&amp;H65,'{Dropdowns}'!$H:$H,0)),0)*IFERROR(INDEX('{Dropdowns}'!$K:$K,MATCH("Supply Filter (VelGrid)|"&amp;H65,'{Dropdowns}'!$H:$H,0)),0)))</f>
        <v/>
      </c>
      <c r="I67" s="33">
        <f>IF(OR(I65="",I66=""),"",IF(OR(ISTEXT(I66),I65="N/A",I65="Not Avail.",I65="Not Acc.",I65="N/L"),"",I66*IFERROR(INDEX('{Dropdowns}'!$J:$J,MATCH("Supply Filter (VelGrid)|"&amp;I65,'{Dropdowns}'!$H:$H,0)),0)*IFERROR(INDEX('{Dropdowns}'!$K:$K,MATCH("Supply Filter (VelGrid)|"&amp;I65,'{Dropdowns}'!$H:$H,0)),0)))</f>
        <v/>
      </c>
      <c r="J67" s="33">
        <f>IF(OR(J65="",J66=""),"",IF(OR(ISTEXT(J66),J65="N/A",J65="Not Avail.",J65="Not Acc.",J65="N/L"),"",J66*IFERROR(INDEX('{Dropdowns}'!$J:$J,MATCH("Supply Filter (VelGrid)|"&amp;J65,'{Dropdowns}'!$H:$H,0)),0)*IFERROR(INDEX('{Dropdowns}'!$K:$K,MATCH("Supply Filter (VelGrid)|"&amp;J65,'{Dropdowns}'!$H:$H,0)),0)))</f>
        <v/>
      </c>
      <c r="K67" s="33">
        <f>IF(OR(K65="",K66=""),"",IF(OR(ISTEXT(K66),K65="N/A",K65="Not Avail.",K65="Not Acc.",K65="N/L"),"",K66*IFERROR(INDEX('{Dropdowns}'!$J:$J,MATCH("Supply Filter (VelGrid)|"&amp;K65,'{Dropdowns}'!$H:$H,0)),0)*IFERROR(INDEX('{Dropdowns}'!$K:$K,MATCH("Supply Filter (VelGrid)|"&amp;K65,'{Dropdowns}'!$H:$H,0)),0)))</f>
        <v/>
      </c>
      <c r="L67" s="33">
        <f>IF(OR(L65="",L66=""),"",IF(OR(ISTEXT(L66),L65="N/A",L65="Not Avail.",L65="Not Acc.",L65="N/L"),"",L66*IFERROR(INDEX('{Dropdowns}'!$J:$J,MATCH("Supply Filter (VelGrid)|"&amp;L65,'{Dropdowns}'!$H:$H,0)),0)*IFERROR(INDEX('{Dropdowns}'!$K:$K,MATCH("Supply Filter (VelGrid)|"&amp;L65,'{Dropdowns}'!$H:$H,0)),0)))</f>
        <v/>
      </c>
      <c r="M67" s="33">
        <f>IF(OR(M65="",M66=""),"",IF(OR(ISTEXT(M66),M65="N/A",M65="Not Avail.",M65="Not Acc.",M65="N/L"),"",M66*IFERROR(INDEX('{Dropdowns}'!$J:$J,MATCH("Supply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IF(OR(D71="",H71=""),"",IF(ISTEXT(H71),"",IF(H71&lt;0.15,"Pressure too low",IF(H71&gt;0.65,"Pressure too high",IF(ISTEXT(D71),"",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MAU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IF(SUM(H137:H152)+SUM(H185:H206)=0,"",SUM(H137:H152)+SUM(H185:H206))</f>
        <v/>
      </c>
      <c r="I153" s="43" t="n"/>
      <c r="J153" s="43">
        <f>IF(SUM(J137:J152)+SUM(J185:J206)=0,"",SUM(J137:J152)+SUM(J185:J206))</f>
        <v/>
      </c>
      <c r="K153" s="43" t="n"/>
      <c r="L153" s="43">
        <f>IF(SUM(L137:L152)+SUM(L185:L206)=0,"",SUM(L137:L152)+SUM(L185:L206))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IF(OR(D163="",G163="",COUNT(D164:M165)=0),"",IF(OR(ISTEXT(D163),ISTEXT(G163)),"",AVERAGE(D164:M165)*(D163-2-2*N(J163))*G163*N(M163)/144))</f>
        <v/>
      </c>
      <c r="F166" s="174" t="n"/>
      <c r="G166" s="173" t="n"/>
      <c r="H166" s="460" t="inlineStr">
        <is>
          <t>CFM / ft</t>
        </is>
      </c>
      <c r="I166" s="174" t="n"/>
      <c r="J166" s="173" t="n"/>
      <c r="K166" s="33">
        <f>IF(OR(E166="",D163=""),"",IF(OR(ISTEXT(E166),ISTEXT(D163)),"",E166/(D163/12)))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IF(OR(C169="",C170=""),"",IF(OR(ISTEXT(C170),C169="N/A",C169="Not Avail.",C169="Not Acc.",C169="N/L"),"",C170*IFERROR(INDEX('{Dropdowns}'!$J:$J,MATCH("Supply Filter (VelGrid)|"&amp;C169,'{Dropdowns}'!$H:$H,0)),0)*IFERROR(INDEX('{Dropdowns}'!$K:$K,MATCH("Supply Filter (VelGrid)|"&amp;C169,'{Dropdowns}'!$H:$H,0)),0)))</f>
        <v/>
      </c>
      <c r="D171" s="33">
        <f>IF(OR(D169="",D170=""),"",IF(OR(ISTEXT(D170),D169="N/A",D169="Not Avail.",D169="Not Acc.",D169="N/L"),"",D170*IFERROR(INDEX('{Dropdowns}'!$J:$J,MATCH("Supply Filter (VelGrid)|"&amp;D169,'{Dropdowns}'!$H:$H,0)),0)*IFERROR(INDEX('{Dropdowns}'!$K:$K,MATCH("Supply Filter (VelGrid)|"&amp;D169,'{Dropdowns}'!$H:$H,0)),0)))</f>
        <v/>
      </c>
      <c r="E171" s="33">
        <f>IF(OR(E169="",E170=""),"",IF(OR(ISTEXT(E170),E169="N/A",E169="Not Avail.",E169="Not Acc.",E169="N/L"),"",E170*IFERROR(INDEX('{Dropdowns}'!$J:$J,MATCH("Supply Filter (VelGrid)|"&amp;E169,'{Dropdowns}'!$H:$H,0)),0)*IFERROR(INDEX('{Dropdowns}'!$K:$K,MATCH("Supply Filter (VelGrid)|"&amp;E169,'{Dropdowns}'!$H:$H,0)),0)))</f>
        <v/>
      </c>
      <c r="F171" s="33">
        <f>IF(OR(F169="",F170=""),"",IF(OR(ISTEXT(F170),F169="N/A",F169="Not Avail.",F169="Not Acc.",F169="N/L"),"",F170*IFERROR(INDEX('{Dropdowns}'!$J:$J,MATCH("Supply Filter (VelGrid)|"&amp;F169,'{Dropdowns}'!$H:$H,0)),0)*IFERROR(INDEX('{Dropdowns}'!$K:$K,MATCH("Supply Filter (VelGrid)|"&amp;F169,'{Dropdowns}'!$H:$H,0)),0)))</f>
        <v/>
      </c>
      <c r="G171" s="33">
        <f>IF(OR(G169="",G170=""),"",IF(OR(ISTEXT(G170),G169="N/A",G169="Not Avail.",G169="Not Acc.",G169="N/L"),"",G170*IFERROR(INDEX('{Dropdowns}'!$J:$J,MATCH("Supply Filter (VelGrid)|"&amp;G169,'{Dropdowns}'!$H:$H,0)),0)*IFERROR(INDEX('{Dropdowns}'!$K:$K,MATCH("Supply Filter (VelGrid)|"&amp;G169,'{Dropdowns}'!$H:$H,0)),0)))</f>
        <v/>
      </c>
      <c r="H171" s="33">
        <f>IF(OR(H169="",H170=""),"",IF(OR(ISTEXT(H170),H169="N/A",H169="Not Avail.",H169="Not Acc.",H169="N/L"),"",H170*IFERROR(INDEX('{Dropdowns}'!$J:$J,MATCH("Supply Filter (VelGrid)|"&amp;H169,'{Dropdowns}'!$H:$H,0)),0)*IFERROR(INDEX('{Dropdowns}'!$K:$K,MATCH("Supply Filter (VelGrid)|"&amp;H169,'{Dropdowns}'!$H:$H,0)),0)))</f>
        <v/>
      </c>
      <c r="I171" s="33">
        <f>IF(OR(I169="",I170=""),"",IF(OR(ISTEXT(I170),I169="N/A",I169="Not Avail.",I169="Not Acc.",I169="N/L"),"",I170*IFERROR(INDEX('{Dropdowns}'!$J:$J,MATCH("Supply Filter (VelGrid)|"&amp;I169,'{Dropdowns}'!$H:$H,0)),0)*IFERROR(INDEX('{Dropdowns}'!$K:$K,MATCH("Supply Filter (VelGrid)|"&amp;I169,'{Dropdowns}'!$H:$H,0)),0)))</f>
        <v/>
      </c>
      <c r="J171" s="33">
        <f>IF(OR(J169="",J170=""),"",IF(OR(ISTEXT(J170),J169="N/A",J169="Not Avail.",J169="Not Acc.",J169="N/L"),"",J170*IFERROR(INDEX('{Dropdowns}'!$J:$J,MATCH("Supply Filter (VelGrid)|"&amp;J169,'{Dropdowns}'!$H:$H,0)),0)*IFERROR(INDEX('{Dropdowns}'!$K:$K,MATCH("Supply Filter (VelGrid)|"&amp;J169,'{Dropdowns}'!$H:$H,0)),0)))</f>
        <v/>
      </c>
      <c r="K171" s="33">
        <f>IF(OR(K169="",K170=""),"",IF(OR(ISTEXT(K170),K169="N/A",K169="Not Avail.",K169="Not Acc.",K169="N/L"),"",K170*IFERROR(INDEX('{Dropdowns}'!$J:$J,MATCH("Supply Filter (VelGrid)|"&amp;K169,'{Dropdowns}'!$H:$H,0)),0)*IFERROR(INDEX('{Dropdowns}'!$K:$K,MATCH("Supply Filter (VelGrid)|"&amp;K169,'{Dropdowns}'!$H:$H,0)),0)))</f>
        <v/>
      </c>
      <c r="L171" s="33">
        <f>IF(OR(L169="",L170=""),"",IF(OR(ISTEXT(L170),L169="N/A",L169="Not Avail.",L169="Not Acc.",L169="N/L"),"",L170*IFERROR(INDEX('{Dropdowns}'!$J:$J,MATCH("Supply Filter (VelGrid)|"&amp;L169,'{Dropdowns}'!$H:$H,0)),0)*IFERROR(INDEX('{Dropdowns}'!$K:$K,MATCH("Supply Filter (VelGrid)|"&amp;L169,'{Dropdowns}'!$H:$H,0)),0)))</f>
        <v/>
      </c>
      <c r="M171" s="33">
        <f>IF(OR(M169="",M170=""),"",IF(OR(ISTEXT(M170),M169="N/A",M169="Not Avail.",M169="Not Acc.",M169="N/L"),"",M170*IFERROR(INDEX('{Dropdowns}'!$J:$J,MATCH("Supply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IF(OR(D175="",H175=""),"",IF(ISTEXT(H175),"",IF(H175&lt;0.15,"Pressure too low",IF(H175&gt;0.65,"Pressure too high",IF(ISTEXT(D175),"",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MAU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IF(SUM(H241:H256)+SUM(H289:H310)=0,"",SUM(H241:H256)+SUM(H289:H310))</f>
        <v/>
      </c>
      <c r="I257" s="43" t="n"/>
      <c r="J257" s="43">
        <f>IF(SUM(J241:J256)+SUM(J289:J310)=0,"",SUM(J241:J256)+SUM(J289:J310))</f>
        <v/>
      </c>
      <c r="K257" s="43" t="n"/>
      <c r="L257" s="43">
        <f>IF(SUM(L241:L256)+SUM(L289:L310)=0,"",SUM(L241:L256)+SUM(L289:L310))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IF(OR(D267="",G267="",COUNT(D268:M269)=0),"",IF(OR(ISTEXT(D267),ISTEXT(G267)),"",AVERAGE(D268:M269)*(D267-2-2*N(J267))*G267*N(M267)/144))</f>
        <v/>
      </c>
      <c r="F270" s="174" t="n"/>
      <c r="G270" s="173" t="n"/>
      <c r="H270" s="460" t="inlineStr">
        <is>
          <t>CFM / ft</t>
        </is>
      </c>
      <c r="I270" s="174" t="n"/>
      <c r="J270" s="173" t="n"/>
      <c r="K270" s="33">
        <f>IF(OR(E270="",D267=""),"",IF(OR(ISTEXT(E270),ISTEXT(D267)),"",E270/(D267/12)))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IF(OR(C273="",C274=""),"",IF(OR(ISTEXT(C274),C273="N/A",C273="Not Avail.",C273="Not Acc.",C273="N/L"),"",C274*IFERROR(INDEX('{Dropdowns}'!$J:$J,MATCH("Supply Filter (VelGrid)|"&amp;C273,'{Dropdowns}'!$H:$H,0)),0)*IFERROR(INDEX('{Dropdowns}'!$K:$K,MATCH("Supply Filter (VelGrid)|"&amp;C273,'{Dropdowns}'!$H:$H,0)),0)))</f>
        <v/>
      </c>
      <c r="D275" s="33">
        <f>IF(OR(D273="",D274=""),"",IF(OR(ISTEXT(D274),D273="N/A",D273="Not Avail.",D273="Not Acc.",D273="N/L"),"",D274*IFERROR(INDEX('{Dropdowns}'!$J:$J,MATCH("Supply Filter (VelGrid)|"&amp;D273,'{Dropdowns}'!$H:$H,0)),0)*IFERROR(INDEX('{Dropdowns}'!$K:$K,MATCH("Supply Filter (VelGrid)|"&amp;D273,'{Dropdowns}'!$H:$H,0)),0)))</f>
        <v/>
      </c>
      <c r="E275" s="33">
        <f>IF(OR(E273="",E274=""),"",IF(OR(ISTEXT(E274),E273="N/A",E273="Not Avail.",E273="Not Acc.",E273="N/L"),"",E274*IFERROR(INDEX('{Dropdowns}'!$J:$J,MATCH("Supply Filter (VelGrid)|"&amp;E273,'{Dropdowns}'!$H:$H,0)),0)*IFERROR(INDEX('{Dropdowns}'!$K:$K,MATCH("Supply Filter (VelGrid)|"&amp;E273,'{Dropdowns}'!$H:$H,0)),0)))</f>
        <v/>
      </c>
      <c r="F275" s="33">
        <f>IF(OR(F273="",F274=""),"",IF(OR(ISTEXT(F274),F273="N/A",F273="Not Avail.",F273="Not Acc.",F273="N/L"),"",F274*IFERROR(INDEX('{Dropdowns}'!$J:$J,MATCH("Supply Filter (VelGrid)|"&amp;F273,'{Dropdowns}'!$H:$H,0)),0)*IFERROR(INDEX('{Dropdowns}'!$K:$K,MATCH("Supply Filter (VelGrid)|"&amp;F273,'{Dropdowns}'!$H:$H,0)),0)))</f>
        <v/>
      </c>
      <c r="G275" s="33">
        <f>IF(OR(G273="",G274=""),"",IF(OR(ISTEXT(G274),G273="N/A",G273="Not Avail.",G273="Not Acc.",G273="N/L"),"",G274*IFERROR(INDEX('{Dropdowns}'!$J:$J,MATCH("Supply Filter (VelGrid)|"&amp;G273,'{Dropdowns}'!$H:$H,0)),0)*IFERROR(INDEX('{Dropdowns}'!$K:$K,MATCH("Supply Filter (VelGrid)|"&amp;G273,'{Dropdowns}'!$H:$H,0)),0)))</f>
        <v/>
      </c>
      <c r="H275" s="33">
        <f>IF(OR(H273="",H274=""),"",IF(OR(ISTEXT(H274),H273="N/A",H273="Not Avail.",H273="Not Acc.",H273="N/L"),"",H274*IFERROR(INDEX('{Dropdowns}'!$J:$J,MATCH("Supply Filter (VelGrid)|"&amp;H273,'{Dropdowns}'!$H:$H,0)),0)*IFERROR(INDEX('{Dropdowns}'!$K:$K,MATCH("Supply Filter (VelGrid)|"&amp;H273,'{Dropdowns}'!$H:$H,0)),0)))</f>
        <v/>
      </c>
      <c r="I275" s="33">
        <f>IF(OR(I273="",I274=""),"",IF(OR(ISTEXT(I274),I273="N/A",I273="Not Avail.",I273="Not Acc.",I273="N/L"),"",I274*IFERROR(INDEX('{Dropdowns}'!$J:$J,MATCH("Supply Filter (VelGrid)|"&amp;I273,'{Dropdowns}'!$H:$H,0)),0)*IFERROR(INDEX('{Dropdowns}'!$K:$K,MATCH("Supply Filter (VelGrid)|"&amp;I273,'{Dropdowns}'!$H:$H,0)),0)))</f>
        <v/>
      </c>
      <c r="J275" s="33">
        <f>IF(OR(J273="",J274=""),"",IF(OR(ISTEXT(J274),J273="N/A",J273="Not Avail.",J273="Not Acc.",J273="N/L"),"",J274*IFERROR(INDEX('{Dropdowns}'!$J:$J,MATCH("Supply Filter (VelGrid)|"&amp;J273,'{Dropdowns}'!$H:$H,0)),0)*IFERROR(INDEX('{Dropdowns}'!$K:$K,MATCH("Supply Filter (VelGrid)|"&amp;J273,'{Dropdowns}'!$H:$H,0)),0)))</f>
        <v/>
      </c>
      <c r="K275" s="33">
        <f>IF(OR(K273="",K274=""),"",IF(OR(ISTEXT(K274),K273="N/A",K273="Not Avail.",K273="Not Acc.",K273="N/L"),"",K274*IFERROR(INDEX('{Dropdowns}'!$J:$J,MATCH("Supply Filter (VelGrid)|"&amp;K273,'{Dropdowns}'!$H:$H,0)),0)*IFERROR(INDEX('{Dropdowns}'!$K:$K,MATCH("Supply Filter (VelGrid)|"&amp;K273,'{Dropdowns}'!$H:$H,0)),0)))</f>
        <v/>
      </c>
      <c r="L275" s="33">
        <f>IF(OR(L273="",L274=""),"",IF(OR(ISTEXT(L274),L273="N/A",L273="Not Avail.",L273="Not Acc.",L273="N/L"),"",L274*IFERROR(INDEX('{Dropdowns}'!$J:$J,MATCH("Supply Filter (VelGrid)|"&amp;L273,'{Dropdowns}'!$H:$H,0)),0)*IFERROR(INDEX('{Dropdowns}'!$K:$K,MATCH("Supply Filter (VelGrid)|"&amp;L273,'{Dropdowns}'!$H:$H,0)),0)))</f>
        <v/>
      </c>
      <c r="M275" s="33">
        <f>IF(OR(M273="",M274=""),"",IF(OR(ISTEXT(M274),M273="N/A",M273="Not Avail.",M273="Not Acc.",M273="N/L"),"",M274*IFERROR(INDEX('{Dropdowns}'!$J:$J,MATCH("Supply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IF(OR(D279="",H279=""),"",IF(ISTEXT(H279),"",IF(H279&lt;0.15,"Pressure too low",IF(H279&gt;0.65,"Pressure too high",IF(ISTEXT(D279),"",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MAU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IF(SUM(H345:H360)+SUM(H393:H414)=0,"",SUM(H345:H360)+SUM(H393:H414))</f>
        <v/>
      </c>
      <c r="I361" s="43" t="n"/>
      <c r="J361" s="43">
        <f>IF(SUM(J345:J360)+SUM(J393:J414)=0,"",SUM(J345:J360)+SUM(J393:J414))</f>
        <v/>
      </c>
      <c r="K361" s="43" t="n"/>
      <c r="L361" s="43">
        <f>IF(SUM(L345:L360)+SUM(L393:L414)=0,"",SUM(L345:L360)+SUM(L393:L414))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IF(OR(D371="",G371="",COUNT(D372:M373)=0),"",IF(OR(ISTEXT(D371),ISTEXT(G371)),"",AVERAGE(D372:M373)*(D371-2-2*N(J371))*G371*N(M371)/144))</f>
        <v/>
      </c>
      <c r="F374" s="174" t="n"/>
      <c r="G374" s="173" t="n"/>
      <c r="H374" s="460" t="inlineStr">
        <is>
          <t>CFM / ft</t>
        </is>
      </c>
      <c r="I374" s="174" t="n"/>
      <c r="J374" s="173" t="n"/>
      <c r="K374" s="33">
        <f>IF(OR(E374="",D371=""),"",IF(OR(ISTEXT(E374),ISTEXT(D371)),"",E374/(D371/12)))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IF(OR(C377="",C378=""),"",IF(OR(ISTEXT(C378),C377="N/A",C377="Not Avail.",C377="Not Acc.",C377="N/L"),"",C378*IFERROR(INDEX('{Dropdowns}'!$J:$J,MATCH("Supply Filter (VelGrid)|"&amp;C377,'{Dropdowns}'!$H:$H,0)),0)*IFERROR(INDEX('{Dropdowns}'!$K:$K,MATCH("Supply Filter (VelGrid)|"&amp;C377,'{Dropdowns}'!$H:$H,0)),0)))</f>
        <v/>
      </c>
      <c r="D379" s="33">
        <f>IF(OR(D377="",D378=""),"",IF(OR(ISTEXT(D378),D377="N/A",D377="Not Avail.",D377="Not Acc.",D377="N/L"),"",D378*IFERROR(INDEX('{Dropdowns}'!$J:$J,MATCH("Supply Filter (VelGrid)|"&amp;D377,'{Dropdowns}'!$H:$H,0)),0)*IFERROR(INDEX('{Dropdowns}'!$K:$K,MATCH("Supply Filter (VelGrid)|"&amp;D377,'{Dropdowns}'!$H:$H,0)),0)))</f>
        <v/>
      </c>
      <c r="E379" s="33">
        <f>IF(OR(E377="",E378=""),"",IF(OR(ISTEXT(E378),E377="N/A",E377="Not Avail.",E377="Not Acc.",E377="N/L"),"",E378*IFERROR(INDEX('{Dropdowns}'!$J:$J,MATCH("Supply Filter (VelGrid)|"&amp;E377,'{Dropdowns}'!$H:$H,0)),0)*IFERROR(INDEX('{Dropdowns}'!$K:$K,MATCH("Supply Filter (VelGrid)|"&amp;E377,'{Dropdowns}'!$H:$H,0)),0)))</f>
        <v/>
      </c>
      <c r="F379" s="33">
        <f>IF(OR(F377="",F378=""),"",IF(OR(ISTEXT(F378),F377="N/A",F377="Not Avail.",F377="Not Acc.",F377="N/L"),"",F378*IFERROR(INDEX('{Dropdowns}'!$J:$J,MATCH("Supply Filter (VelGrid)|"&amp;F377,'{Dropdowns}'!$H:$H,0)),0)*IFERROR(INDEX('{Dropdowns}'!$K:$K,MATCH("Supply Filter (VelGrid)|"&amp;F377,'{Dropdowns}'!$H:$H,0)),0)))</f>
        <v/>
      </c>
      <c r="G379" s="33">
        <f>IF(OR(G377="",G378=""),"",IF(OR(ISTEXT(G378),G377="N/A",G377="Not Avail.",G377="Not Acc.",G377="N/L"),"",G378*IFERROR(INDEX('{Dropdowns}'!$J:$J,MATCH("Supply Filter (VelGrid)|"&amp;G377,'{Dropdowns}'!$H:$H,0)),0)*IFERROR(INDEX('{Dropdowns}'!$K:$K,MATCH("Supply Filter (VelGrid)|"&amp;G377,'{Dropdowns}'!$H:$H,0)),0)))</f>
        <v/>
      </c>
      <c r="H379" s="33">
        <f>IF(OR(H377="",H378=""),"",IF(OR(ISTEXT(H378),H377="N/A",H377="Not Avail.",H377="Not Acc.",H377="N/L"),"",H378*IFERROR(INDEX('{Dropdowns}'!$J:$J,MATCH("Supply Filter (VelGrid)|"&amp;H377,'{Dropdowns}'!$H:$H,0)),0)*IFERROR(INDEX('{Dropdowns}'!$K:$K,MATCH("Supply Filter (VelGrid)|"&amp;H377,'{Dropdowns}'!$H:$H,0)),0)))</f>
        <v/>
      </c>
      <c r="I379" s="33">
        <f>IF(OR(I377="",I378=""),"",IF(OR(ISTEXT(I378),I377="N/A",I377="Not Avail.",I377="Not Acc.",I377="N/L"),"",I378*IFERROR(INDEX('{Dropdowns}'!$J:$J,MATCH("Supply Filter (VelGrid)|"&amp;I377,'{Dropdowns}'!$H:$H,0)),0)*IFERROR(INDEX('{Dropdowns}'!$K:$K,MATCH("Supply Filter (VelGrid)|"&amp;I377,'{Dropdowns}'!$H:$H,0)),0)))</f>
        <v/>
      </c>
      <c r="J379" s="33">
        <f>IF(OR(J377="",J378=""),"",IF(OR(ISTEXT(J378),J377="N/A",J377="Not Avail.",J377="Not Acc.",J377="N/L"),"",J378*IFERROR(INDEX('{Dropdowns}'!$J:$J,MATCH("Supply Filter (VelGrid)|"&amp;J377,'{Dropdowns}'!$H:$H,0)),0)*IFERROR(INDEX('{Dropdowns}'!$K:$K,MATCH("Supply Filter (VelGrid)|"&amp;J377,'{Dropdowns}'!$H:$H,0)),0)))</f>
        <v/>
      </c>
      <c r="K379" s="33">
        <f>IF(OR(K377="",K378=""),"",IF(OR(ISTEXT(K378),K377="N/A",K377="Not Avail.",K377="Not Acc.",K377="N/L"),"",K378*IFERROR(INDEX('{Dropdowns}'!$J:$J,MATCH("Supply Filter (VelGrid)|"&amp;K377,'{Dropdowns}'!$H:$H,0)),0)*IFERROR(INDEX('{Dropdowns}'!$K:$K,MATCH("Supply Filter (VelGrid)|"&amp;K377,'{Dropdowns}'!$H:$H,0)),0)))</f>
        <v/>
      </c>
      <c r="L379" s="33">
        <f>IF(OR(L377="",L378=""),"",IF(OR(ISTEXT(L378),L377="N/A",L377="Not Avail.",L377="Not Acc.",L377="N/L"),"",L378*IFERROR(INDEX('{Dropdowns}'!$J:$J,MATCH("Supply Filter (VelGrid)|"&amp;L377,'{Dropdowns}'!$H:$H,0)),0)*IFERROR(INDEX('{Dropdowns}'!$K:$K,MATCH("Supply Filter (VelGrid)|"&amp;L377,'{Dropdowns}'!$H:$H,0)),0)))</f>
        <v/>
      </c>
      <c r="M379" s="33">
        <f>IF(OR(M377="",M378=""),"",IF(OR(ISTEXT(M378),M377="N/A",M377="Not Avail.",M377="Not Acc.",M377="N/L"),"",M378*IFERROR(INDEX('{Dropdowns}'!$J:$J,MATCH("Supply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IF(OR(D383="",H383=""),"",IF(ISTEXT(H383),"",IF(H383&lt;0.15,"Pressure too low",IF(H383&gt;0.65,"Pressure too high",IF(ISTEXT(D383),"",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MAU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IF(SUM(H449:H464)+SUM(H497:H518)=0,"",SUM(H449:H464)+SUM(H497:H518))</f>
        <v/>
      </c>
      <c r="I465" s="43" t="n"/>
      <c r="J465" s="43">
        <f>IF(SUM(J449:J464)+SUM(J497:J518)=0,"",SUM(J449:J464)+SUM(J497:J518))</f>
        <v/>
      </c>
      <c r="K465" s="43" t="n"/>
      <c r="L465" s="43">
        <f>IF(SUM(L449:L464)+SUM(L497:L518)=0,"",SUM(L449:L464)+SUM(L497:L518))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IF(OR(D475="",G475="",COUNT(D476:M477)=0),"",IF(OR(ISTEXT(D475),ISTEXT(G475)),"",AVERAGE(D476:M477)*(D475-2-2*N(J475))*G475*N(M475)/144))</f>
        <v/>
      </c>
      <c r="F478" s="174" t="n"/>
      <c r="G478" s="173" t="n"/>
      <c r="H478" s="460" t="inlineStr">
        <is>
          <t>CFM / ft</t>
        </is>
      </c>
      <c r="I478" s="174" t="n"/>
      <c r="J478" s="173" t="n"/>
      <c r="K478" s="33">
        <f>IF(OR(E478="",D475=""),"",IF(OR(ISTEXT(E478),ISTEXT(D475)),"",E478/(D475/12)))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IF(OR(C481="",C482=""),"",IF(OR(ISTEXT(C482),C481="N/A",C481="Not Avail.",C481="Not Acc.",C481="N/L"),"",C482*IFERROR(INDEX('{Dropdowns}'!$J:$J,MATCH("Supply Filter (VelGrid)|"&amp;C481,'{Dropdowns}'!$H:$H,0)),0)*IFERROR(INDEX('{Dropdowns}'!$K:$K,MATCH("Supply Filter (VelGrid)|"&amp;C481,'{Dropdowns}'!$H:$H,0)),0)))</f>
        <v/>
      </c>
      <c r="D483" s="33">
        <f>IF(OR(D481="",D482=""),"",IF(OR(ISTEXT(D482),D481="N/A",D481="Not Avail.",D481="Not Acc.",D481="N/L"),"",D482*IFERROR(INDEX('{Dropdowns}'!$J:$J,MATCH("Supply Filter (VelGrid)|"&amp;D481,'{Dropdowns}'!$H:$H,0)),0)*IFERROR(INDEX('{Dropdowns}'!$K:$K,MATCH("Supply Filter (VelGrid)|"&amp;D481,'{Dropdowns}'!$H:$H,0)),0)))</f>
        <v/>
      </c>
      <c r="E483" s="33">
        <f>IF(OR(E481="",E482=""),"",IF(OR(ISTEXT(E482),E481="N/A",E481="Not Avail.",E481="Not Acc.",E481="N/L"),"",E482*IFERROR(INDEX('{Dropdowns}'!$J:$J,MATCH("Supply Filter (VelGrid)|"&amp;E481,'{Dropdowns}'!$H:$H,0)),0)*IFERROR(INDEX('{Dropdowns}'!$K:$K,MATCH("Supply Filter (VelGrid)|"&amp;E481,'{Dropdowns}'!$H:$H,0)),0)))</f>
        <v/>
      </c>
      <c r="F483" s="33">
        <f>IF(OR(F481="",F482=""),"",IF(OR(ISTEXT(F482),F481="N/A",F481="Not Avail.",F481="Not Acc.",F481="N/L"),"",F482*IFERROR(INDEX('{Dropdowns}'!$J:$J,MATCH("Supply Filter (VelGrid)|"&amp;F481,'{Dropdowns}'!$H:$H,0)),0)*IFERROR(INDEX('{Dropdowns}'!$K:$K,MATCH("Supply Filter (VelGrid)|"&amp;F481,'{Dropdowns}'!$H:$H,0)),0)))</f>
        <v/>
      </c>
      <c r="G483" s="33">
        <f>IF(OR(G481="",G482=""),"",IF(OR(ISTEXT(G482),G481="N/A",G481="Not Avail.",G481="Not Acc.",G481="N/L"),"",G482*IFERROR(INDEX('{Dropdowns}'!$J:$J,MATCH("Supply Filter (VelGrid)|"&amp;G481,'{Dropdowns}'!$H:$H,0)),0)*IFERROR(INDEX('{Dropdowns}'!$K:$K,MATCH("Supply Filter (VelGrid)|"&amp;G481,'{Dropdowns}'!$H:$H,0)),0)))</f>
        <v/>
      </c>
      <c r="H483" s="33">
        <f>IF(OR(H481="",H482=""),"",IF(OR(ISTEXT(H482),H481="N/A",H481="Not Avail.",H481="Not Acc.",H481="N/L"),"",H482*IFERROR(INDEX('{Dropdowns}'!$J:$J,MATCH("Supply Filter (VelGrid)|"&amp;H481,'{Dropdowns}'!$H:$H,0)),0)*IFERROR(INDEX('{Dropdowns}'!$K:$K,MATCH("Supply Filter (VelGrid)|"&amp;H481,'{Dropdowns}'!$H:$H,0)),0)))</f>
        <v/>
      </c>
      <c r="I483" s="33">
        <f>IF(OR(I481="",I482=""),"",IF(OR(ISTEXT(I482),I481="N/A",I481="Not Avail.",I481="Not Acc.",I481="N/L"),"",I482*IFERROR(INDEX('{Dropdowns}'!$J:$J,MATCH("Supply Filter (VelGrid)|"&amp;I481,'{Dropdowns}'!$H:$H,0)),0)*IFERROR(INDEX('{Dropdowns}'!$K:$K,MATCH("Supply Filter (VelGrid)|"&amp;I481,'{Dropdowns}'!$H:$H,0)),0)))</f>
        <v/>
      </c>
      <c r="J483" s="33">
        <f>IF(OR(J481="",J482=""),"",IF(OR(ISTEXT(J482),J481="N/A",J481="Not Avail.",J481="Not Acc.",J481="N/L"),"",J482*IFERROR(INDEX('{Dropdowns}'!$J:$J,MATCH("Supply Filter (VelGrid)|"&amp;J481,'{Dropdowns}'!$H:$H,0)),0)*IFERROR(INDEX('{Dropdowns}'!$K:$K,MATCH("Supply Filter (VelGrid)|"&amp;J481,'{Dropdowns}'!$H:$H,0)),0)))</f>
        <v/>
      </c>
      <c r="K483" s="33">
        <f>IF(OR(K481="",K482=""),"",IF(OR(ISTEXT(K482),K481="N/A",K481="Not Avail.",K481="Not Acc.",K481="N/L"),"",K482*IFERROR(INDEX('{Dropdowns}'!$J:$J,MATCH("Supply Filter (VelGrid)|"&amp;K481,'{Dropdowns}'!$H:$H,0)),0)*IFERROR(INDEX('{Dropdowns}'!$K:$K,MATCH("Supply Filter (VelGrid)|"&amp;K481,'{Dropdowns}'!$H:$H,0)),0)))</f>
        <v/>
      </c>
      <c r="L483" s="33">
        <f>IF(OR(L481="",L482=""),"",IF(OR(ISTEXT(L482),L481="N/A",L481="Not Avail.",L481="Not Acc.",L481="N/L"),"",L482*IFERROR(INDEX('{Dropdowns}'!$J:$J,MATCH("Supply Filter (VelGrid)|"&amp;L481,'{Dropdowns}'!$H:$H,0)),0)*IFERROR(INDEX('{Dropdowns}'!$K:$K,MATCH("Supply Filter (VelGrid)|"&amp;L481,'{Dropdowns}'!$H:$H,0)),0)))</f>
        <v/>
      </c>
      <c r="M483" s="33">
        <f>IF(OR(M481="",M482=""),"",IF(OR(ISTEXT(M482),M481="N/A",M481="Not Avail.",M481="Not Acc.",M481="N/L"),"",M482*IFERROR(INDEX('{Dropdowns}'!$J:$J,MATCH("Supply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IF(OR(D487="",H487=""),"",IF(ISTEXT(H487),"",IF(H487&lt;0.15,"Pressure too low",IF(H487&gt;0.65,"Pressure too high",IF(ISTEXT(D487),"",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MAU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IF(SUM(H553:H568)+SUM(H601:H622)=0,"",SUM(H553:H568)+SUM(H601:H622))</f>
        <v/>
      </c>
      <c r="I569" s="43" t="n"/>
      <c r="J569" s="43">
        <f>IF(SUM(J553:J568)+SUM(J601:J622)=0,"",SUM(J553:J568)+SUM(J601:J622))</f>
        <v/>
      </c>
      <c r="K569" s="43" t="n"/>
      <c r="L569" s="43">
        <f>IF(SUM(L553:L568)+SUM(L601:L622)=0,"",SUM(L553:L568)+SUM(L601:L622))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IF(OR(D579="",G579="",COUNT(D580:M581)=0),"",IF(OR(ISTEXT(D579),ISTEXT(G579)),"",AVERAGE(D580:M581)*(D579-2-2*N(J579))*G579*N(M579)/144))</f>
        <v/>
      </c>
      <c r="F582" s="174" t="n"/>
      <c r="G582" s="173" t="n"/>
      <c r="H582" s="460" t="inlineStr">
        <is>
          <t>CFM / ft</t>
        </is>
      </c>
      <c r="I582" s="174" t="n"/>
      <c r="J582" s="173" t="n"/>
      <c r="K582" s="33">
        <f>IF(OR(E582="",D579=""),"",IF(OR(ISTEXT(E582),ISTEXT(D579)),"",E582/(D579/12)))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IF(OR(C585="",C586=""),"",IF(OR(ISTEXT(C586),C585="N/A",C585="Not Avail.",C585="Not Acc.",C585="N/L"),"",C586*IFERROR(INDEX('{Dropdowns}'!$J:$J,MATCH("Supply Filter (VelGrid)|"&amp;C585,'{Dropdowns}'!$H:$H,0)),0)*IFERROR(INDEX('{Dropdowns}'!$K:$K,MATCH("Supply Filter (VelGrid)|"&amp;C585,'{Dropdowns}'!$H:$H,0)),0)))</f>
        <v/>
      </c>
      <c r="D587" s="33">
        <f>IF(OR(D585="",D586=""),"",IF(OR(ISTEXT(D586),D585="N/A",D585="Not Avail.",D585="Not Acc.",D585="N/L"),"",D586*IFERROR(INDEX('{Dropdowns}'!$J:$J,MATCH("Supply Filter (VelGrid)|"&amp;D585,'{Dropdowns}'!$H:$H,0)),0)*IFERROR(INDEX('{Dropdowns}'!$K:$K,MATCH("Supply Filter (VelGrid)|"&amp;D585,'{Dropdowns}'!$H:$H,0)),0)))</f>
        <v/>
      </c>
      <c r="E587" s="33">
        <f>IF(OR(E585="",E586=""),"",IF(OR(ISTEXT(E586),E585="N/A",E585="Not Avail.",E585="Not Acc.",E585="N/L"),"",E586*IFERROR(INDEX('{Dropdowns}'!$J:$J,MATCH("Supply Filter (VelGrid)|"&amp;E585,'{Dropdowns}'!$H:$H,0)),0)*IFERROR(INDEX('{Dropdowns}'!$K:$K,MATCH("Supply Filter (VelGrid)|"&amp;E585,'{Dropdowns}'!$H:$H,0)),0)))</f>
        <v/>
      </c>
      <c r="F587" s="33">
        <f>IF(OR(F585="",F586=""),"",IF(OR(ISTEXT(F586),F585="N/A",F585="Not Avail.",F585="Not Acc.",F585="N/L"),"",F586*IFERROR(INDEX('{Dropdowns}'!$J:$J,MATCH("Supply Filter (VelGrid)|"&amp;F585,'{Dropdowns}'!$H:$H,0)),0)*IFERROR(INDEX('{Dropdowns}'!$K:$K,MATCH("Supply Filter (VelGrid)|"&amp;F585,'{Dropdowns}'!$H:$H,0)),0)))</f>
        <v/>
      </c>
      <c r="G587" s="33">
        <f>IF(OR(G585="",G586=""),"",IF(OR(ISTEXT(G586),G585="N/A",G585="Not Avail.",G585="Not Acc.",G585="N/L"),"",G586*IFERROR(INDEX('{Dropdowns}'!$J:$J,MATCH("Supply Filter (VelGrid)|"&amp;G585,'{Dropdowns}'!$H:$H,0)),0)*IFERROR(INDEX('{Dropdowns}'!$K:$K,MATCH("Supply Filter (VelGrid)|"&amp;G585,'{Dropdowns}'!$H:$H,0)),0)))</f>
        <v/>
      </c>
      <c r="H587" s="33">
        <f>IF(OR(H585="",H586=""),"",IF(OR(ISTEXT(H586),H585="N/A",H585="Not Avail.",H585="Not Acc.",H585="N/L"),"",H586*IFERROR(INDEX('{Dropdowns}'!$J:$J,MATCH("Supply Filter (VelGrid)|"&amp;H585,'{Dropdowns}'!$H:$H,0)),0)*IFERROR(INDEX('{Dropdowns}'!$K:$K,MATCH("Supply Filter (VelGrid)|"&amp;H585,'{Dropdowns}'!$H:$H,0)),0)))</f>
        <v/>
      </c>
      <c r="I587" s="33">
        <f>IF(OR(I585="",I586=""),"",IF(OR(ISTEXT(I586),I585="N/A",I585="Not Avail.",I585="Not Acc.",I585="N/L"),"",I586*IFERROR(INDEX('{Dropdowns}'!$J:$J,MATCH("Supply Filter (VelGrid)|"&amp;I585,'{Dropdowns}'!$H:$H,0)),0)*IFERROR(INDEX('{Dropdowns}'!$K:$K,MATCH("Supply Filter (VelGrid)|"&amp;I585,'{Dropdowns}'!$H:$H,0)),0)))</f>
        <v/>
      </c>
      <c r="J587" s="33">
        <f>IF(OR(J585="",J586=""),"",IF(OR(ISTEXT(J586),J585="N/A",J585="Not Avail.",J585="Not Acc.",J585="N/L"),"",J586*IFERROR(INDEX('{Dropdowns}'!$J:$J,MATCH("Supply Filter (VelGrid)|"&amp;J585,'{Dropdowns}'!$H:$H,0)),0)*IFERROR(INDEX('{Dropdowns}'!$K:$K,MATCH("Supply Filter (VelGrid)|"&amp;J585,'{Dropdowns}'!$H:$H,0)),0)))</f>
        <v/>
      </c>
      <c r="K587" s="33">
        <f>IF(OR(K585="",K586=""),"",IF(OR(ISTEXT(K586),K585="N/A",K585="Not Avail.",K585="Not Acc.",K585="N/L"),"",K586*IFERROR(INDEX('{Dropdowns}'!$J:$J,MATCH("Supply Filter (VelGrid)|"&amp;K585,'{Dropdowns}'!$H:$H,0)),0)*IFERROR(INDEX('{Dropdowns}'!$K:$K,MATCH("Supply Filter (VelGrid)|"&amp;K585,'{Dropdowns}'!$H:$H,0)),0)))</f>
        <v/>
      </c>
      <c r="L587" s="33">
        <f>IF(OR(L585="",L586=""),"",IF(OR(ISTEXT(L586),L585="N/A",L585="Not Avail.",L585="Not Acc.",L585="N/L"),"",L586*IFERROR(INDEX('{Dropdowns}'!$J:$J,MATCH("Supply Filter (VelGrid)|"&amp;L585,'{Dropdowns}'!$H:$H,0)),0)*IFERROR(INDEX('{Dropdowns}'!$K:$K,MATCH("Supply Filter (VelGrid)|"&amp;L585,'{Dropdowns}'!$H:$H,0)),0)))</f>
        <v/>
      </c>
      <c r="M587" s="33">
        <f>IF(OR(M585="",M586=""),"",IF(OR(ISTEXT(M586),M585="N/A",M585="Not Avail.",M585="Not Acc.",M585="N/L"),"",M586*IFERROR(INDEX('{Dropdowns}'!$J:$J,MATCH("Supply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IF(OR(D591="",H591=""),"",IF(ISTEXT(H591),"",IF(H591&lt;0.15,"Pressure too low",IF(H591&gt;0.65,"Pressure too high",IF(ISTEXT(D591),"",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MAU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IF(SUM(H657:H672)+SUM(H705:H726)=0,"",SUM(H657:H672)+SUM(H705:H726))</f>
        <v/>
      </c>
      <c r="I673" s="43" t="n"/>
      <c r="J673" s="43">
        <f>IF(SUM(J657:J672)+SUM(J705:J726)=0,"",SUM(J657:J672)+SUM(J705:J726))</f>
        <v/>
      </c>
      <c r="K673" s="43" t="n"/>
      <c r="L673" s="43">
        <f>IF(SUM(L657:L672)+SUM(L705:L726)=0,"",SUM(L657:L672)+SUM(L705:L726))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IF(OR(D683="",G683="",COUNT(D684:M685)=0),"",IF(OR(ISTEXT(D683),ISTEXT(G683)),"",AVERAGE(D684:M685)*(D683-2-2*N(J683))*G683*N(M683)/144))</f>
        <v/>
      </c>
      <c r="F686" s="174" t="n"/>
      <c r="G686" s="173" t="n"/>
      <c r="H686" s="460" t="inlineStr">
        <is>
          <t>CFM / ft</t>
        </is>
      </c>
      <c r="I686" s="174" t="n"/>
      <c r="J686" s="173" t="n"/>
      <c r="K686" s="33">
        <f>IF(OR(E686="",D683=""),"",IF(OR(ISTEXT(E686),ISTEXT(D683)),"",E686/(D683/12)))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IF(OR(C689="",C690=""),"",IF(OR(ISTEXT(C690),C689="N/A",C689="Not Avail.",C689="Not Acc.",C689="N/L"),"",C690*IFERROR(INDEX('{Dropdowns}'!$J:$J,MATCH("Supply Filter (VelGrid)|"&amp;C689,'{Dropdowns}'!$H:$H,0)),0)*IFERROR(INDEX('{Dropdowns}'!$K:$K,MATCH("Supply Filter (VelGrid)|"&amp;C689,'{Dropdowns}'!$H:$H,0)),0)))</f>
        <v/>
      </c>
      <c r="D691" s="33">
        <f>IF(OR(D689="",D690=""),"",IF(OR(ISTEXT(D690),D689="N/A",D689="Not Avail.",D689="Not Acc.",D689="N/L"),"",D690*IFERROR(INDEX('{Dropdowns}'!$J:$J,MATCH("Supply Filter (VelGrid)|"&amp;D689,'{Dropdowns}'!$H:$H,0)),0)*IFERROR(INDEX('{Dropdowns}'!$K:$K,MATCH("Supply Filter (VelGrid)|"&amp;D689,'{Dropdowns}'!$H:$H,0)),0)))</f>
        <v/>
      </c>
      <c r="E691" s="33">
        <f>IF(OR(E689="",E690=""),"",IF(OR(ISTEXT(E690),E689="N/A",E689="Not Avail.",E689="Not Acc.",E689="N/L"),"",E690*IFERROR(INDEX('{Dropdowns}'!$J:$J,MATCH("Supply Filter (VelGrid)|"&amp;E689,'{Dropdowns}'!$H:$H,0)),0)*IFERROR(INDEX('{Dropdowns}'!$K:$K,MATCH("Supply Filter (VelGrid)|"&amp;E689,'{Dropdowns}'!$H:$H,0)),0)))</f>
        <v/>
      </c>
      <c r="F691" s="33">
        <f>IF(OR(F689="",F690=""),"",IF(OR(ISTEXT(F690),F689="N/A",F689="Not Avail.",F689="Not Acc.",F689="N/L"),"",F690*IFERROR(INDEX('{Dropdowns}'!$J:$J,MATCH("Supply Filter (VelGrid)|"&amp;F689,'{Dropdowns}'!$H:$H,0)),0)*IFERROR(INDEX('{Dropdowns}'!$K:$K,MATCH("Supply Filter (VelGrid)|"&amp;F689,'{Dropdowns}'!$H:$H,0)),0)))</f>
        <v/>
      </c>
      <c r="G691" s="33">
        <f>IF(OR(G689="",G690=""),"",IF(OR(ISTEXT(G690),G689="N/A",G689="Not Avail.",G689="Not Acc.",G689="N/L"),"",G690*IFERROR(INDEX('{Dropdowns}'!$J:$J,MATCH("Supply Filter (VelGrid)|"&amp;G689,'{Dropdowns}'!$H:$H,0)),0)*IFERROR(INDEX('{Dropdowns}'!$K:$K,MATCH("Supply Filter (VelGrid)|"&amp;G689,'{Dropdowns}'!$H:$H,0)),0)))</f>
        <v/>
      </c>
      <c r="H691" s="33">
        <f>IF(OR(H689="",H690=""),"",IF(OR(ISTEXT(H690),H689="N/A",H689="Not Avail.",H689="Not Acc.",H689="N/L"),"",H690*IFERROR(INDEX('{Dropdowns}'!$J:$J,MATCH("Supply Filter (VelGrid)|"&amp;H689,'{Dropdowns}'!$H:$H,0)),0)*IFERROR(INDEX('{Dropdowns}'!$K:$K,MATCH("Supply Filter (VelGrid)|"&amp;H689,'{Dropdowns}'!$H:$H,0)),0)))</f>
        <v/>
      </c>
      <c r="I691" s="33">
        <f>IF(OR(I689="",I690=""),"",IF(OR(ISTEXT(I690),I689="N/A",I689="Not Avail.",I689="Not Acc.",I689="N/L"),"",I690*IFERROR(INDEX('{Dropdowns}'!$J:$J,MATCH("Supply Filter (VelGrid)|"&amp;I689,'{Dropdowns}'!$H:$H,0)),0)*IFERROR(INDEX('{Dropdowns}'!$K:$K,MATCH("Supply Filter (VelGrid)|"&amp;I689,'{Dropdowns}'!$H:$H,0)),0)))</f>
        <v/>
      </c>
      <c r="J691" s="33">
        <f>IF(OR(J689="",J690=""),"",IF(OR(ISTEXT(J690),J689="N/A",J689="Not Avail.",J689="Not Acc.",J689="N/L"),"",J690*IFERROR(INDEX('{Dropdowns}'!$J:$J,MATCH("Supply Filter (VelGrid)|"&amp;J689,'{Dropdowns}'!$H:$H,0)),0)*IFERROR(INDEX('{Dropdowns}'!$K:$K,MATCH("Supply Filter (VelGrid)|"&amp;J689,'{Dropdowns}'!$H:$H,0)),0)))</f>
        <v/>
      </c>
      <c r="K691" s="33">
        <f>IF(OR(K689="",K690=""),"",IF(OR(ISTEXT(K690),K689="N/A",K689="Not Avail.",K689="Not Acc.",K689="N/L"),"",K690*IFERROR(INDEX('{Dropdowns}'!$J:$J,MATCH("Supply Filter (VelGrid)|"&amp;K689,'{Dropdowns}'!$H:$H,0)),0)*IFERROR(INDEX('{Dropdowns}'!$K:$K,MATCH("Supply Filter (VelGrid)|"&amp;K689,'{Dropdowns}'!$H:$H,0)),0)))</f>
        <v/>
      </c>
      <c r="L691" s="33">
        <f>IF(OR(L689="",L690=""),"",IF(OR(ISTEXT(L690),L689="N/A",L689="Not Avail.",L689="Not Acc.",L689="N/L"),"",L690*IFERROR(INDEX('{Dropdowns}'!$J:$J,MATCH("Supply Filter (VelGrid)|"&amp;L689,'{Dropdowns}'!$H:$H,0)),0)*IFERROR(INDEX('{Dropdowns}'!$K:$K,MATCH("Supply Filter (VelGrid)|"&amp;L689,'{Dropdowns}'!$H:$H,0)),0)))</f>
        <v/>
      </c>
      <c r="M691" s="33">
        <f>IF(OR(M689="",M690=""),"",IF(OR(ISTEXT(M690),M689="N/A",M689="Not Avail.",M689="Not Acc.",M689="N/L"),"",M690*IFERROR(INDEX('{Dropdowns}'!$J:$J,MATCH("Supply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IF(OR(D695="",H695=""),"",IF(ISTEXT(H695),"",IF(H695&lt;0.15,"Pressure too low",IF(H695&gt;0.65,"Pressure too high",IF(ISTEXT(D695),"",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MAU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IF(SUM(H761:H776)+SUM(H809:H830)=0,"",SUM(H761:H776)+SUM(H809:H830))</f>
        <v/>
      </c>
      <c r="I777" s="43" t="n"/>
      <c r="J777" s="43">
        <f>IF(SUM(J761:J776)+SUM(J809:J830)=0,"",SUM(J761:J776)+SUM(J809:J830))</f>
        <v/>
      </c>
      <c r="K777" s="43" t="n"/>
      <c r="L777" s="43">
        <f>IF(SUM(L761:L776)+SUM(L809:L830)=0,"",SUM(L761:L776)+SUM(L809:L830))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IF(OR(D787="",G787="",COUNT(D788:M789)=0),"",IF(OR(ISTEXT(D787),ISTEXT(G787)),"",AVERAGE(D788:M789)*(D787-2-2*N(J787))*G787*N(M787)/144))</f>
        <v/>
      </c>
      <c r="F790" s="174" t="n"/>
      <c r="G790" s="173" t="n"/>
      <c r="H790" s="460" t="inlineStr">
        <is>
          <t>CFM / ft</t>
        </is>
      </c>
      <c r="I790" s="174" t="n"/>
      <c r="J790" s="173" t="n"/>
      <c r="K790" s="33">
        <f>IF(OR(E790="",D787=""),"",IF(OR(ISTEXT(E790),ISTEXT(D787)),"",E790/(D787/12)))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IF(OR(C793="",C794=""),"",IF(OR(ISTEXT(C794),C793="N/A",C793="Not Avail.",C793="Not Acc.",C793="N/L"),"",C794*IFERROR(INDEX('{Dropdowns}'!$J:$J,MATCH("Supply Filter (VelGrid)|"&amp;C793,'{Dropdowns}'!$H:$H,0)),0)*IFERROR(INDEX('{Dropdowns}'!$K:$K,MATCH("Supply Filter (VelGrid)|"&amp;C793,'{Dropdowns}'!$H:$H,0)),0)))</f>
        <v/>
      </c>
      <c r="D795" s="33">
        <f>IF(OR(D793="",D794=""),"",IF(OR(ISTEXT(D794),D793="N/A",D793="Not Avail.",D793="Not Acc.",D793="N/L"),"",D794*IFERROR(INDEX('{Dropdowns}'!$J:$J,MATCH("Supply Filter (VelGrid)|"&amp;D793,'{Dropdowns}'!$H:$H,0)),0)*IFERROR(INDEX('{Dropdowns}'!$K:$K,MATCH("Supply Filter (VelGrid)|"&amp;D793,'{Dropdowns}'!$H:$H,0)),0)))</f>
        <v/>
      </c>
      <c r="E795" s="33">
        <f>IF(OR(E793="",E794=""),"",IF(OR(ISTEXT(E794),E793="N/A",E793="Not Avail.",E793="Not Acc.",E793="N/L"),"",E794*IFERROR(INDEX('{Dropdowns}'!$J:$J,MATCH("Supply Filter (VelGrid)|"&amp;E793,'{Dropdowns}'!$H:$H,0)),0)*IFERROR(INDEX('{Dropdowns}'!$K:$K,MATCH("Supply Filter (VelGrid)|"&amp;E793,'{Dropdowns}'!$H:$H,0)),0)))</f>
        <v/>
      </c>
      <c r="F795" s="33">
        <f>IF(OR(F793="",F794=""),"",IF(OR(ISTEXT(F794),F793="N/A",F793="Not Avail.",F793="Not Acc.",F793="N/L"),"",F794*IFERROR(INDEX('{Dropdowns}'!$J:$J,MATCH("Supply Filter (VelGrid)|"&amp;F793,'{Dropdowns}'!$H:$H,0)),0)*IFERROR(INDEX('{Dropdowns}'!$K:$K,MATCH("Supply Filter (VelGrid)|"&amp;F793,'{Dropdowns}'!$H:$H,0)),0)))</f>
        <v/>
      </c>
      <c r="G795" s="33">
        <f>IF(OR(G793="",G794=""),"",IF(OR(ISTEXT(G794),G793="N/A",G793="Not Avail.",G793="Not Acc.",G793="N/L"),"",G794*IFERROR(INDEX('{Dropdowns}'!$J:$J,MATCH("Supply Filter (VelGrid)|"&amp;G793,'{Dropdowns}'!$H:$H,0)),0)*IFERROR(INDEX('{Dropdowns}'!$K:$K,MATCH("Supply Filter (VelGrid)|"&amp;G793,'{Dropdowns}'!$H:$H,0)),0)))</f>
        <v/>
      </c>
      <c r="H795" s="33">
        <f>IF(OR(H793="",H794=""),"",IF(OR(ISTEXT(H794),H793="N/A",H793="Not Avail.",H793="Not Acc.",H793="N/L"),"",H794*IFERROR(INDEX('{Dropdowns}'!$J:$J,MATCH("Supply Filter (VelGrid)|"&amp;H793,'{Dropdowns}'!$H:$H,0)),0)*IFERROR(INDEX('{Dropdowns}'!$K:$K,MATCH("Supply Filter (VelGrid)|"&amp;H793,'{Dropdowns}'!$H:$H,0)),0)))</f>
        <v/>
      </c>
      <c r="I795" s="33">
        <f>IF(OR(I793="",I794=""),"",IF(OR(ISTEXT(I794),I793="N/A",I793="Not Avail.",I793="Not Acc.",I793="N/L"),"",I794*IFERROR(INDEX('{Dropdowns}'!$J:$J,MATCH("Supply Filter (VelGrid)|"&amp;I793,'{Dropdowns}'!$H:$H,0)),0)*IFERROR(INDEX('{Dropdowns}'!$K:$K,MATCH("Supply Filter (VelGrid)|"&amp;I793,'{Dropdowns}'!$H:$H,0)),0)))</f>
        <v/>
      </c>
      <c r="J795" s="33">
        <f>IF(OR(J793="",J794=""),"",IF(OR(ISTEXT(J794),J793="N/A",J793="Not Avail.",J793="Not Acc.",J793="N/L"),"",J794*IFERROR(INDEX('{Dropdowns}'!$J:$J,MATCH("Supply Filter (VelGrid)|"&amp;J793,'{Dropdowns}'!$H:$H,0)),0)*IFERROR(INDEX('{Dropdowns}'!$K:$K,MATCH("Supply Filter (VelGrid)|"&amp;J793,'{Dropdowns}'!$H:$H,0)),0)))</f>
        <v/>
      </c>
      <c r="K795" s="33">
        <f>IF(OR(K793="",K794=""),"",IF(OR(ISTEXT(K794),K793="N/A",K793="Not Avail.",K793="Not Acc.",K793="N/L"),"",K794*IFERROR(INDEX('{Dropdowns}'!$J:$J,MATCH("Supply Filter (VelGrid)|"&amp;K793,'{Dropdowns}'!$H:$H,0)),0)*IFERROR(INDEX('{Dropdowns}'!$K:$K,MATCH("Supply Filter (VelGrid)|"&amp;K793,'{Dropdowns}'!$H:$H,0)),0)))</f>
        <v/>
      </c>
      <c r="L795" s="33">
        <f>IF(OR(L793="",L794=""),"",IF(OR(ISTEXT(L794),L793="N/A",L793="Not Avail.",L793="Not Acc.",L793="N/L"),"",L794*IFERROR(INDEX('{Dropdowns}'!$J:$J,MATCH("Supply Filter (VelGrid)|"&amp;L793,'{Dropdowns}'!$H:$H,0)),0)*IFERROR(INDEX('{Dropdowns}'!$K:$K,MATCH("Supply Filter (VelGrid)|"&amp;L793,'{Dropdowns}'!$H:$H,0)),0)))</f>
        <v/>
      </c>
      <c r="M795" s="33">
        <f>IF(OR(M793="",M794=""),"",IF(OR(ISTEXT(M794),M793="N/A",M793="Not Avail.",M793="Not Acc.",M793="N/L"),"",M794*IFERROR(INDEX('{Dropdowns}'!$J:$J,MATCH("Supply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IF(OR(D799="",H799=""),"",IF(ISTEXT(H799),"",IF(H799&lt;0.15,"Pressure too low",IF(H799&gt;0.65,"Pressure too high",IF(ISTEXT(D799),"",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MAU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IF(SUM(H865:H880)+SUM(H913:H934)=0,"",SUM(H865:H880)+SUM(H913:H934))</f>
        <v/>
      </c>
      <c r="I881" s="43" t="n"/>
      <c r="J881" s="43">
        <f>IF(SUM(J865:J880)+SUM(J913:J934)=0,"",SUM(J865:J880)+SUM(J913:J934))</f>
        <v/>
      </c>
      <c r="K881" s="43" t="n"/>
      <c r="L881" s="43">
        <f>IF(SUM(L865:L880)+SUM(L913:L934)=0,"",SUM(L865:L880)+SUM(L913:L934))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IF(OR(D891="",G891="",COUNT(D892:M893)=0),"",IF(OR(ISTEXT(D891),ISTEXT(G891)),"",AVERAGE(D892:M893)*(D891-2-2*N(J891))*G891*N(M891)/144))</f>
        <v/>
      </c>
      <c r="F894" s="174" t="n"/>
      <c r="G894" s="173" t="n"/>
      <c r="H894" s="460" t="inlineStr">
        <is>
          <t>CFM / ft</t>
        </is>
      </c>
      <c r="I894" s="174" t="n"/>
      <c r="J894" s="173" t="n"/>
      <c r="K894" s="33">
        <f>IF(OR(E894="",D891=""),"",IF(OR(ISTEXT(E894),ISTEXT(D891)),"",E894/(D891/12)))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IF(OR(C897="",C898=""),"",IF(OR(ISTEXT(C898),C897="N/A",C897="Not Avail.",C897="Not Acc.",C897="N/L"),"",C898*IFERROR(INDEX('{Dropdowns}'!$J:$J,MATCH("Supply Filter (VelGrid)|"&amp;C897,'{Dropdowns}'!$H:$H,0)),0)*IFERROR(INDEX('{Dropdowns}'!$K:$K,MATCH("Supply Filter (VelGrid)|"&amp;C897,'{Dropdowns}'!$H:$H,0)),0)))</f>
        <v/>
      </c>
      <c r="D899" s="33">
        <f>IF(OR(D897="",D898=""),"",IF(OR(ISTEXT(D898),D897="N/A",D897="Not Avail.",D897="Not Acc.",D897="N/L"),"",D898*IFERROR(INDEX('{Dropdowns}'!$J:$J,MATCH("Supply Filter (VelGrid)|"&amp;D897,'{Dropdowns}'!$H:$H,0)),0)*IFERROR(INDEX('{Dropdowns}'!$K:$K,MATCH("Supply Filter (VelGrid)|"&amp;D897,'{Dropdowns}'!$H:$H,0)),0)))</f>
        <v/>
      </c>
      <c r="E899" s="33">
        <f>IF(OR(E897="",E898=""),"",IF(OR(ISTEXT(E898),E897="N/A",E897="Not Avail.",E897="Not Acc.",E897="N/L"),"",E898*IFERROR(INDEX('{Dropdowns}'!$J:$J,MATCH("Supply Filter (VelGrid)|"&amp;E897,'{Dropdowns}'!$H:$H,0)),0)*IFERROR(INDEX('{Dropdowns}'!$K:$K,MATCH("Supply Filter (VelGrid)|"&amp;E897,'{Dropdowns}'!$H:$H,0)),0)))</f>
        <v/>
      </c>
      <c r="F899" s="33">
        <f>IF(OR(F897="",F898=""),"",IF(OR(ISTEXT(F898),F897="N/A",F897="Not Avail.",F897="Not Acc.",F897="N/L"),"",F898*IFERROR(INDEX('{Dropdowns}'!$J:$J,MATCH("Supply Filter (VelGrid)|"&amp;F897,'{Dropdowns}'!$H:$H,0)),0)*IFERROR(INDEX('{Dropdowns}'!$K:$K,MATCH("Supply Filter (VelGrid)|"&amp;F897,'{Dropdowns}'!$H:$H,0)),0)))</f>
        <v/>
      </c>
      <c r="G899" s="33">
        <f>IF(OR(G897="",G898=""),"",IF(OR(ISTEXT(G898),G897="N/A",G897="Not Avail.",G897="Not Acc.",G897="N/L"),"",G898*IFERROR(INDEX('{Dropdowns}'!$J:$J,MATCH("Supply Filter (VelGrid)|"&amp;G897,'{Dropdowns}'!$H:$H,0)),0)*IFERROR(INDEX('{Dropdowns}'!$K:$K,MATCH("Supply Filter (VelGrid)|"&amp;G897,'{Dropdowns}'!$H:$H,0)),0)))</f>
        <v/>
      </c>
      <c r="H899" s="33">
        <f>IF(OR(H897="",H898=""),"",IF(OR(ISTEXT(H898),H897="N/A",H897="Not Avail.",H897="Not Acc.",H897="N/L"),"",H898*IFERROR(INDEX('{Dropdowns}'!$J:$J,MATCH("Supply Filter (VelGrid)|"&amp;H897,'{Dropdowns}'!$H:$H,0)),0)*IFERROR(INDEX('{Dropdowns}'!$K:$K,MATCH("Supply Filter (VelGrid)|"&amp;H897,'{Dropdowns}'!$H:$H,0)),0)))</f>
        <v/>
      </c>
      <c r="I899" s="33">
        <f>IF(OR(I897="",I898=""),"",IF(OR(ISTEXT(I898),I897="N/A",I897="Not Avail.",I897="Not Acc.",I897="N/L"),"",I898*IFERROR(INDEX('{Dropdowns}'!$J:$J,MATCH("Supply Filter (VelGrid)|"&amp;I897,'{Dropdowns}'!$H:$H,0)),0)*IFERROR(INDEX('{Dropdowns}'!$K:$K,MATCH("Supply Filter (VelGrid)|"&amp;I897,'{Dropdowns}'!$H:$H,0)),0)))</f>
        <v/>
      </c>
      <c r="J899" s="33">
        <f>IF(OR(J897="",J898=""),"",IF(OR(ISTEXT(J898),J897="N/A",J897="Not Avail.",J897="Not Acc.",J897="N/L"),"",J898*IFERROR(INDEX('{Dropdowns}'!$J:$J,MATCH("Supply Filter (VelGrid)|"&amp;J897,'{Dropdowns}'!$H:$H,0)),0)*IFERROR(INDEX('{Dropdowns}'!$K:$K,MATCH("Supply Filter (VelGrid)|"&amp;J897,'{Dropdowns}'!$H:$H,0)),0)))</f>
        <v/>
      </c>
      <c r="K899" s="33">
        <f>IF(OR(K897="",K898=""),"",IF(OR(ISTEXT(K898),K897="N/A",K897="Not Avail.",K897="Not Acc.",K897="N/L"),"",K898*IFERROR(INDEX('{Dropdowns}'!$J:$J,MATCH("Supply Filter (VelGrid)|"&amp;K897,'{Dropdowns}'!$H:$H,0)),0)*IFERROR(INDEX('{Dropdowns}'!$K:$K,MATCH("Supply Filter (VelGrid)|"&amp;K897,'{Dropdowns}'!$H:$H,0)),0)))</f>
        <v/>
      </c>
      <c r="L899" s="33">
        <f>IF(OR(L897="",L898=""),"",IF(OR(ISTEXT(L898),L897="N/A",L897="Not Avail.",L897="Not Acc.",L897="N/L"),"",L898*IFERROR(INDEX('{Dropdowns}'!$J:$J,MATCH("Supply Filter (VelGrid)|"&amp;L897,'{Dropdowns}'!$H:$H,0)),0)*IFERROR(INDEX('{Dropdowns}'!$K:$K,MATCH("Supply Filter (VelGrid)|"&amp;L897,'{Dropdowns}'!$H:$H,0)),0)))</f>
        <v/>
      </c>
      <c r="M899" s="33">
        <f>IF(OR(M897="",M898=""),"",IF(OR(ISTEXT(M898),M897="N/A",M897="Not Avail.",M897="Not Acc.",M897="N/L"),"",M898*IFERROR(INDEX('{Dropdowns}'!$J:$J,MATCH("Supply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IF(OR(D903="",H903=""),"",IF(ISTEXT(H903),"",IF(H903&lt;0.15,"Pressure too low",IF(H903&gt;0.65,"Pressure too high",IF(ISTEXT(D903),"",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MAU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IF(SUM(H969:H984)+SUM(H1017:H1038)=0,"",SUM(H969:H984)+SUM(H1017:H1038))</f>
        <v/>
      </c>
      <c r="I985" s="43" t="n"/>
      <c r="J985" s="43">
        <f>IF(SUM(J969:J984)+SUM(J1017:J1038)=0,"",SUM(J969:J984)+SUM(J1017:J1038))</f>
        <v/>
      </c>
      <c r="K985" s="43" t="n"/>
      <c r="L985" s="43">
        <f>IF(SUM(L969:L984)+SUM(L1017:L1038)=0,"",SUM(L969:L984)+SUM(L1017:L1038))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IF(OR(D995="",G995="",COUNT(D996:M997)=0),"",IF(OR(ISTEXT(D995),ISTEXT(G995)),"",AVERAGE(D996:M997)*(D995-2-2*N(J995))*G995*N(M995)/144))</f>
        <v/>
      </c>
      <c r="F998" s="174" t="n"/>
      <c r="G998" s="173" t="n"/>
      <c r="H998" s="460" t="inlineStr">
        <is>
          <t>CFM / ft</t>
        </is>
      </c>
      <c r="I998" s="174" t="n"/>
      <c r="J998" s="173" t="n"/>
      <c r="K998" s="33">
        <f>IF(OR(E998="",D995=""),"",IF(OR(ISTEXT(E998),ISTEXT(D995)),"",E998/(D995/12)))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IF(OR(C1001="",C1002=""),"",IF(OR(ISTEXT(C1002),C1001="N/A",C1001="Not Avail.",C1001="Not Acc.",C1001="N/L"),"",C1002*IFERROR(INDEX('{Dropdowns}'!$J:$J,MATCH("Supply Filter (VelGrid)|"&amp;C1001,'{Dropdowns}'!$H:$H,0)),0)*IFERROR(INDEX('{Dropdowns}'!$K:$K,MATCH("Supply Filter (VelGrid)|"&amp;C1001,'{Dropdowns}'!$H:$H,0)),0)))</f>
        <v/>
      </c>
      <c r="D1003" s="33">
        <f>IF(OR(D1001="",D1002=""),"",IF(OR(ISTEXT(D1002),D1001="N/A",D1001="Not Avail.",D1001="Not Acc.",D1001="N/L"),"",D1002*IFERROR(INDEX('{Dropdowns}'!$J:$J,MATCH("Supply Filter (VelGrid)|"&amp;D1001,'{Dropdowns}'!$H:$H,0)),0)*IFERROR(INDEX('{Dropdowns}'!$K:$K,MATCH("Supply Filter (VelGrid)|"&amp;D1001,'{Dropdowns}'!$H:$H,0)),0)))</f>
        <v/>
      </c>
      <c r="E1003" s="33">
        <f>IF(OR(E1001="",E1002=""),"",IF(OR(ISTEXT(E1002),E1001="N/A",E1001="Not Avail.",E1001="Not Acc.",E1001="N/L"),"",E1002*IFERROR(INDEX('{Dropdowns}'!$J:$J,MATCH("Supply Filter (VelGrid)|"&amp;E1001,'{Dropdowns}'!$H:$H,0)),0)*IFERROR(INDEX('{Dropdowns}'!$K:$K,MATCH("Supply Filter (VelGrid)|"&amp;E1001,'{Dropdowns}'!$H:$H,0)),0)))</f>
        <v/>
      </c>
      <c r="F1003" s="33">
        <f>IF(OR(F1001="",F1002=""),"",IF(OR(ISTEXT(F1002),F1001="N/A",F1001="Not Avail.",F1001="Not Acc.",F1001="N/L"),"",F1002*IFERROR(INDEX('{Dropdowns}'!$J:$J,MATCH("Supply Filter (VelGrid)|"&amp;F1001,'{Dropdowns}'!$H:$H,0)),0)*IFERROR(INDEX('{Dropdowns}'!$K:$K,MATCH("Supply Filter (VelGrid)|"&amp;F1001,'{Dropdowns}'!$H:$H,0)),0)))</f>
        <v/>
      </c>
      <c r="G1003" s="33">
        <f>IF(OR(G1001="",G1002=""),"",IF(OR(ISTEXT(G1002),G1001="N/A",G1001="Not Avail.",G1001="Not Acc.",G1001="N/L"),"",G1002*IFERROR(INDEX('{Dropdowns}'!$J:$J,MATCH("Supply Filter (VelGrid)|"&amp;G1001,'{Dropdowns}'!$H:$H,0)),0)*IFERROR(INDEX('{Dropdowns}'!$K:$K,MATCH("Supply Filter (VelGrid)|"&amp;G1001,'{Dropdowns}'!$H:$H,0)),0)))</f>
        <v/>
      </c>
      <c r="H1003" s="33">
        <f>IF(OR(H1001="",H1002=""),"",IF(OR(ISTEXT(H1002),H1001="N/A",H1001="Not Avail.",H1001="Not Acc.",H1001="N/L"),"",H1002*IFERROR(INDEX('{Dropdowns}'!$J:$J,MATCH("Supply Filter (VelGrid)|"&amp;H1001,'{Dropdowns}'!$H:$H,0)),0)*IFERROR(INDEX('{Dropdowns}'!$K:$K,MATCH("Supply Filter (VelGrid)|"&amp;H1001,'{Dropdowns}'!$H:$H,0)),0)))</f>
        <v/>
      </c>
      <c r="I1003" s="33">
        <f>IF(OR(I1001="",I1002=""),"",IF(OR(ISTEXT(I1002),I1001="N/A",I1001="Not Avail.",I1001="Not Acc.",I1001="N/L"),"",I1002*IFERROR(INDEX('{Dropdowns}'!$J:$J,MATCH("Supply Filter (VelGrid)|"&amp;I1001,'{Dropdowns}'!$H:$H,0)),0)*IFERROR(INDEX('{Dropdowns}'!$K:$K,MATCH("Supply Filter (VelGrid)|"&amp;I1001,'{Dropdowns}'!$H:$H,0)),0)))</f>
        <v/>
      </c>
      <c r="J1003" s="33">
        <f>IF(OR(J1001="",J1002=""),"",IF(OR(ISTEXT(J1002),J1001="N/A",J1001="Not Avail.",J1001="Not Acc.",J1001="N/L"),"",J1002*IFERROR(INDEX('{Dropdowns}'!$J:$J,MATCH("Supply Filter (VelGrid)|"&amp;J1001,'{Dropdowns}'!$H:$H,0)),0)*IFERROR(INDEX('{Dropdowns}'!$K:$K,MATCH("Supply Filter (VelGrid)|"&amp;J1001,'{Dropdowns}'!$H:$H,0)),0)))</f>
        <v/>
      </c>
      <c r="K1003" s="33">
        <f>IF(OR(K1001="",K1002=""),"",IF(OR(ISTEXT(K1002),K1001="N/A",K1001="Not Avail.",K1001="Not Acc.",K1001="N/L"),"",K1002*IFERROR(INDEX('{Dropdowns}'!$J:$J,MATCH("Supply Filter (VelGrid)|"&amp;K1001,'{Dropdowns}'!$H:$H,0)),0)*IFERROR(INDEX('{Dropdowns}'!$K:$K,MATCH("Supply Filter (VelGrid)|"&amp;K1001,'{Dropdowns}'!$H:$H,0)),0)))</f>
        <v/>
      </c>
      <c r="L1003" s="33">
        <f>IF(OR(L1001="",L1002=""),"",IF(OR(ISTEXT(L1002),L1001="N/A",L1001="Not Avail.",L1001="Not Acc.",L1001="N/L"),"",L1002*IFERROR(INDEX('{Dropdowns}'!$J:$J,MATCH("Supply Filter (VelGrid)|"&amp;L1001,'{Dropdowns}'!$H:$H,0)),0)*IFERROR(INDEX('{Dropdowns}'!$K:$K,MATCH("Supply Filter (VelGrid)|"&amp;L1001,'{Dropdowns}'!$H:$H,0)),0)))</f>
        <v/>
      </c>
      <c r="M1003" s="33">
        <f>IF(OR(M1001="",M1002=""),"",IF(OR(ISTEXT(M1002),M1001="N/A",M1001="Not Avail.",M1001="Not Acc.",M1001="N/L"),"",M1002*IFERROR(INDEX('{Dropdowns}'!$J:$J,MATCH("Supply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IF(OR(D1007="",H1007=""),"",IF(ISTEXT(H1007),"",IF(H1007&lt;0.15,"Pressure too low",IF(H1007&gt;0.65,"Pressure too high",IF(ISTEXT(D1007),"",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48">
    <mergeCell ref="I531:J531"/>
    <mergeCell ref="B890:M890"/>
    <mergeCell ref="L641:M641"/>
    <mergeCell ref="E799:G799"/>
    <mergeCell ref="G524:H525"/>
    <mergeCell ref="B594:D594"/>
    <mergeCell ref="F442:M442"/>
    <mergeCell ref="K475:L475"/>
    <mergeCell ref="D633:G633"/>
    <mergeCell ref="B675:C675"/>
    <mergeCell ref="L430:M430"/>
    <mergeCell ref="K907:M907"/>
    <mergeCell ref="B53:M53"/>
    <mergeCell ref="D424:G424"/>
    <mergeCell ref="B12:C12"/>
    <mergeCell ref="B789:C789"/>
    <mergeCell ref="I4:M5"/>
    <mergeCell ref="E371:F371"/>
    <mergeCell ref="I368:M369"/>
    <mergeCell ref="K906:M906"/>
    <mergeCell ref="B108:C109"/>
    <mergeCell ref="B739:C739"/>
    <mergeCell ref="K387:M387"/>
    <mergeCell ref="H75:J75"/>
    <mergeCell ref="B551:F551"/>
    <mergeCell ref="I134:M134"/>
    <mergeCell ref="G599:G600"/>
    <mergeCell ref="B962:C962"/>
    <mergeCell ref="E998:G998"/>
    <mergeCell ref="B368:C369"/>
    <mergeCell ref="B833:C833"/>
    <mergeCell ref="G836:H837"/>
    <mergeCell ref="I956:J956"/>
    <mergeCell ref="B363:C363"/>
    <mergeCell ref="I633:J633"/>
    <mergeCell ref="K391:L391"/>
    <mergeCell ref="H386:J386"/>
    <mergeCell ref="L848:M848"/>
    <mergeCell ref="B905:M905"/>
    <mergeCell ref="B386:D386"/>
    <mergeCell ref="L329:M329"/>
    <mergeCell ref="H907:J907"/>
    <mergeCell ref="F130:M130"/>
    <mergeCell ref="G183:G184"/>
    <mergeCell ref="D946:G946"/>
    <mergeCell ref="L331:M331"/>
    <mergeCell ref="I641:K641"/>
    <mergeCell ref="F546:M546"/>
    <mergeCell ref="D112:G112"/>
    <mergeCell ref="H911:H912"/>
    <mergeCell ref="B135:F135"/>
    <mergeCell ref="I784:M785"/>
    <mergeCell ref="B210:M210"/>
    <mergeCell ref="E374:G374"/>
    <mergeCell ref="D944:G944"/>
    <mergeCell ref="B994:M994"/>
    <mergeCell ref="L120:M120"/>
    <mergeCell ref="K998:M998"/>
    <mergeCell ref="K863:L863"/>
    <mergeCell ref="B14:G14"/>
    <mergeCell ref="D114:G114"/>
    <mergeCell ref="M703:M704"/>
    <mergeCell ref="I535:L535"/>
    <mergeCell ref="D650:E650"/>
    <mergeCell ref="H683:I683"/>
    <mergeCell ref="K698:M698"/>
    <mergeCell ref="I183:J183"/>
    <mergeCell ref="B655:F655"/>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H699:J699"/>
    <mergeCell ref="B729:C729"/>
    <mergeCell ref="B529:C529"/>
    <mergeCell ref="I112:J112"/>
    <mergeCell ref="B593:M593"/>
    <mergeCell ref="B74:D74"/>
    <mergeCell ref="B900:D900"/>
    <mergeCell ref="B956:D956"/>
    <mergeCell ref="B68:D68"/>
    <mergeCell ref="I952:K952"/>
    <mergeCell ref="I646:J646"/>
    <mergeCell ref="I944:J944"/>
    <mergeCell ref="D743:G743"/>
    <mergeCell ref="I433:K433"/>
    <mergeCell ref="I127:J127"/>
    <mergeCell ref="E591:G591"/>
    <mergeCell ref="B595:D595"/>
    <mergeCell ref="J757:L757"/>
    <mergeCell ref="I114:J114"/>
    <mergeCell ref="B374:D374"/>
    <mergeCell ref="C415:D415"/>
    <mergeCell ref="D425:G425"/>
    <mergeCell ref="H490:J490"/>
    <mergeCell ref="I7:L7"/>
    <mergeCell ref="D11:G11"/>
    <mergeCell ref="C623:D623"/>
    <mergeCell ref="K478:M478"/>
    <mergeCell ref="D636:G636"/>
    <mergeCell ref="F653:H653"/>
    <mergeCell ref="L433:M433"/>
    <mergeCell ref="D738:G738"/>
    <mergeCell ref="C777:D777"/>
    <mergeCell ref="B434:C434"/>
    <mergeCell ref="D427:G427"/>
    <mergeCell ref="I222:K222"/>
    <mergeCell ref="B15:C15"/>
    <mergeCell ref="F338:M338"/>
    <mergeCell ref="M391:M392"/>
    <mergeCell ref="B313:C313"/>
    <mergeCell ref="K695:M695"/>
    <mergeCell ref="D524:F525"/>
    <mergeCell ref="B841:C841"/>
    <mergeCell ref="G391:G392"/>
    <mergeCell ref="K1011:M1011"/>
    <mergeCell ref="H594:J594"/>
    <mergeCell ref="E18:F18"/>
    <mergeCell ref="H579:I579"/>
    <mergeCell ref="I9:J9"/>
    <mergeCell ref="D363:M363"/>
    <mergeCell ref="I851:K851"/>
    <mergeCell ref="B748:D748"/>
    <mergeCell ref="B442:C442"/>
    <mergeCell ref="B686:D686"/>
    <mergeCell ref="B950:G950"/>
    <mergeCell ref="I438:J438"/>
    <mergeCell ref="D442:E442"/>
    <mergeCell ref="L744:M744"/>
    <mergeCell ref="B990:M990"/>
    <mergeCell ref="B842:C842"/>
    <mergeCell ref="K183:L183"/>
    <mergeCell ref="H178:J178"/>
    <mergeCell ref="I11:J11"/>
    <mergeCell ref="K75:M75"/>
    <mergeCell ref="M551:M552"/>
    <mergeCell ref="H31:H32"/>
    <mergeCell ref="B283:D283"/>
    <mergeCell ref="D322:G322"/>
    <mergeCell ref="I738:J738"/>
    <mergeCell ref="I799:J799"/>
    <mergeCell ref="D836:F837"/>
    <mergeCell ref="B839:G839"/>
    <mergeCell ref="I123:K123"/>
    <mergeCell ref="I423:L423"/>
    <mergeCell ref="E698:G698"/>
    <mergeCell ref="M183:M184"/>
    <mergeCell ref="B260:M260"/>
    <mergeCell ref="K166:M166"/>
    <mergeCell ref="K31:L31"/>
    <mergeCell ref="E179:G179"/>
    <mergeCell ref="C311:D311"/>
    <mergeCell ref="D316:F317"/>
    <mergeCell ref="F341:H341"/>
    <mergeCell ref="I807:J807"/>
    <mergeCell ref="D217:G217"/>
    <mergeCell ref="F549:H549"/>
    <mergeCell ref="K239:L239"/>
    <mergeCell ref="G79:G80"/>
    <mergeCell ref="D155:M155"/>
    <mergeCell ref="H478:J478"/>
    <mergeCell ref="B742:G742"/>
    <mergeCell ref="B234:C234"/>
    <mergeCell ref="L123:M123"/>
    <mergeCell ref="D428:G428"/>
    <mergeCell ref="B599:F599"/>
    <mergeCell ref="B737:C737"/>
    <mergeCell ref="B264:C265"/>
    <mergeCell ref="B380:D380"/>
    <mergeCell ref="L742:M742"/>
    <mergeCell ref="M343:M344"/>
    <mergeCell ref="G160:H161"/>
    <mergeCell ref="B893:C893"/>
    <mergeCell ref="J2:K2"/>
    <mergeCell ref="I647:J647"/>
    <mergeCell ref="D628:F629"/>
    <mergeCell ref="L950:M950"/>
    <mergeCell ref="B382:M382"/>
    <mergeCell ref="I426:J426"/>
    <mergeCell ref="B631:G631"/>
    <mergeCell ref="B965:D965"/>
    <mergeCell ref="E1004:G1004"/>
    <mergeCell ref="C49:D49"/>
    <mergeCell ref="I955:K955"/>
    <mergeCell ref="F133:H133"/>
    <mergeCell ref="I947:J947"/>
    <mergeCell ref="D12:G12"/>
    <mergeCell ref="B321:C321"/>
    <mergeCell ref="B684:C684"/>
    <mergeCell ref="H475:I475"/>
    <mergeCell ref="D992:F993"/>
    <mergeCell ref="B29:D29"/>
    <mergeCell ref="B391:F391"/>
    <mergeCell ref="B475:C475"/>
    <mergeCell ref="B958:G958"/>
    <mergeCell ref="B323:C323"/>
    <mergeCell ref="B854:G854"/>
    <mergeCell ref="E538:F538"/>
    <mergeCell ref="K790:M790"/>
    <mergeCell ref="I836:M837"/>
    <mergeCell ref="B685:C685"/>
    <mergeCell ref="L745:M745"/>
    <mergeCell ref="B848:C848"/>
    <mergeCell ref="F650:M650"/>
    <mergeCell ref="B266:M266"/>
    <mergeCell ref="B331:D331"/>
    <mergeCell ref="B56:C57"/>
    <mergeCell ref="L638:M638"/>
    <mergeCell ref="L432:M432"/>
    <mergeCell ref="H447:H448"/>
    <mergeCell ref="B703:F703"/>
    <mergeCell ref="I643:K643"/>
    <mergeCell ref="L640:M640"/>
    <mergeCell ref="K579:L579"/>
    <mergeCell ref="B851:D851"/>
    <mergeCell ref="H267:I267"/>
    <mergeCell ref="I950:K950"/>
    <mergeCell ref="I215:L215"/>
    <mergeCell ref="B261:M261"/>
    <mergeCell ref="D632:G632"/>
    <mergeCell ref="C727:D727"/>
    <mergeCell ref="I951:L951"/>
    <mergeCell ref="H495:H496"/>
    <mergeCell ref="B646:G646"/>
    <mergeCell ref="I847:L847"/>
    <mergeCell ref="B79:F79"/>
    <mergeCell ref="G31:G32"/>
    <mergeCell ref="F962:M962"/>
    <mergeCell ref="I599:J599"/>
    <mergeCell ref="C935:D935"/>
    <mergeCell ref="B163:C163"/>
    <mergeCell ref="B782:M782"/>
    <mergeCell ref="K599:L599"/>
    <mergeCell ref="B113:C113"/>
    <mergeCell ref="L2:M2"/>
    <mergeCell ref="B735:G735"/>
    <mergeCell ref="K1007:M1007"/>
    <mergeCell ref="H906:J906"/>
    <mergeCell ref="D313:M313"/>
    <mergeCell ref="D220:G220"/>
    <mergeCell ref="B165:C165"/>
    <mergeCell ref="G472:H473"/>
    <mergeCell ref="D8:G8"/>
    <mergeCell ref="B634:C634"/>
    <mergeCell ref="I217:J217"/>
    <mergeCell ref="K282:M282"/>
    <mergeCell ref="B179:D179"/>
    <mergeCell ref="I655:J655"/>
    <mergeCell ref="D736:G736"/>
    <mergeCell ref="B115:C115"/>
    <mergeCell ref="B628:C629"/>
    <mergeCell ref="D446:F446"/>
    <mergeCell ref="B166:D166"/>
    <mergeCell ref="D521:M521"/>
    <mergeCell ref="D529:G529"/>
    <mergeCell ref="I534:K534"/>
    <mergeCell ref="I228:J228"/>
    <mergeCell ref="I654:M654"/>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L953:M953"/>
    <mergeCell ref="I957:J957"/>
    <mergeCell ref="D108:F109"/>
    <mergeCell ref="B1006:M1006"/>
    <mergeCell ref="D472:F473"/>
    <mergeCell ref="B20:D20"/>
    <mergeCell ref="B281:M281"/>
    <mergeCell ref="I736:J736"/>
    <mergeCell ref="D320:G320"/>
    <mergeCell ref="K594:M594"/>
    <mergeCell ref="B334:G334"/>
    <mergeCell ref="B476:C476"/>
    <mergeCell ref="D833:M833"/>
    <mergeCell ref="M135:M136"/>
    <mergeCell ref="D841:G841"/>
    <mergeCell ref="D105:M105"/>
    <mergeCell ref="K287:L287"/>
    <mergeCell ref="C361:D361"/>
    <mergeCell ref="I316:M317"/>
    <mergeCell ref="K74:M74"/>
    <mergeCell ref="G940:H941"/>
    <mergeCell ref="B420:C421"/>
    <mergeCell ref="I743:L743"/>
    <mergeCell ref="J29:L29"/>
    <mergeCell ref="H891:I891"/>
    <mergeCell ref="D321:G321"/>
    <mergeCell ref="I20:J20"/>
    <mergeCell ref="K595:M595"/>
    <mergeCell ref="B572:M572"/>
    <mergeCell ref="B695:C695"/>
    <mergeCell ref="I383:J383"/>
    <mergeCell ref="H599:H600"/>
    <mergeCell ref="G807:G808"/>
    <mergeCell ref="D842:G842"/>
    <mergeCell ref="B787:C787"/>
    <mergeCell ref="I541:J541"/>
    <mergeCell ref="B987:C987"/>
    <mergeCell ref="B332:D332"/>
    <mergeCell ref="B26:C26"/>
    <mergeCell ref="B330:C330"/>
    <mergeCell ref="B268:C268"/>
    <mergeCell ref="D26:E26"/>
    <mergeCell ref="B324:C324"/>
    <mergeCell ref="E491:G491"/>
    <mergeCell ref="I320:J320"/>
    <mergeCell ref="E802:G802"/>
    <mergeCell ref="B840:C840"/>
    <mergeCell ref="I447:J447"/>
    <mergeCell ref="I680:M681"/>
    <mergeCell ref="K447:L447"/>
    <mergeCell ref="I749:J749"/>
    <mergeCell ref="I854:J854"/>
    <mergeCell ref="L16:M16"/>
    <mergeCell ref="D531:G531"/>
    <mergeCell ref="E122:F122"/>
    <mergeCell ref="I326:K326"/>
    <mergeCell ref="B803:D803"/>
    <mergeCell ref="I841:J841"/>
    <mergeCell ref="B790:D790"/>
    <mergeCell ref="D546:E546"/>
    <mergeCell ref="I432:K432"/>
    <mergeCell ref="L537:M537"/>
    <mergeCell ref="B162:M162"/>
    <mergeCell ref="K807:L807"/>
    <mergeCell ref="K79:L79"/>
    <mergeCell ref="K279:M279"/>
    <mergeCell ref="I953:K953"/>
    <mergeCell ref="M655:M656"/>
    <mergeCell ref="K686:M686"/>
    <mergeCell ref="C985:D985"/>
    <mergeCell ref="B642:C642"/>
    <mergeCell ref="K490:M490"/>
    <mergeCell ref="M599:M600"/>
    <mergeCell ref="I992:M993"/>
    <mergeCell ref="D737:G7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J965:L965"/>
    <mergeCell ref="B474:M474"/>
    <mergeCell ref="I8:J8"/>
    <mergeCell ref="G703:G704"/>
    <mergeCell ref="I437:J437"/>
    <mergeCell ref="I852:J852"/>
    <mergeCell ref="B522:M522"/>
    <mergeCell ref="I231:J231"/>
    <mergeCell ref="E906:G906"/>
    <mergeCell ref="I529:J529"/>
    <mergeCell ref="I333:J333"/>
    <mergeCell ref="E387:G387"/>
    <mergeCell ref="B885:M885"/>
    <mergeCell ref="I10:J10"/>
    <mergeCell ref="I120:K120"/>
    <mergeCell ref="B801:M801"/>
    <mergeCell ref="B282:D282"/>
    <mergeCell ref="K787:L787"/>
    <mergeCell ref="I958:J958"/>
    <mergeCell ref="I745:K745"/>
    <mergeCell ref="D962:E962"/>
    <mergeCell ref="I737:J737"/>
    <mergeCell ref="K495:L495"/>
    <mergeCell ref="G264:H265"/>
    <mergeCell ref="C569:D569"/>
    <mergeCell ref="B1009:M1009"/>
    <mergeCell ref="K374:M374"/>
    <mergeCell ref="B582:D582"/>
    <mergeCell ref="K803:M803"/>
    <mergeCell ref="D323:G323"/>
    <mergeCell ref="F234:M234"/>
    <mergeCell ref="B863:F863"/>
    <mergeCell ref="B31:F31"/>
    <mergeCell ref="E276:G276"/>
    <mergeCell ref="G287:G288"/>
    <mergeCell ref="B528:C528"/>
    <mergeCell ref="E270:G270"/>
    <mergeCell ref="B995:C995"/>
    <mergeCell ref="B71:C71"/>
    <mergeCell ref="D216:G216"/>
    <mergeCell ref="B73:M73"/>
    <mergeCell ref="B807:F807"/>
    <mergeCell ref="I940:M941"/>
    <mergeCell ref="K903:M903"/>
    <mergeCell ref="B423:G423"/>
    <mergeCell ref="B230:G230"/>
    <mergeCell ref="B118:G118"/>
    <mergeCell ref="D218:G218"/>
    <mergeCell ref="I319:L319"/>
    <mergeCell ref="I321:J321"/>
    <mergeCell ref="B60:C60"/>
    <mergeCell ref="B632:C632"/>
    <mergeCell ref="B677:M677"/>
    <mergeCell ref="B996:C996"/>
    <mergeCell ref="D754:E754"/>
    <mergeCell ref="H787:I787"/>
    <mergeCell ref="B938:M938"/>
    <mergeCell ref="I842:J842"/>
    <mergeCell ref="B892:C892"/>
    <mergeCell ref="I21:J21"/>
    <mergeCell ref="E59:F59"/>
    <mergeCell ref="I323:J323"/>
    <mergeCell ref="B796:D796"/>
    <mergeCell ref="M863:M864"/>
    <mergeCell ref="B836:C837"/>
    <mergeCell ref="I542:J542"/>
    <mergeCell ref="I848:K848"/>
    <mergeCell ref="I229:J229"/>
    <mergeCell ref="D639:G639"/>
    <mergeCell ref="I329:K329"/>
    <mergeCell ref="I23:J23"/>
    <mergeCell ref="H239:H240"/>
    <mergeCell ref="I216:J216"/>
    <mergeCell ref="K911:L911"/>
    <mergeCell ref="I911:J911"/>
    <mergeCell ref="B1004:D1004"/>
    <mergeCell ref="B7:G7"/>
    <mergeCell ref="I750:J750"/>
    <mergeCell ref="E62:G62"/>
    <mergeCell ref="D847:G847"/>
    <mergeCell ref="I331:K331"/>
    <mergeCell ref="D264:F265"/>
    <mergeCell ref="B216:C216"/>
    <mergeCell ref="B487:C487"/>
    <mergeCell ref="C519:D519"/>
    <mergeCell ref="E746:F746"/>
    <mergeCell ref="K591:M591"/>
    <mergeCell ref="I111:L111"/>
    <mergeCell ref="B424:C424"/>
    <mergeCell ref="F757:H757"/>
    <mergeCell ref="H686:J686"/>
    <mergeCell ref="B218:C218"/>
    <mergeCell ref="D2:I2"/>
    <mergeCell ref="B59:C59"/>
    <mergeCell ref="B945:C945"/>
    <mergeCell ref="B588:D588"/>
    <mergeCell ref="H790:J790"/>
    <mergeCell ref="B580:C580"/>
    <mergeCell ref="G212:H213"/>
    <mergeCell ref="I334:J334"/>
    <mergeCell ref="D338:E338"/>
    <mergeCell ref="K163:L163"/>
    <mergeCell ref="B653:D653"/>
    <mergeCell ref="I121:K121"/>
    <mergeCell ref="D937:M937"/>
    <mergeCell ref="I113:J113"/>
    <mergeCell ref="B219:C219"/>
    <mergeCell ref="I855:J855"/>
    <mergeCell ref="C103:D103"/>
    <mergeCell ref="M447:M448"/>
    <mergeCell ref="B590:M590"/>
    <mergeCell ref="H759:H760"/>
    <mergeCell ref="G447:G448"/>
    <mergeCell ref="B740:C740"/>
    <mergeCell ref="I115:J115"/>
    <mergeCell ref="K179:M179"/>
    <mergeCell ref="B8:C8"/>
    <mergeCell ref="I19:K19"/>
    <mergeCell ref="B371:C371"/>
    <mergeCell ref="B64:M64"/>
    <mergeCell ref="M807:M808"/>
    <mergeCell ref="I903:J903"/>
    <mergeCell ref="H387:J387"/>
    <mergeCell ref="C207:D207"/>
    <mergeCell ref="E75:G75"/>
    <mergeCell ref="B10:C10"/>
    <mergeCell ref="B943:G943"/>
    <mergeCell ref="B126:G126"/>
    <mergeCell ref="B237:D237"/>
    <mergeCell ref="I327:L327"/>
    <mergeCell ref="D56:F57"/>
    <mergeCell ref="D779:M779"/>
    <mergeCell ref="J445:L445"/>
    <mergeCell ref="L851:M851"/>
    <mergeCell ref="E175:G175"/>
    <mergeCell ref="D130:E130"/>
    <mergeCell ref="B372:C372"/>
    <mergeCell ref="B445:D445"/>
    <mergeCell ref="B633:C633"/>
    <mergeCell ref="D729:M729"/>
    <mergeCell ref="I862:M862"/>
    <mergeCell ref="B1010:D1010"/>
    <mergeCell ref="B114:C114"/>
    <mergeCell ref="B276:D276"/>
    <mergeCell ref="J861:L861"/>
    <mergeCell ref="B730:M730"/>
    <mergeCell ref="I31:J31"/>
    <mergeCell ref="I264:M265"/>
    <mergeCell ref="G888:H889"/>
    <mergeCell ref="F858:M858"/>
    <mergeCell ref="B484:D484"/>
    <mergeCell ref="I30:M30"/>
    <mergeCell ref="L846:M846"/>
    <mergeCell ref="D862:F862"/>
    <mergeCell ref="B278:M278"/>
    <mergeCell ref="I943:L943"/>
    <mergeCell ref="D947:G947"/>
    <mergeCell ref="I695:J695"/>
    <mergeCell ref="D732:F733"/>
    <mergeCell ref="G911:G912"/>
    <mergeCell ref="D342:F342"/>
    <mergeCell ref="B951:C951"/>
    <mergeCell ref="K799:M799"/>
    <mergeCell ref="B578:M578"/>
    <mergeCell ref="I119:L119"/>
    <mergeCell ref="B847:C847"/>
    <mergeCell ref="H998:J998"/>
    <mergeCell ref="H703:H704"/>
    <mergeCell ref="D535:G535"/>
    <mergeCell ref="L643:M643"/>
    <mergeCell ref="E683:F683"/>
    <mergeCell ref="B61:C61"/>
    <mergeCell ref="B287:F287"/>
    <mergeCell ref="G239:G240"/>
    <mergeCell ref="B425:C425"/>
    <mergeCell ref="E954:F954"/>
    <mergeCell ref="L118:M118"/>
    <mergeCell ref="D467:M467"/>
    <mergeCell ref="D3:I3"/>
    <mergeCell ref="H698:J698"/>
    <mergeCell ref="B894:D894"/>
    <mergeCell ref="B158:M158"/>
    <mergeCell ref="G420:H421"/>
    <mergeCell ref="B133:D133"/>
    <mergeCell ref="E172:G172"/>
    <mergeCell ref="B946:C946"/>
    <mergeCell ref="B495:F495"/>
    <mergeCell ref="G680:H681"/>
    <mergeCell ref="B427:C427"/>
    <mergeCell ref="B112:C112"/>
    <mergeCell ref="E699:G699"/>
    <mergeCell ref="I863:J863"/>
    <mergeCell ref="B418:M418"/>
    <mergeCell ref="B489:M489"/>
    <mergeCell ref="D654:F654"/>
    <mergeCell ref="I888:M889"/>
    <mergeCell ref="B896:M896"/>
    <mergeCell ref="B62:D62"/>
    <mergeCell ref="B227:D227"/>
    <mergeCell ref="I212:M213"/>
    <mergeCell ref="D160:F161"/>
    <mergeCell ref="B447:F447"/>
    <mergeCell ref="J653:L653"/>
    <mergeCell ref="I631:L631"/>
    <mergeCell ref="I644:J644"/>
    <mergeCell ref="B370:M370"/>
    <mergeCell ref="B435:D435"/>
    <mergeCell ref="B51:C51"/>
    <mergeCell ref="B326:G326"/>
    <mergeCell ref="D426:G426"/>
    <mergeCell ref="B215:G215"/>
    <mergeCell ref="E790:G790"/>
    <mergeCell ref="K487:M487"/>
    <mergeCell ref="I279:J279"/>
    <mergeCell ref="B228:D228"/>
    <mergeCell ref="G1015:G1016"/>
    <mergeCell ref="D259:M259"/>
    <mergeCell ref="B16:C16"/>
    <mergeCell ref="E383:G383"/>
    <mergeCell ref="B209:C209"/>
    <mergeCell ref="B542:G542"/>
    <mergeCell ref="K683:L683"/>
    <mergeCell ref="B3:C3"/>
    <mergeCell ref="G759:G760"/>
    <mergeCell ref="G108:H109"/>
    <mergeCell ref="B743:C743"/>
    <mergeCell ref="H1011:J1011"/>
    <mergeCell ref="B432:C432"/>
    <mergeCell ref="I524:M525"/>
    <mergeCell ref="B750:G750"/>
    <mergeCell ref="B18:C18"/>
    <mergeCell ref="J237:L237"/>
    <mergeCell ref="B688:M688"/>
    <mergeCell ref="G368:H369"/>
    <mergeCell ref="B682:M682"/>
    <mergeCell ref="H283:J283"/>
    <mergeCell ref="B19:D19"/>
    <mergeCell ref="I118:K118"/>
    <mergeCell ref="I732:M733"/>
    <mergeCell ref="B780:M780"/>
    <mergeCell ref="B11:C11"/>
    <mergeCell ref="B903:C903"/>
    <mergeCell ref="E178:G178"/>
    <mergeCell ref="D417:M417"/>
    <mergeCell ref="B540:D540"/>
    <mergeCell ref="B538:C538"/>
    <mergeCell ref="K386:M386"/>
    <mergeCell ref="D680:F681"/>
    <mergeCell ref="B532:C532"/>
    <mergeCell ref="K759:L759"/>
    <mergeCell ref="I759:J759"/>
    <mergeCell ref="B988:M988"/>
    <mergeCell ref="J341:L341"/>
    <mergeCell ref="B1041:C1041"/>
    <mergeCell ref="K995:L995"/>
    <mergeCell ref="D948:G948"/>
    <mergeCell ref="I638:K638"/>
    <mergeCell ref="I332:J332"/>
    <mergeCell ref="E478:G478"/>
    <mergeCell ref="L224:M224"/>
    <mergeCell ref="D739:G739"/>
    <mergeCell ref="K175:M175"/>
    <mergeCell ref="H183:H184"/>
    <mergeCell ref="I853:J853"/>
    <mergeCell ref="E891:F891"/>
    <mergeCell ref="H166:J166"/>
    <mergeCell ref="I640:K640"/>
    <mergeCell ref="I632:J632"/>
    <mergeCell ref="D431:G431"/>
    <mergeCell ref="H595:J595"/>
    <mergeCell ref="E71:G71"/>
    <mergeCell ref="B239:F239"/>
    <mergeCell ref="J3:K3"/>
    <mergeCell ref="D843:G843"/>
    <mergeCell ref="B850:C850"/>
    <mergeCell ref="I160:M161"/>
    <mergeCell ref="D951:G951"/>
    <mergeCell ref="B952:C952"/>
    <mergeCell ref="D209:M209"/>
    <mergeCell ref="H343:H344"/>
    <mergeCell ref="C465:D465"/>
    <mergeCell ref="I420:M421"/>
    <mergeCell ref="H894:J894"/>
    <mergeCell ref="B272:M272"/>
    <mergeCell ref="E594:G594"/>
    <mergeCell ref="B591:C591"/>
    <mergeCell ref="B224:C224"/>
    <mergeCell ref="B992:C993"/>
    <mergeCell ref="H995:I995"/>
    <mergeCell ref="B954:C954"/>
    <mergeCell ref="I124:J124"/>
    <mergeCell ref="K699:M699"/>
    <mergeCell ref="B470:M470"/>
    <mergeCell ref="D15:G15"/>
    <mergeCell ref="E74:G74"/>
    <mergeCell ref="I287:J287"/>
    <mergeCell ref="I487:J487"/>
    <mergeCell ref="F861:H861"/>
    <mergeCell ref="K343:L343"/>
    <mergeCell ref="D51:M51"/>
    <mergeCell ref="E166:G166"/>
    <mergeCell ref="B436:D436"/>
    <mergeCell ref="I645:J645"/>
    <mergeCell ref="B891:C891"/>
    <mergeCell ref="I126:J126"/>
    <mergeCell ref="E595:G595"/>
    <mergeCell ref="I424:J424"/>
    <mergeCell ref="B678:M678"/>
    <mergeCell ref="D883:M883"/>
    <mergeCell ref="I218:J218"/>
    <mergeCell ref="K551:L551"/>
    <mergeCell ref="B322:C322"/>
    <mergeCell ref="G967:G968"/>
    <mergeCell ref="I328:K328"/>
    <mergeCell ref="I945:J945"/>
    <mergeCell ref="I430:K430"/>
    <mergeCell ref="E475:F475"/>
    <mergeCell ref="K703:L703"/>
    <mergeCell ref="B911:F911"/>
    <mergeCell ref="D10:G10"/>
    <mergeCell ref="B843:C843"/>
    <mergeCell ref="B576:C577"/>
    <mergeCell ref="B834:M834"/>
    <mergeCell ref="I849:K849"/>
    <mergeCell ref="K582:M582"/>
    <mergeCell ref="B527:G527"/>
    <mergeCell ref="C257:D257"/>
    <mergeCell ref="E386:G386"/>
    <mergeCell ref="M759:M760"/>
    <mergeCell ref="E484:G484"/>
    <mergeCell ref="D940:F941"/>
    <mergeCell ref="B746:C746"/>
    <mergeCell ref="B546:C5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B385:M385"/>
    <mergeCell ref="E267:F267"/>
    <mergeCell ref="B676:M676"/>
    <mergeCell ref="I16:K16"/>
    <mergeCell ref="B635:C635"/>
    <mergeCell ref="B262:M262"/>
    <mergeCell ref="I335:J335"/>
    <mergeCell ref="G551:G552"/>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E380:G380"/>
    <mergeCell ref="B469:M469"/>
    <mergeCell ref="B175:C175"/>
    <mergeCell ref="B549:D549"/>
    <mergeCell ref="L952:M952"/>
    <mergeCell ref="K59:L59"/>
    <mergeCell ref="B177:M177"/>
    <mergeCell ref="B267:C267"/>
    <mergeCell ref="L227:M227"/>
    <mergeCell ref="E487:G487"/>
    <mergeCell ref="B373:C373"/>
    <mergeCell ref="I1015:J1015"/>
    <mergeCell ref="K1015:L1015"/>
    <mergeCell ref="D4:F5"/>
    <mergeCell ref="G343:G344"/>
    <mergeCell ref="I219:J219"/>
    <mergeCell ref="B106:M106"/>
    <mergeCell ref="B269:C269"/>
    <mergeCell ref="B536:C536"/>
    <mergeCell ref="B784:C785"/>
    <mergeCell ref="E903:G903"/>
    <mergeCell ref="B907:D907"/>
    <mergeCell ref="C153:D153"/>
    <mergeCell ref="K894:M894"/>
    <mergeCell ref="B1042:M1042"/>
    <mergeCell ref="H967:H968"/>
    <mergeCell ref="H135:H136"/>
    <mergeCell ref="B366:M366"/>
    <mergeCell ref="L222:M222"/>
    <mergeCell ref="E692:G692"/>
    <mergeCell ref="E1010:G1010"/>
    <mergeCell ref="B940:C941"/>
    <mergeCell ref="H74:J74"/>
    <mergeCell ref="B754:C75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B697:M697"/>
    <mergeCell ref="B172:D172"/>
    <mergeCell ref="G784:H785"/>
    <mergeCell ref="B989:M989"/>
    <mergeCell ref="I224:K224"/>
    <mergeCell ref="B270:D270"/>
    <mergeCell ref="B699:D699"/>
    <mergeCell ref="I239:J239"/>
    <mergeCell ref="I17:K17"/>
    <mergeCell ref="D30:F30"/>
    <mergeCell ref="L14:M14"/>
    <mergeCell ref="D634:G634"/>
    <mergeCell ref="B692:D692"/>
    <mergeCell ref="B757:D757"/>
    <mergeCell ref="K267:L267"/>
    <mergeCell ref="B486:M486"/>
    <mergeCell ref="H655:H656"/>
    <mergeCell ref="D740:G740"/>
    <mergeCell ref="B967:F967"/>
    <mergeCell ref="B467:C467"/>
    <mergeCell ref="B1007:C1007"/>
    <mergeCell ref="M495:M496"/>
    <mergeCell ref="D550:F550"/>
    <mergeCell ref="B694:M694"/>
    <mergeCell ref="B846:G846"/>
    <mergeCell ref="E163:F163"/>
    <mergeCell ref="B338:C338"/>
    <mergeCell ref="B786:M786"/>
    <mergeCell ref="B640:C640"/>
    <mergeCell ref="B54:M54"/>
    <mergeCell ref="B22:G22"/>
    <mergeCell ref="H1010:J1010"/>
    <mergeCell ref="I223:L223"/>
    <mergeCell ref="B164:C164"/>
    <mergeCell ref="E434:F434"/>
    <mergeCell ref="H491:J491"/>
    <mergeCell ref="I634:J634"/>
    <mergeCell ref="G628:H629"/>
    <mergeCell ref="B341:D341"/>
    <mergeCell ref="I431:L431"/>
    <mergeCell ref="D625:M625"/>
    <mergeCell ref="B744:C744"/>
    <mergeCell ref="B906:D906"/>
    <mergeCell ref="B539:D539"/>
    <mergeCell ref="I425:J425"/>
    <mergeCell ref="B468:M468"/>
    <mergeCell ref="B387:D387"/>
    <mergeCell ref="J549:L549"/>
    <mergeCell ref="L955:M955"/>
    <mergeCell ref="E279:G279"/>
    <mergeCell ref="I959:J959"/>
    <mergeCell ref="M79:M80"/>
    <mergeCell ref="K802:M802"/>
    <mergeCell ref="B759:F759"/>
    <mergeCell ref="I427:J427"/>
    <mergeCell ref="E490:G490"/>
    <mergeCell ref="D113:G113"/>
    <mergeCell ref="I135:J135"/>
    <mergeCell ref="K270:M270"/>
    <mergeCell ref="K135:L135"/>
    <mergeCell ref="F445:H445"/>
    <mergeCell ref="B638:G638"/>
    <mergeCell ref="I839:L839"/>
    <mergeCell ref="G992:H993"/>
    <mergeCell ref="B130:C130"/>
    <mergeCell ref="I591:J591"/>
    <mergeCell ref="H803:J803"/>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K891:L891"/>
    <mergeCell ref="C673:D673"/>
    <mergeCell ref="I322:J322"/>
    <mergeCell ref="G316:H317"/>
    <mergeCell ref="B997:C997"/>
    <mergeCell ref="I751:J751"/>
    <mergeCell ref="E787:F787"/>
    <mergeCell ref="B75:D75"/>
    <mergeCell ref="F29:H29"/>
    <mergeCell ref="B524:C525"/>
    <mergeCell ref="G576:H577"/>
    <mergeCell ref="B781:M781"/>
    <mergeCell ref="I843:J843"/>
    <mergeCell ref="C881:D881"/>
    <mergeCell ref="B998:D998"/>
    <mergeCell ref="H863:H864"/>
    <mergeCell ref="L539:M539"/>
    <mergeCell ref="B792:M792"/>
    <mergeCell ref="D635:G635"/>
    <mergeCell ref="E803:G803"/>
    <mergeCell ref="I225:K225"/>
    <mergeCell ref="B698:D698"/>
    <mergeCell ref="D888:F889"/>
    <mergeCell ref="K967:L967"/>
    <mergeCell ref="I967:J967"/>
    <mergeCell ref="D758:F758"/>
    <mergeCell ref="B343:F343"/>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B581:C581"/>
    <mergeCell ref="E642:F642"/>
    <mergeCell ref="B430:G430"/>
    <mergeCell ref="D530:G530"/>
    <mergeCell ref="B122:C122"/>
    <mergeCell ref="B944:C944"/>
    <mergeCell ref="M967:M968"/>
    <mergeCell ref="B105:C105"/>
    <mergeCell ref="B178:D178"/>
    <mergeCell ref="H582:J582"/>
    <mergeCell ref="E579:F579"/>
    <mergeCell ref="L534:M534"/>
    <mergeCell ref="G4:H5"/>
    <mergeCell ref="B639:C639"/>
    <mergeCell ref="D532:G532"/>
    <mergeCell ref="I635:J635"/>
    <mergeCell ref="B120:C120"/>
    <mergeCell ref="M287:M288"/>
    <mergeCell ref="I439:J439"/>
    <mergeCell ref="B364:M364"/>
    <mergeCell ref="G863:G864"/>
    <mergeCell ref="D420:F421"/>
    <mergeCell ref="B212:C213"/>
    <mergeCell ref="B478:D478"/>
    <mergeCell ref="I230:J230"/>
    <mergeCell ref="D234:E234"/>
    <mergeCell ref="L536:M536"/>
    <mergeCell ref="H551:H552"/>
    <mergeCell ref="H163:I163"/>
    <mergeCell ref="I628:M629"/>
    <mergeCell ref="E796:G796"/>
    <mergeCell ref="I238:M238"/>
    <mergeCell ref="B799:C799"/>
    <mergeCell ref="B883:C883"/>
    <mergeCell ref="I966:M966"/>
    <mergeCell ref="I747:K747"/>
    <mergeCell ref="H391:H392"/>
    <mergeCell ref="I739:J739"/>
    <mergeCell ref="B1011:D1011"/>
    <mergeCell ref="B123:D123"/>
    <mergeCell ref="H371:I371"/>
    <mergeCell ref="E226:F226"/>
    <mergeCell ref="D576:F577"/>
    <mergeCell ref="B884:M884"/>
    <mergeCell ref="E282:G282"/>
    <mergeCell ref="C831:D831"/>
    <mergeCell ref="H179:J179"/>
    <mergeCell ref="B9:C9"/>
    <mergeCell ref="F237:H237"/>
    <mergeCell ref="B584:M584"/>
    <mergeCell ref="D784:F785"/>
    <mergeCell ref="B183:F183"/>
    <mergeCell ref="B886:M886"/>
    <mergeCell ref="D116:G116"/>
    <mergeCell ref="B861:D861"/>
    <mergeCell ref="I536:K536"/>
    <mergeCell ref="E330:F330"/>
    <mergeCell ref="B788:C788"/>
    <mergeCell ref="D327:G327"/>
    <mergeCell ref="I840:J840"/>
    <mergeCell ref="B636:C636"/>
    <mergeCell ref="B802:D802"/>
    <mergeCell ref="I550:M550"/>
    <mergeCell ref="B738:C738"/>
    <mergeCell ref="H270:J270"/>
    <mergeCell ref="I744:K744"/>
    <mergeCell ref="G655:G656"/>
    <mergeCell ref="B732:C733"/>
    <mergeCell ref="L328:M328"/>
    <mergeCell ref="I56:M57"/>
    <mergeCell ref="E1007:G1007"/>
    <mergeCell ref="I758:M758"/>
    <mergeCell ref="B531:C531"/>
    <mergeCell ref="L849:M849"/>
    <mergeCell ref="B902:M902"/>
    <mergeCell ref="B571:C571"/>
    <mergeCell ref="B888:C889"/>
    <mergeCell ref="D368:F369"/>
    <mergeCell ref="L435:M435"/>
    <mergeCell ref="D238:F238"/>
    <mergeCell ref="D134:F134"/>
    <mergeCell ref="B643:D643"/>
    <mergeCell ref="H59:I59"/>
    <mergeCell ref="B376:M376"/>
    <mergeCell ref="B314:M314"/>
    <mergeCell ref="M31:M32"/>
    <mergeCell ref="B858:C858"/>
    <mergeCell ref="B1015:F1015"/>
    <mergeCell ref="D858:E858"/>
    <mergeCell ref="I539:K539"/>
    <mergeCell ref="B438:G438"/>
    <mergeCell ref="I22:J22"/>
    <mergeCell ref="B316:C317"/>
    <mergeCell ref="I639:L639"/>
    <mergeCell ref="B574:M574"/>
    <mergeCell ref="D119:G119"/>
    <mergeCell ref="M239:M240"/>
    <mergeCell ref="I391:J391"/>
    <mergeCell ref="F754:M754"/>
    <mergeCell ref="D945:G945"/>
    <mergeCell ref="I342:M342"/>
    <mergeCell ref="G732:H733"/>
    <mergeCell ref="H62:J62"/>
    <mergeCell ref="B160:C161"/>
    <mergeCell ref="G135:G136"/>
    <mergeCell ref="B426:C426"/>
    <mergeCell ref="B226:C226"/>
    <mergeCell ref="D219:G219"/>
    <mergeCell ref="B217:C217"/>
    <mergeCell ref="I343:J343"/>
    <mergeCell ref="E68:G68"/>
    <mergeCell ref="I576:M577"/>
    <mergeCell ref="B955:D955"/>
    <mergeCell ref="B947:C947"/>
    <mergeCell ref="I446:M446"/>
    <mergeCell ref="I530:J530"/>
    <mergeCell ref="B680:C681"/>
    <mergeCell ref="B365:M365"/>
    <mergeCell ref="B428:C428"/>
    <mergeCell ref="I551:J551"/>
    <mergeCell ref="I703:J703"/>
    <mergeCell ref="I1007:J1007"/>
    <mergeCell ref="B58:M58"/>
    <mergeCell ref="E588:G588"/>
    <mergeCell ref="B52:M52"/>
    <mergeCell ref="B798:M79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scale="89" orientation="portrait"/>
  <headerFooter>
    <oddHeader>&amp;L&amp;G&amp;C&amp;"+,Bold"&amp;16&amp;K1F1F1FMake-up Air Unit Report</oddHeader>
    <oddFooter>&amp;C&amp;8Page &amp;P of &amp;N</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3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ERV</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ERV</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ERV</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ERV</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ERV</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ERV</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ERV</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ERV</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ERV</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ERV</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38">
    <mergeCell ref="I531:J531"/>
    <mergeCell ref="L641:M64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L848:M848"/>
    <mergeCell ref="D144:F144"/>
    <mergeCell ref="L329:M329"/>
    <mergeCell ref="F130:M130"/>
    <mergeCell ref="H184:H185"/>
    <mergeCell ref="D946:G946"/>
    <mergeCell ref="L331:M331"/>
    <mergeCell ref="K392:L392"/>
    <mergeCell ref="I641:K641"/>
    <mergeCell ref="I457:J457"/>
    <mergeCell ref="F546:M546"/>
    <mergeCell ref="D112:G112"/>
    <mergeCell ref="I288:J288"/>
    <mergeCell ref="K457:L457"/>
    <mergeCell ref="B135:F135"/>
    <mergeCell ref="I784:M785"/>
    <mergeCell ref="D944:G944"/>
    <mergeCell ref="L120:M120"/>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L121:M121"/>
    <mergeCell ref="B779:C779"/>
    <mergeCell ref="I946:J946"/>
    <mergeCell ref="I125:J125"/>
    <mergeCell ref="B431:C431"/>
    <mergeCell ref="G1016:G1017"/>
    <mergeCell ref="I41:J41"/>
    <mergeCell ref="B529:C529"/>
    <mergeCell ref="I112:J112"/>
    <mergeCell ref="K41:L41"/>
    <mergeCell ref="B956:D956"/>
    <mergeCell ref="I952:K952"/>
    <mergeCell ref="I646:J646"/>
    <mergeCell ref="I944:J944"/>
    <mergeCell ref="D743:G743"/>
    <mergeCell ref="I433:K433"/>
    <mergeCell ref="I127:J127"/>
    <mergeCell ref="K249:L249"/>
    <mergeCell ref="J757:L757"/>
    <mergeCell ref="I114:J114"/>
    <mergeCell ref="B682:F682"/>
    <mergeCell ref="K808:L808"/>
    <mergeCell ref="D425:G425"/>
    <mergeCell ref="I7:L7"/>
    <mergeCell ref="D11:G11"/>
    <mergeCell ref="M41:M42"/>
    <mergeCell ref="F653:H653"/>
    <mergeCell ref="D636:G636"/>
    <mergeCell ref="L433:M433"/>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L744:M744"/>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L745:M745"/>
    <mergeCell ref="B848:C848"/>
    <mergeCell ref="F650:M650"/>
    <mergeCell ref="I456:M456"/>
    <mergeCell ref="I12:J12"/>
    <mergeCell ref="B331:D331"/>
    <mergeCell ref="B56:C57"/>
    <mergeCell ref="L638:M638"/>
    <mergeCell ref="H665:H666"/>
    <mergeCell ref="L432:M432"/>
    <mergeCell ref="H447:H448"/>
    <mergeCell ref="D310:M310"/>
    <mergeCell ref="I533:J533"/>
    <mergeCell ref="I643:K643"/>
    <mergeCell ref="C39:D39"/>
    <mergeCell ref="L640:M640"/>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L953:M953"/>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L16:M16"/>
    <mergeCell ref="I326:K326"/>
    <mergeCell ref="E122:F122"/>
    <mergeCell ref="I841:J841"/>
    <mergeCell ref="I80:J80"/>
    <mergeCell ref="K80:L80"/>
    <mergeCell ref="D546:E546"/>
    <mergeCell ref="I432:K432"/>
    <mergeCell ref="L537:M537"/>
    <mergeCell ref="M370:M371"/>
    <mergeCell ref="H496:H497"/>
    <mergeCell ref="I953:K953"/>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I120:K120"/>
    <mergeCell ref="M873:M874"/>
    <mergeCell ref="I958:J958"/>
    <mergeCell ref="D40:F40"/>
    <mergeCell ref="G561:G562"/>
    <mergeCell ref="I745:K745"/>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848:K848"/>
    <mergeCell ref="I229:J229"/>
    <mergeCell ref="D639:G639"/>
    <mergeCell ref="I329:K32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21:K121"/>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L224:M224"/>
    <mergeCell ref="D739:G739"/>
    <mergeCell ref="I853:J853"/>
    <mergeCell ref="M184:M185"/>
    <mergeCell ref="I640:K640"/>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328:K328"/>
    <mergeCell ref="I945:J945"/>
    <mergeCell ref="I430:K430"/>
    <mergeCell ref="B977:F977"/>
    <mergeCell ref="B145:F145"/>
    <mergeCell ref="C910:D910"/>
    <mergeCell ref="D10:G10"/>
    <mergeCell ref="B843:C843"/>
    <mergeCell ref="B576:C577"/>
    <mergeCell ref="G266:G267"/>
    <mergeCell ref="C247:D247"/>
    <mergeCell ref="I849:K849"/>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I16:K16"/>
    <mergeCell ref="B635:C635"/>
    <mergeCell ref="I335:J335"/>
    <mergeCell ref="C204:D204"/>
    <mergeCell ref="I704:J704"/>
    <mergeCell ref="G551:G552"/>
    <mergeCell ref="I537:K537"/>
    <mergeCell ref="K704:L704"/>
    <mergeCell ref="G682:G683"/>
    <mergeCell ref="D223:G223"/>
    <mergeCell ref="B747:D747"/>
    <mergeCell ref="B472:C473"/>
    <mergeCell ref="G162:G163"/>
    <mergeCell ref="B259:C259"/>
    <mergeCell ref="B530:C530"/>
    <mergeCell ref="D987:M987"/>
    <mergeCell ref="D622:M622"/>
    <mergeCell ref="L225:M225"/>
    <mergeCell ref="B319:G319"/>
    <mergeCell ref="B469:M469"/>
    <mergeCell ref="B549:D549"/>
    <mergeCell ref="L952:M952"/>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L17:M1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224:K224"/>
    <mergeCell ref="I144:M144"/>
    <mergeCell ref="D976:F976"/>
    <mergeCell ref="M600:M601"/>
    <mergeCell ref="M665:M666"/>
    <mergeCell ref="I239:J239"/>
    <mergeCell ref="I17:K17"/>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225:K22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L536:M536"/>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I536:K536"/>
    <mergeCell ref="E330:F330"/>
    <mergeCell ref="B704:F704"/>
    <mergeCell ref="D327:G327"/>
    <mergeCell ref="I840:J840"/>
    <mergeCell ref="B636:C636"/>
    <mergeCell ref="I550:M550"/>
    <mergeCell ref="B738:C738"/>
    <mergeCell ref="B934:C934"/>
    <mergeCell ref="I744:K744"/>
    <mergeCell ref="G655:G656"/>
    <mergeCell ref="B732:C733"/>
    <mergeCell ref="M682:M683"/>
    <mergeCell ref="L328:M328"/>
    <mergeCell ref="I56:M57"/>
    <mergeCell ref="I758:M758"/>
    <mergeCell ref="B531:C531"/>
    <mergeCell ref="G184:G185"/>
    <mergeCell ref="C828:D828"/>
    <mergeCell ref="B831:M831"/>
    <mergeCell ref="L849:M849"/>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&amp;L&amp;G&amp;C&amp;"+,Bold"&amp;16&amp;K1F1F1FEnergy Recovery Unit Report</oddHeader>
    <oddFooter>&amp;C&amp;8Page &amp;P of &amp;N</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EF</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EF</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EF</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EF</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EF</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EF</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EF</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EF</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EF</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EF</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H1063" s="13" t="n"/>
      <c r="I1063" s="246" t="inlineStr">
        <is>
          <t>VSD Frequency</t>
        </is>
      </c>
      <c r="J1063" s="403" t="n"/>
      <c r="K1063" s="65" t="n"/>
      <c r="L1063" s="65" t="n"/>
      <c r="M1063" s="13"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4" t="n"/>
      <c r="J1064" s="14" t="n"/>
      <c r="K1064" s="14" t="n"/>
      <c r="L1064" s="38" t="n"/>
      <c r="M1064" s="13" t="n"/>
    </row>
    <row r="1065" ht="13.35" customHeight="1" s="162">
      <c r="B1065" s="491" t="inlineStr">
        <is>
          <t>Lvg.</t>
        </is>
      </c>
      <c r="C1065" s="492" t="n"/>
      <c r="D1065" s="492" t="n"/>
      <c r="E1065" s="492" t="n"/>
      <c r="F1065" s="492" t="n"/>
      <c r="G1065" s="492" t="n"/>
      <c r="H1065" s="23" t="n"/>
      <c r="I1065" s="13" t="n"/>
      <c r="J1065" s="13" t="n"/>
      <c r="K1065" s="13" t="n"/>
      <c r="L1065" s="13" t="n"/>
      <c r="M1065" s="13" t="n"/>
    </row>
    <row r="1066" ht="13.35" customHeight="1" s="162">
      <c r="B1066" s="425" t="inlineStr">
        <is>
          <t>Unit type:</t>
        </is>
      </c>
      <c r="D1066" s="522" t="inlineStr">
        <is>
          <t>EF</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H1167" s="13" t="n"/>
      <c r="I1167" s="246" t="inlineStr">
        <is>
          <t>VSD Frequency</t>
        </is>
      </c>
      <c r="J1167" s="403" t="n"/>
      <c r="K1167" s="65" t="n"/>
      <c r="L1167" s="65" t="n"/>
      <c r="M1167" s="13"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4" t="n"/>
      <c r="J1168" s="14" t="n"/>
      <c r="K1168" s="14" t="n"/>
      <c r="L1168" s="38" t="n"/>
      <c r="M1168" s="13" t="n"/>
    </row>
    <row r="1169" ht="13.35" customHeight="1" s="162">
      <c r="B1169" s="491" t="inlineStr">
        <is>
          <t>Lvg.</t>
        </is>
      </c>
      <c r="C1169" s="492" t="n"/>
      <c r="D1169" s="492" t="n"/>
      <c r="E1169" s="492" t="n"/>
      <c r="F1169" s="492" t="n"/>
      <c r="G1169" s="492" t="n"/>
      <c r="H1169" s="23" t="n"/>
      <c r="I1169" s="13" t="n"/>
      <c r="J1169" s="13" t="n"/>
      <c r="K1169" s="13" t="n"/>
      <c r="L1169" s="13" t="n"/>
      <c r="M1169" s="13" t="n"/>
    </row>
    <row r="1170" ht="13.35" customHeight="1" s="162">
      <c r="B1170" s="425" t="inlineStr">
        <is>
          <t>Unit type:</t>
        </is>
      </c>
      <c r="D1170" s="522" t="inlineStr">
        <is>
          <t>EF</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H1271" s="13" t="n"/>
      <c r="I1271" s="246" t="inlineStr">
        <is>
          <t>VSD Frequency</t>
        </is>
      </c>
      <c r="J1271" s="403" t="n"/>
      <c r="K1271" s="65" t="n"/>
      <c r="L1271" s="65" t="n"/>
      <c r="M1271" s="13"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4" t="n"/>
      <c r="J1272" s="14" t="n"/>
      <c r="K1272" s="14" t="n"/>
      <c r="L1272" s="38" t="n"/>
      <c r="M1272" s="13" t="n"/>
    </row>
    <row r="1273" ht="13.35" customHeight="1" s="162">
      <c r="B1273" s="491" t="inlineStr">
        <is>
          <t>Lvg.</t>
        </is>
      </c>
      <c r="C1273" s="492" t="n"/>
      <c r="D1273" s="492" t="n"/>
      <c r="E1273" s="492" t="n"/>
      <c r="F1273" s="492" t="n"/>
      <c r="G1273" s="492" t="n"/>
      <c r="H1273" s="23" t="n"/>
      <c r="I1273" s="13" t="n"/>
      <c r="J1273" s="13" t="n"/>
      <c r="K1273" s="13" t="n"/>
      <c r="L1273" s="13" t="n"/>
      <c r="M1273" s="13" t="n"/>
    </row>
    <row r="1274" ht="13.35" customHeight="1" s="162">
      <c r="B1274" s="425" t="inlineStr">
        <is>
          <t>Unit type:</t>
        </is>
      </c>
      <c r="D1274" s="522" t="inlineStr">
        <is>
          <t>EF</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H1375" s="13" t="n"/>
      <c r="I1375" s="246" t="inlineStr">
        <is>
          <t>VSD Frequency</t>
        </is>
      </c>
      <c r="J1375" s="403" t="n"/>
      <c r="K1375" s="65" t="n"/>
      <c r="L1375" s="65" t="n"/>
      <c r="M1375" s="13"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4" t="n"/>
      <c r="J1376" s="14" t="n"/>
      <c r="K1376" s="14" t="n"/>
      <c r="L1376" s="38" t="n"/>
      <c r="M1376" s="13" t="n"/>
    </row>
    <row r="1377" ht="13.35" customHeight="1" s="162">
      <c r="B1377" s="491" t="inlineStr">
        <is>
          <t>Lvg.</t>
        </is>
      </c>
      <c r="C1377" s="492" t="n"/>
      <c r="D1377" s="492" t="n"/>
      <c r="E1377" s="492" t="n"/>
      <c r="F1377" s="492" t="n"/>
      <c r="G1377" s="492" t="n"/>
      <c r="H1377" s="23" t="n"/>
      <c r="I1377" s="13" t="n"/>
      <c r="J1377" s="13" t="n"/>
      <c r="K1377" s="13" t="n"/>
      <c r="L1377" s="13" t="n"/>
      <c r="M1377" s="13" t="n"/>
    </row>
    <row r="1378" ht="13.35" customHeight="1" s="162">
      <c r="B1378" s="425" t="inlineStr">
        <is>
          <t>Unit type:</t>
        </is>
      </c>
      <c r="D1378" s="522" t="inlineStr">
        <is>
          <t>EF</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H1479" s="13" t="n"/>
      <c r="I1479" s="246" t="inlineStr">
        <is>
          <t>VSD Frequency</t>
        </is>
      </c>
      <c r="J1479" s="403" t="n"/>
      <c r="K1479" s="65" t="n"/>
      <c r="L1479" s="65" t="n"/>
      <c r="M1479" s="13"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4" t="n"/>
      <c r="J1480" s="14" t="n"/>
      <c r="K1480" s="14" t="n"/>
      <c r="L1480" s="38" t="n"/>
      <c r="M1480" s="13" t="n"/>
    </row>
    <row r="1481" ht="13.35" customHeight="1" s="162">
      <c r="B1481" s="491" t="inlineStr">
        <is>
          <t>Lvg.</t>
        </is>
      </c>
      <c r="C1481" s="492" t="n"/>
      <c r="D1481" s="492" t="n"/>
      <c r="E1481" s="492" t="n"/>
      <c r="F1481" s="492" t="n"/>
      <c r="G1481" s="492" t="n"/>
      <c r="H1481" s="23" t="n"/>
      <c r="I1481" s="13" t="n"/>
      <c r="J1481" s="13" t="n"/>
      <c r="K1481" s="13" t="n"/>
      <c r="L1481" s="13" t="n"/>
      <c r="M1481" s="13" t="n"/>
    </row>
    <row r="1482" ht="13.35" customHeight="1" s="162">
      <c r="B1482" s="425" t="inlineStr">
        <is>
          <t>Unit type:</t>
        </is>
      </c>
      <c r="D1482" s="522" t="inlineStr">
        <is>
          <t>EF</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H1583" s="13" t="n"/>
      <c r="I1583" s="246" t="inlineStr">
        <is>
          <t>VSD Frequency</t>
        </is>
      </c>
      <c r="J1583" s="403" t="n"/>
      <c r="K1583" s="65" t="n"/>
      <c r="L1583" s="65" t="n"/>
      <c r="M1583" s="13"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4" t="n"/>
      <c r="J1584" s="14" t="n"/>
      <c r="K1584" s="14" t="n"/>
      <c r="L1584" s="38" t="n"/>
      <c r="M1584" s="13" t="n"/>
    </row>
    <row r="1585" ht="13.35" customHeight="1" s="162">
      <c r="B1585" s="491" t="inlineStr">
        <is>
          <t>Lvg.</t>
        </is>
      </c>
      <c r="C1585" s="492" t="n"/>
      <c r="D1585" s="492" t="n"/>
      <c r="E1585" s="492" t="n"/>
      <c r="F1585" s="492" t="n"/>
      <c r="G1585" s="492" t="n"/>
      <c r="H1585" s="23" t="n"/>
      <c r="I1585" s="13" t="n"/>
      <c r="J1585" s="13" t="n"/>
      <c r="K1585" s="13" t="n"/>
      <c r="L1585" s="13" t="n"/>
      <c r="M1585" s="13" t="n"/>
    </row>
    <row r="1586" ht="13.35" customHeight="1" s="162">
      <c r="B1586" s="425" t="inlineStr">
        <is>
          <t>Unit type:</t>
        </is>
      </c>
      <c r="D1586" s="522" t="inlineStr">
        <is>
          <t>EF</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H1687" s="13" t="n"/>
      <c r="I1687" s="246" t="inlineStr">
        <is>
          <t>VSD Frequency</t>
        </is>
      </c>
      <c r="J1687" s="403" t="n"/>
      <c r="K1687" s="65" t="n"/>
      <c r="L1687" s="65" t="n"/>
      <c r="M1687" s="13"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4" t="n"/>
      <c r="J1688" s="14" t="n"/>
      <c r="K1688" s="14" t="n"/>
      <c r="L1688" s="38" t="n"/>
      <c r="M1688" s="13" t="n"/>
    </row>
    <row r="1689" ht="13.35" customHeight="1" s="162">
      <c r="B1689" s="491" t="inlineStr">
        <is>
          <t>Lvg.</t>
        </is>
      </c>
      <c r="C1689" s="492" t="n"/>
      <c r="D1689" s="492" t="n"/>
      <c r="E1689" s="492" t="n"/>
      <c r="F1689" s="492" t="n"/>
      <c r="G1689" s="492" t="n"/>
      <c r="H1689" s="23" t="n"/>
      <c r="I1689" s="13" t="n"/>
      <c r="J1689" s="13" t="n"/>
      <c r="K1689" s="13" t="n"/>
      <c r="L1689" s="13" t="n"/>
      <c r="M1689" s="13" t="n"/>
    </row>
    <row r="1690" ht="13.35" customHeight="1" s="162">
      <c r="B1690" s="425" t="inlineStr">
        <is>
          <t>Unit type:</t>
        </is>
      </c>
      <c r="D1690" s="522" t="inlineStr">
        <is>
          <t>EF</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H1791" s="13" t="n"/>
      <c r="I1791" s="246" t="inlineStr">
        <is>
          <t>VSD Frequency</t>
        </is>
      </c>
      <c r="J1791" s="403" t="n"/>
      <c r="K1791" s="65" t="n"/>
      <c r="L1791" s="65" t="n"/>
      <c r="M1791" s="13"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4" t="n"/>
      <c r="J1792" s="14" t="n"/>
      <c r="K1792" s="14" t="n"/>
      <c r="L1792" s="38" t="n"/>
      <c r="M1792" s="13" t="n"/>
    </row>
    <row r="1793" ht="13.35" customHeight="1" s="162">
      <c r="B1793" s="491" t="inlineStr">
        <is>
          <t>Lvg.</t>
        </is>
      </c>
      <c r="C1793" s="492" t="n"/>
      <c r="D1793" s="492" t="n"/>
      <c r="E1793" s="492" t="n"/>
      <c r="F1793" s="492" t="n"/>
      <c r="G1793" s="492" t="n"/>
      <c r="H1793" s="23" t="n"/>
      <c r="I1793" s="13" t="n"/>
      <c r="J1793" s="13" t="n"/>
      <c r="K1793" s="13" t="n"/>
      <c r="L1793" s="13" t="n"/>
      <c r="M1793" s="13" t="n"/>
    </row>
    <row r="1794" ht="13.35" customHeight="1" s="162">
      <c r="B1794" s="425" t="inlineStr">
        <is>
          <t>Unit type:</t>
        </is>
      </c>
      <c r="D1794" s="522" t="inlineStr">
        <is>
          <t>EF</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H1895" s="13" t="n"/>
      <c r="I1895" s="246" t="inlineStr">
        <is>
          <t>VSD Frequency</t>
        </is>
      </c>
      <c r="J1895" s="403" t="n"/>
      <c r="K1895" s="65" t="n"/>
      <c r="L1895" s="65" t="n"/>
      <c r="M1895" s="13"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4" t="n"/>
      <c r="J1896" s="14" t="n"/>
      <c r="K1896" s="14" t="n"/>
      <c r="L1896" s="38" t="n"/>
      <c r="M1896" s="13" t="n"/>
    </row>
    <row r="1897" ht="13.35" customHeight="1" s="162">
      <c r="B1897" s="491" t="inlineStr">
        <is>
          <t>Lvg.</t>
        </is>
      </c>
      <c r="C1897" s="492" t="n"/>
      <c r="D1897" s="492" t="n"/>
      <c r="E1897" s="492" t="n"/>
      <c r="F1897" s="492" t="n"/>
      <c r="G1897" s="492" t="n"/>
      <c r="H1897" s="23" t="n"/>
      <c r="I1897" s="13" t="n"/>
      <c r="J1897" s="13" t="n"/>
      <c r="K1897" s="13" t="n"/>
      <c r="L1897" s="13" t="n"/>
      <c r="M1897" s="13" t="n"/>
    </row>
    <row r="1898" ht="13.35" customHeight="1" s="162">
      <c r="B1898" s="425" t="inlineStr">
        <is>
          <t>Unit type:</t>
        </is>
      </c>
      <c r="D1898" s="522" t="inlineStr">
        <is>
          <t>EF</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H1999" s="13" t="n"/>
      <c r="I1999" s="246" t="inlineStr">
        <is>
          <t>VSD Frequency</t>
        </is>
      </c>
      <c r="J1999" s="403" t="n"/>
      <c r="K1999" s="65" t="n"/>
      <c r="L1999" s="65" t="n"/>
      <c r="M1999" s="13"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4" t="n"/>
      <c r="J2000" s="14" t="n"/>
      <c r="K2000" s="14" t="n"/>
      <c r="L2000" s="38" t="n"/>
      <c r="M2000" s="13" t="n"/>
    </row>
    <row r="2001" ht="13.35" customHeight="1" s="162">
      <c r="B2001" s="491" t="inlineStr">
        <is>
          <t>Lvg.</t>
        </is>
      </c>
      <c r="C2001" s="492" t="n"/>
      <c r="D2001" s="492" t="n"/>
      <c r="E2001" s="492" t="n"/>
      <c r="F2001" s="492" t="n"/>
      <c r="G2001" s="492" t="n"/>
      <c r="H2001" s="23" t="n"/>
      <c r="I2001" s="13" t="n"/>
      <c r="J2001" s="13" t="n"/>
      <c r="K2001" s="13" t="n"/>
      <c r="L2001" s="13" t="n"/>
      <c r="M2001" s="13" t="n"/>
    </row>
    <row r="2002" ht="13.35" customHeight="1" s="162">
      <c r="B2002" s="425" t="inlineStr">
        <is>
          <t>Unit type:</t>
        </is>
      </c>
      <c r="D2002" s="522" t="inlineStr">
        <is>
          <t>EF</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H2103" s="13" t="n"/>
      <c r="I2103" s="246" t="inlineStr">
        <is>
          <t>VSD Frequency</t>
        </is>
      </c>
      <c r="J2103" s="403" t="n"/>
      <c r="K2103" s="65" t="n"/>
      <c r="L2103" s="65" t="n"/>
      <c r="M2103" s="13"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4" t="n"/>
      <c r="J2104" s="14" t="n"/>
      <c r="K2104" s="14" t="n"/>
      <c r="L2104" s="38" t="n"/>
      <c r="M2104" s="13" t="n"/>
    </row>
    <row r="2105" ht="13.35" customHeight="1" s="162">
      <c r="B2105" s="491" t="inlineStr">
        <is>
          <t>Lvg.</t>
        </is>
      </c>
      <c r="C2105" s="492" t="n"/>
      <c r="D2105" s="492" t="n"/>
      <c r="E2105" s="492" t="n"/>
      <c r="F2105" s="492" t="n"/>
      <c r="G2105" s="492" t="n"/>
      <c r="H2105" s="23" t="n"/>
      <c r="I2105" s="13" t="n"/>
      <c r="J2105" s="13" t="n"/>
      <c r="K2105" s="13" t="n"/>
      <c r="L2105" s="13" t="n"/>
      <c r="M2105" s="13" t="n"/>
    </row>
    <row r="2106" ht="13.35" customHeight="1" s="162">
      <c r="B2106" s="425" t="inlineStr">
        <is>
          <t>Unit type:</t>
        </is>
      </c>
      <c r="D2106" s="522" t="inlineStr">
        <is>
          <t>EF</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E2128" s="307" t="n"/>
      <c r="F2128" s="32" t="n"/>
      <c r="G2128" s="33">
        <f>IF(F2128="", "", IF(OR(ISTEXT(H2128),ISTEXT(F2128)),"",H2128/F2128))</f>
        <v/>
      </c>
      <c r="H2128" s="33" t="n"/>
      <c r="I2128" s="33" t="n"/>
      <c r="J2128" s="33">
        <f>IF(I2128="", "", IF(OR(ISTEXT(I2128),ISTEXT($F2128)),"",I2128*$F2128))</f>
        <v/>
      </c>
      <c r="K2128" s="33" t="n"/>
      <c r="L2128" s="33">
        <f>IF(K2128="", "", IF(OR(ISTEXT(K2128),ISTEXT($F2128)),"",K2128*$F2128))</f>
        <v/>
      </c>
      <c r="M2128" s="30">
        <f>IF(OR(H2128="",H2128=0),"",IF(K2128="",IF(J2128="","",IF(OR(ISTEXT(J2128),ISTEXT(H2128)),"",J2128/H2128)),IF(OR(ISTEXT(L2128),ISTEXT(H2128)),"",L2128/H2128)))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H2207" s="13" t="n"/>
      <c r="I2207" s="246" t="inlineStr">
        <is>
          <t>VSD Frequency</t>
        </is>
      </c>
      <c r="J2207" s="403" t="n"/>
      <c r="K2207" s="65" t="n"/>
      <c r="L2207" s="65" t="n"/>
      <c r="M2207" s="13"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4" t="n"/>
      <c r="J2208" s="14" t="n"/>
      <c r="K2208" s="14" t="n"/>
      <c r="L2208" s="38" t="n"/>
      <c r="M2208" s="13" t="n"/>
    </row>
    <row r="2209" ht="13.35" customHeight="1" s="162">
      <c r="B2209" s="491" t="inlineStr">
        <is>
          <t>Lvg.</t>
        </is>
      </c>
      <c r="C2209" s="492" t="n"/>
      <c r="D2209" s="492" t="n"/>
      <c r="E2209" s="492" t="n"/>
      <c r="F2209" s="492" t="n"/>
      <c r="G2209" s="492" t="n"/>
      <c r="H2209" s="23" t="n"/>
      <c r="I2209" s="13" t="n"/>
      <c r="J2209" s="13" t="n"/>
      <c r="K2209" s="13" t="n"/>
      <c r="L2209" s="13" t="n"/>
      <c r="M2209" s="13" t="n"/>
    </row>
    <row r="2210" ht="13.35" customHeight="1" s="162">
      <c r="B2210" s="425" t="inlineStr">
        <is>
          <t>Unit type:</t>
        </is>
      </c>
      <c r="D2210" s="522" t="inlineStr">
        <is>
          <t>EF</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E2232" s="307" t="n"/>
      <c r="F2232" s="32" t="n"/>
      <c r="G2232" s="33">
        <f>IF(F2232="", "", IF(OR(ISTEXT(H2232),ISTEXT(F2232)),"",H2232/F2232))</f>
        <v/>
      </c>
      <c r="H2232" s="33" t="n"/>
      <c r="I2232" s="33" t="n"/>
      <c r="J2232" s="33">
        <f>IF(I2232="", "", IF(OR(ISTEXT(I2232),ISTEXT($F2232)),"",I2232*$F2232))</f>
        <v/>
      </c>
      <c r="K2232" s="33" t="n"/>
      <c r="L2232" s="33">
        <f>IF(K2232="", "", IF(OR(ISTEXT(K2232),ISTEXT($F2232)),"",K2232*$F2232))</f>
        <v/>
      </c>
      <c r="M2232" s="30">
        <f>IF(OR(H2232="",H2232=0),"",IF(K2232="",IF(J2232="","",IF(OR(ISTEXT(J2232),ISTEXT(H2232)),"",J2232/H2232)),IF(OR(ISTEXT(L2232),ISTEXT(H2232)),"",L2232/H2232)))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H2311" s="13" t="n"/>
      <c r="I2311" s="246" t="inlineStr">
        <is>
          <t>VSD Frequency</t>
        </is>
      </c>
      <c r="J2311" s="403" t="n"/>
      <c r="K2311" s="65" t="n"/>
      <c r="L2311" s="65" t="n"/>
      <c r="M2311" s="13"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4" t="n"/>
      <c r="J2312" s="14" t="n"/>
      <c r="K2312" s="14" t="n"/>
      <c r="L2312" s="38" t="n"/>
      <c r="M2312" s="13" t="n"/>
    </row>
    <row r="2313" ht="13.35" customHeight="1" s="162">
      <c r="B2313" s="491" t="inlineStr">
        <is>
          <t>Lvg.</t>
        </is>
      </c>
      <c r="C2313" s="492" t="n"/>
      <c r="D2313" s="492" t="n"/>
      <c r="E2313" s="492" t="n"/>
      <c r="F2313" s="492" t="n"/>
      <c r="G2313" s="492" t="n"/>
      <c r="H2313" s="23" t="n"/>
      <c r="I2313" s="13" t="n"/>
      <c r="J2313" s="13" t="n"/>
      <c r="K2313" s="13" t="n"/>
      <c r="L2313" s="13" t="n"/>
      <c r="M2313" s="13" t="n"/>
    </row>
    <row r="2314" ht="13.35" customHeight="1" s="162">
      <c r="B2314" s="425" t="inlineStr">
        <is>
          <t>Unit type:</t>
        </is>
      </c>
      <c r="D2314" s="522" t="inlineStr">
        <is>
          <t>EF</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E2336" s="307" t="n"/>
      <c r="F2336" s="32" t="n"/>
      <c r="G2336" s="33">
        <f>IF(F2336="", "", IF(OR(ISTEXT(H2336),ISTEXT(F2336)),"",H2336/F2336))</f>
        <v/>
      </c>
      <c r="H2336" s="33" t="n"/>
      <c r="I2336" s="33" t="n"/>
      <c r="J2336" s="33">
        <f>IF(I2336="", "", IF(OR(ISTEXT(I2336),ISTEXT($F2336)),"",I2336*$F2336))</f>
        <v/>
      </c>
      <c r="K2336" s="33" t="n"/>
      <c r="L2336" s="33">
        <f>IF(K2336="", "", IF(OR(ISTEXT(K2336),ISTEXT($F2336)),"",K2336*$F2336))</f>
        <v/>
      </c>
      <c r="M2336" s="30">
        <f>IF(OR(H2336="",H2336=0),"",IF(K2336="",IF(J2336="","",IF(OR(ISTEXT(J2336),ISTEXT(H2336)),"",J2336/H2336)),IF(OR(ISTEXT(L2336),ISTEXT(H2336)),"",L2336/H2336)))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H2415" s="13" t="n"/>
      <c r="I2415" s="246" t="inlineStr">
        <is>
          <t>VSD Frequency</t>
        </is>
      </c>
      <c r="J2415" s="403" t="n"/>
      <c r="K2415" s="65" t="n"/>
      <c r="L2415" s="65" t="n"/>
      <c r="M2415" s="13"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4" t="n"/>
      <c r="J2416" s="14" t="n"/>
      <c r="K2416" s="14" t="n"/>
      <c r="L2416" s="38" t="n"/>
      <c r="M2416" s="13" t="n"/>
    </row>
    <row r="2417" ht="13.35" customHeight="1" s="162">
      <c r="B2417" s="491" t="inlineStr">
        <is>
          <t>Lvg.</t>
        </is>
      </c>
      <c r="C2417" s="492" t="n"/>
      <c r="D2417" s="492" t="n"/>
      <c r="E2417" s="492" t="n"/>
      <c r="F2417" s="492" t="n"/>
      <c r="G2417" s="492" t="n"/>
      <c r="H2417" s="23" t="n"/>
      <c r="I2417" s="13" t="n"/>
      <c r="J2417" s="13" t="n"/>
      <c r="K2417" s="13" t="n"/>
      <c r="L2417" s="13" t="n"/>
      <c r="M2417" s="13" t="n"/>
    </row>
    <row r="2418" ht="13.35" customHeight="1" s="162">
      <c r="B2418" s="425" t="inlineStr">
        <is>
          <t>Unit type:</t>
        </is>
      </c>
      <c r="D2418" s="522" t="inlineStr">
        <is>
          <t>EF</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E2440" s="307" t="n"/>
      <c r="F2440" s="32" t="n"/>
      <c r="G2440" s="33">
        <f>IF(F2440="", "", IF(OR(ISTEXT(H2440),ISTEXT(F2440)),"",H2440/F2440))</f>
        <v/>
      </c>
      <c r="H2440" s="33" t="n"/>
      <c r="I2440" s="33" t="n"/>
      <c r="J2440" s="33">
        <f>IF(I2440="", "", IF(OR(ISTEXT(I2440),ISTEXT($F2440)),"",I2440*$F2440))</f>
        <v/>
      </c>
      <c r="K2440" s="33" t="n"/>
      <c r="L2440" s="33">
        <f>IF(K2440="", "", IF(OR(ISTEXT(K2440),ISTEXT($F2440)),"",K2440*$F2440))</f>
        <v/>
      </c>
      <c r="M2440" s="30">
        <f>IF(OR(H2440="",H2440=0),"",IF(K2440="",IF(J2440="","",IF(OR(ISTEXT(J2440),ISTEXT(H2440)),"",J2440/H2440)),IF(OR(ISTEXT(L2440),ISTEXT(H2440)),"",L2440/H2440)))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H2519" s="13" t="n"/>
      <c r="I2519" s="246" t="inlineStr">
        <is>
          <t>VSD Frequency</t>
        </is>
      </c>
      <c r="J2519" s="403" t="n"/>
      <c r="K2519" s="65" t="n"/>
      <c r="L2519" s="65" t="n"/>
      <c r="M2519" s="13"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4" t="n"/>
      <c r="J2520" s="14" t="n"/>
      <c r="K2520" s="14" t="n"/>
      <c r="L2520" s="38" t="n"/>
      <c r="M2520" s="13" t="n"/>
    </row>
    <row r="2521" ht="13.35" customHeight="1" s="162">
      <c r="B2521" s="491" t="inlineStr">
        <is>
          <t>Lvg.</t>
        </is>
      </c>
      <c r="C2521" s="492" t="n"/>
      <c r="D2521" s="492" t="n"/>
      <c r="E2521" s="492" t="n"/>
      <c r="F2521" s="492" t="n"/>
      <c r="G2521" s="492" t="n"/>
      <c r="H2521" s="23" t="n"/>
      <c r="I2521" s="13" t="n"/>
      <c r="J2521" s="13" t="n"/>
      <c r="K2521" s="13" t="n"/>
      <c r="L2521" s="13" t="n"/>
      <c r="M2521" s="13" t="n"/>
    </row>
    <row r="2522" ht="13.35" customHeight="1" s="162">
      <c r="B2522" s="425" t="inlineStr">
        <is>
          <t>Unit type:</t>
        </is>
      </c>
      <c r="D2522" s="522" t="inlineStr">
        <is>
          <t>EF</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E2544" s="307" t="n"/>
      <c r="F2544" s="32" t="n"/>
      <c r="G2544" s="33">
        <f>IF(F2544="", "", IF(OR(ISTEXT(H2544),ISTEXT(F2544)),"",H2544/F2544))</f>
        <v/>
      </c>
      <c r="H2544" s="33" t="n"/>
      <c r="I2544" s="33" t="n"/>
      <c r="J2544" s="33">
        <f>IF(I2544="", "", IF(OR(ISTEXT(I2544),ISTEXT($F2544)),"",I2544*$F2544))</f>
        <v/>
      </c>
      <c r="K2544" s="33" t="n"/>
      <c r="L2544" s="33">
        <f>IF(K2544="", "", IF(OR(ISTEXT(K2544),ISTEXT($F2544)),"",K2544*$F2544))</f>
        <v/>
      </c>
      <c r="M2544" s="30">
        <f>IF(OR(H2544="",H2544=0),"",IF(K2544="",IF(J2544="","",IF(OR(ISTEXT(J2544),ISTEXT(H2544)),"",J2544/H2544)),IF(OR(ISTEXT(L2544),ISTEXT(H2544)),"",L2544/H2544)))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H2623" s="13" t="n"/>
      <c r="I2623" s="246" t="inlineStr">
        <is>
          <t>VSD Frequency</t>
        </is>
      </c>
      <c r="J2623" s="403" t="n"/>
      <c r="K2623" s="65" t="n"/>
      <c r="L2623" s="65" t="n"/>
      <c r="M2623" s="13"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4" t="n"/>
      <c r="J2624" s="14" t="n"/>
      <c r="K2624" s="14" t="n"/>
      <c r="L2624" s="38" t="n"/>
      <c r="M2624" s="13" t="n"/>
    </row>
    <row r="2625" ht="13.35" customHeight="1" s="162">
      <c r="B2625" s="491" t="inlineStr">
        <is>
          <t>Lvg.</t>
        </is>
      </c>
      <c r="C2625" s="492" t="n"/>
      <c r="D2625" s="492" t="n"/>
      <c r="E2625" s="492" t="n"/>
      <c r="F2625" s="492" t="n"/>
      <c r="G2625" s="492" t="n"/>
      <c r="H2625" s="23" t="n"/>
      <c r="I2625" s="13" t="n"/>
      <c r="J2625" s="13" t="n"/>
      <c r="K2625" s="13" t="n"/>
      <c r="L2625" s="13" t="n"/>
      <c r="M2625" s="13" t="n"/>
    </row>
    <row r="2626" ht="13.35" customHeight="1" s="162">
      <c r="B2626" s="425" t="inlineStr">
        <is>
          <t>Unit type:</t>
        </is>
      </c>
      <c r="D2626" s="522" t="inlineStr">
        <is>
          <t>EF</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E2648" s="307" t="n"/>
      <c r="F2648" s="32" t="n"/>
      <c r="G2648" s="33">
        <f>IF(F2648="", "", IF(OR(ISTEXT(H2648),ISTEXT(F2648)),"",H2648/F2648))</f>
        <v/>
      </c>
      <c r="H2648" s="33" t="n"/>
      <c r="I2648" s="33" t="n"/>
      <c r="J2648" s="33">
        <f>IF(I2648="", "", IF(OR(ISTEXT(I2648),ISTEXT($F2648)),"",I2648*$F2648))</f>
        <v/>
      </c>
      <c r="K2648" s="33" t="n"/>
      <c r="L2648" s="33">
        <f>IF(K2648="", "", IF(OR(ISTEXT(K2648),ISTEXT($F2648)),"",K2648*$F2648))</f>
        <v/>
      </c>
      <c r="M2648" s="30">
        <f>IF(OR(H2648="",H2648=0),"",IF(K2648="",IF(J2648="","",IF(OR(ISTEXT(J2648),ISTEXT(H2648)),"",J2648/H2648)),IF(OR(ISTEXT(L2648),ISTEXT(H2648)),"",L2648/H2648)))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H2727" s="13" t="n"/>
      <c r="I2727" s="246" t="inlineStr">
        <is>
          <t>VSD Frequency</t>
        </is>
      </c>
      <c r="J2727" s="403" t="n"/>
      <c r="K2727" s="65" t="n"/>
      <c r="L2727" s="65" t="n"/>
      <c r="M2727" s="13"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4" t="n"/>
      <c r="J2728" s="14" t="n"/>
      <c r="K2728" s="14" t="n"/>
      <c r="L2728" s="38" t="n"/>
      <c r="M2728" s="13" t="n"/>
    </row>
    <row r="2729" ht="13.35" customHeight="1" s="162">
      <c r="B2729" s="491" t="inlineStr">
        <is>
          <t>Lvg.</t>
        </is>
      </c>
      <c r="C2729" s="492" t="n"/>
      <c r="D2729" s="492" t="n"/>
      <c r="E2729" s="492" t="n"/>
      <c r="F2729" s="492" t="n"/>
      <c r="G2729" s="492" t="n"/>
      <c r="H2729" s="23" t="n"/>
      <c r="I2729" s="13" t="n"/>
      <c r="J2729" s="13" t="n"/>
      <c r="K2729" s="13" t="n"/>
      <c r="L2729" s="13" t="n"/>
      <c r="M2729" s="13" t="n"/>
    </row>
    <row r="2730" ht="13.35" customHeight="1" s="162">
      <c r="B2730" s="425" t="inlineStr">
        <is>
          <t>Unit type:</t>
        </is>
      </c>
      <c r="D2730" s="522" t="inlineStr">
        <is>
          <t>EF</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E2752" s="307" t="n"/>
      <c r="F2752" s="32" t="n"/>
      <c r="G2752" s="33">
        <f>IF(F2752="", "", IF(OR(ISTEXT(H2752),ISTEXT(F2752)),"",H2752/F2752))</f>
        <v/>
      </c>
      <c r="H2752" s="33" t="n"/>
      <c r="I2752" s="33" t="n"/>
      <c r="J2752" s="33">
        <f>IF(I2752="", "", IF(OR(ISTEXT(I2752),ISTEXT($F2752)),"",I2752*$F2752))</f>
        <v/>
      </c>
      <c r="K2752" s="33" t="n"/>
      <c r="L2752" s="33">
        <f>IF(K2752="", "", IF(OR(ISTEXT(K2752),ISTEXT($F2752)),"",K2752*$F2752))</f>
        <v/>
      </c>
      <c r="M2752" s="30">
        <f>IF(OR(H2752="",H2752=0),"",IF(K2752="",IF(J2752="","",IF(OR(ISTEXT(J2752),ISTEXT(H2752)),"",J2752/H2752)),IF(OR(ISTEXT(L2752),ISTEXT(H2752)),"",L2752/H2752)))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H2831" s="13" t="n"/>
      <c r="I2831" s="246" t="inlineStr">
        <is>
          <t>VSD Frequency</t>
        </is>
      </c>
      <c r="J2831" s="403" t="n"/>
      <c r="K2831" s="65" t="n"/>
      <c r="L2831" s="65" t="n"/>
      <c r="M2831" s="13"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4" t="n"/>
      <c r="J2832" s="14" t="n"/>
      <c r="K2832" s="14" t="n"/>
      <c r="L2832" s="38" t="n"/>
      <c r="M2832" s="13" t="n"/>
    </row>
    <row r="2833" ht="13.35" customHeight="1" s="162">
      <c r="B2833" s="491" t="inlineStr">
        <is>
          <t>Lvg.</t>
        </is>
      </c>
      <c r="C2833" s="492" t="n"/>
      <c r="D2833" s="492" t="n"/>
      <c r="E2833" s="492" t="n"/>
      <c r="F2833" s="492" t="n"/>
      <c r="G2833" s="492" t="n"/>
      <c r="H2833" s="23" t="n"/>
      <c r="I2833" s="13" t="n"/>
      <c r="J2833" s="13" t="n"/>
      <c r="K2833" s="13" t="n"/>
      <c r="L2833" s="13" t="n"/>
      <c r="M2833" s="13" t="n"/>
    </row>
    <row r="2834" ht="13.35" customHeight="1" s="162">
      <c r="B2834" s="425" t="inlineStr">
        <is>
          <t>Unit type:</t>
        </is>
      </c>
      <c r="D2834" s="522" t="inlineStr">
        <is>
          <t>EF</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E2856" s="307" t="n"/>
      <c r="F2856" s="32" t="n"/>
      <c r="G2856" s="33">
        <f>IF(F2856="", "", IF(OR(ISTEXT(H2856),ISTEXT(F2856)),"",H2856/F2856))</f>
        <v/>
      </c>
      <c r="H2856" s="33" t="n"/>
      <c r="I2856" s="33" t="n"/>
      <c r="J2856" s="33">
        <f>IF(I2856="", "", IF(OR(ISTEXT(I2856),ISTEXT($F2856)),"",I2856*$F2856))</f>
        <v/>
      </c>
      <c r="K2856" s="33" t="n"/>
      <c r="L2856" s="33">
        <f>IF(K2856="", "", IF(OR(ISTEXT(K2856),ISTEXT($F2856)),"",K2856*$F2856))</f>
        <v/>
      </c>
      <c r="M2856" s="30">
        <f>IF(OR(H2856="",H2856=0),"",IF(K2856="",IF(J2856="","",IF(OR(ISTEXT(J2856),ISTEXT(H2856)),"",J2856/H2856)),IF(OR(ISTEXT(L2856),ISTEXT(H2856)),"",L2856/H2856)))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H2935" s="13" t="n"/>
      <c r="I2935" s="246" t="inlineStr">
        <is>
          <t>VSD Frequency</t>
        </is>
      </c>
      <c r="J2935" s="403" t="n"/>
      <c r="K2935" s="65" t="n"/>
      <c r="L2935" s="65" t="n"/>
      <c r="M2935" s="13"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4" t="n"/>
      <c r="J2936" s="14" t="n"/>
      <c r="K2936" s="14" t="n"/>
      <c r="L2936" s="38" t="n"/>
      <c r="M2936" s="13" t="n"/>
    </row>
    <row r="2937" ht="13.35" customHeight="1" s="162">
      <c r="B2937" s="491" t="inlineStr">
        <is>
          <t>Lvg.</t>
        </is>
      </c>
      <c r="C2937" s="492" t="n"/>
      <c r="D2937" s="492" t="n"/>
      <c r="E2937" s="492" t="n"/>
      <c r="F2937" s="492" t="n"/>
      <c r="G2937" s="492" t="n"/>
      <c r="H2937" s="23" t="n"/>
      <c r="I2937" s="13" t="n"/>
      <c r="J2937" s="13" t="n"/>
      <c r="K2937" s="13" t="n"/>
      <c r="L2937" s="13" t="n"/>
      <c r="M2937" s="13" t="n"/>
    </row>
    <row r="2938" ht="13.35" customHeight="1" s="162">
      <c r="B2938" s="425" t="inlineStr">
        <is>
          <t>Unit type:</t>
        </is>
      </c>
      <c r="D2938" s="522" t="inlineStr">
        <is>
          <t>EF</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E2960" s="307" t="n"/>
      <c r="F2960" s="32" t="n"/>
      <c r="G2960" s="33">
        <f>IF(F2960="", "", IF(OR(ISTEXT(H2960),ISTEXT(F2960)),"",H2960/F2960))</f>
        <v/>
      </c>
      <c r="H2960" s="33" t="n"/>
      <c r="I2960" s="33" t="n"/>
      <c r="J2960" s="33">
        <f>IF(I2960="", "", IF(OR(ISTEXT(I2960),ISTEXT($F2960)),"",I2960*$F2960))</f>
        <v/>
      </c>
      <c r="K2960" s="33" t="n"/>
      <c r="L2960" s="33">
        <f>IF(K2960="", "", IF(OR(ISTEXT(K2960),ISTEXT($F2960)),"",K2960*$F2960))</f>
        <v/>
      </c>
      <c r="M2960" s="30">
        <f>IF(OR(H2960="",H2960=0),"",IF(K2960="",IF(J2960="","",IF(OR(ISTEXT(J2960),ISTEXT(H2960)),"",J2960/H2960)),IF(OR(ISTEXT(L2960),ISTEXT(H2960)),"",L2960/H2960)))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H3039" s="13" t="n"/>
      <c r="I3039" s="246" t="inlineStr">
        <is>
          <t>VSD Frequency</t>
        </is>
      </c>
      <c r="J3039" s="403" t="n"/>
      <c r="K3039" s="65" t="n"/>
      <c r="L3039" s="65" t="n"/>
      <c r="M3039" s="13"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4" t="n"/>
      <c r="J3040" s="14" t="n"/>
      <c r="K3040" s="14" t="n"/>
      <c r="L3040" s="38" t="n"/>
      <c r="M3040" s="13" t="n"/>
    </row>
    <row r="3041" ht="13.35" customHeight="1" s="162">
      <c r="B3041" s="491" t="inlineStr">
        <is>
          <t>Lvg.</t>
        </is>
      </c>
      <c r="C3041" s="492" t="n"/>
      <c r="D3041" s="492" t="n"/>
      <c r="E3041" s="492" t="n"/>
      <c r="F3041" s="492" t="n"/>
      <c r="G3041" s="492" t="n"/>
      <c r="H3041" s="23" t="n"/>
      <c r="I3041" s="13" t="n"/>
      <c r="J3041" s="13" t="n"/>
      <c r="K3041" s="13" t="n"/>
      <c r="L3041" s="13" t="n"/>
      <c r="M3041" s="13" t="n"/>
    </row>
    <row r="3042" ht="13.35" customHeight="1" s="162">
      <c r="B3042" s="425" t="inlineStr">
        <is>
          <t>Unit type:</t>
        </is>
      </c>
      <c r="D3042" s="522" t="inlineStr">
        <is>
          <t>EF</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E3064" s="307" t="n"/>
      <c r="F3064" s="32" t="n"/>
      <c r="G3064" s="33">
        <f>IF(F3064="", "", IF(OR(ISTEXT(H3064),ISTEXT(F3064)),"",H3064/F3064))</f>
        <v/>
      </c>
      <c r="H3064" s="33" t="n"/>
      <c r="I3064" s="33" t="n"/>
      <c r="J3064" s="33">
        <f>IF(I3064="", "", IF(OR(ISTEXT(I3064),ISTEXT($F3064)),"",I3064*$F3064))</f>
        <v/>
      </c>
      <c r="K3064" s="33" t="n"/>
      <c r="L3064" s="33">
        <f>IF(K3064="", "", IF(OR(ISTEXT(K3064),ISTEXT($F3064)),"",K3064*$F3064))</f>
        <v/>
      </c>
      <c r="M3064" s="30">
        <f>IF(OR(H3064="",H3064=0),"",IF(K3064="",IF(J3064="","",IF(OR(ISTEXT(J3064),ISTEXT(H3064)),"",J3064/H3064)),IF(OR(ISTEXT(L3064),ISTEXT(H3064)),"",L3064/H3064)))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H3143" s="13" t="n"/>
      <c r="I3143" s="246" t="inlineStr">
        <is>
          <t>VSD Frequency</t>
        </is>
      </c>
      <c r="J3143" s="403" t="n"/>
      <c r="K3143" s="65" t="n"/>
      <c r="L3143" s="65" t="n"/>
      <c r="M3143" s="13"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4" t="n"/>
      <c r="J3144" s="14" t="n"/>
      <c r="K3144" s="14" t="n"/>
      <c r="L3144" s="38" t="n"/>
      <c r="M3144" s="13" t="n"/>
    </row>
    <row r="3145" ht="13.35" customHeight="1" s="162">
      <c r="B3145" s="491" t="inlineStr">
        <is>
          <t>Lvg.</t>
        </is>
      </c>
      <c r="C3145" s="492" t="n"/>
      <c r="D3145" s="492" t="n"/>
      <c r="E3145" s="492" t="n"/>
      <c r="F3145" s="492" t="n"/>
      <c r="G3145" s="492" t="n"/>
      <c r="H3145" s="23" t="n"/>
      <c r="I3145" s="13" t="n"/>
      <c r="J3145" s="13" t="n"/>
      <c r="K3145" s="13" t="n"/>
      <c r="L3145" s="13" t="n"/>
      <c r="M3145" s="13" t="n"/>
    </row>
    <row r="3146" ht="13.35" customHeight="1" s="162">
      <c r="B3146" s="425" t="inlineStr">
        <is>
          <t>Unit type:</t>
        </is>
      </c>
      <c r="D3146" s="522" t="inlineStr">
        <is>
          <t>EF</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E3168" s="307" t="n"/>
      <c r="F3168" s="32" t="n"/>
      <c r="G3168" s="33">
        <f>IF(F3168="", "", IF(OR(ISTEXT(H3168),ISTEXT(F3168)),"",H3168/F3168))</f>
        <v/>
      </c>
      <c r="H3168" s="33" t="n"/>
      <c r="I3168" s="33" t="n"/>
      <c r="J3168" s="33">
        <f>IF(I3168="", "", IF(OR(ISTEXT(I3168),ISTEXT($F3168)),"",I3168*$F3168))</f>
        <v/>
      </c>
      <c r="K3168" s="33" t="n"/>
      <c r="L3168" s="33">
        <f>IF(K3168="", "", IF(OR(ISTEXT(K3168),ISTEXT($F3168)),"",K3168*$F3168))</f>
        <v/>
      </c>
      <c r="M3168" s="30">
        <f>IF(OR(H3168="",H3168=0),"",IF(K3168="",IF(J3168="","",IF(OR(ISTEXT(J3168),ISTEXT(H3168)),"",J3168/H3168)),IF(OR(ISTEXT(L3168),ISTEXT(H3168)),"",L3168/H3168)))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H3247" s="13" t="n"/>
      <c r="I3247" s="246" t="inlineStr">
        <is>
          <t>VSD Frequency</t>
        </is>
      </c>
      <c r="J3247" s="403" t="n"/>
      <c r="K3247" s="65" t="n"/>
      <c r="L3247" s="65" t="n"/>
      <c r="M3247" s="13"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4" t="n"/>
      <c r="J3248" s="14" t="n"/>
      <c r="K3248" s="14" t="n"/>
      <c r="L3248" s="38" t="n"/>
      <c r="M3248" s="13" t="n"/>
    </row>
    <row r="3249" ht="13.35" customHeight="1" s="162">
      <c r="B3249" s="491" t="inlineStr">
        <is>
          <t>Lvg.</t>
        </is>
      </c>
      <c r="C3249" s="492" t="n"/>
      <c r="D3249" s="492" t="n"/>
      <c r="E3249" s="492" t="n"/>
      <c r="F3249" s="492" t="n"/>
      <c r="G3249" s="492" t="n"/>
      <c r="H3249" s="23" t="n"/>
      <c r="I3249" s="13" t="n"/>
      <c r="J3249" s="13" t="n"/>
      <c r="K3249" s="13" t="n"/>
      <c r="L3249" s="13" t="n"/>
      <c r="M3249" s="13" t="n"/>
    </row>
    <row r="3250" ht="13.35" customHeight="1" s="162">
      <c r="B3250" s="425" t="inlineStr">
        <is>
          <t>Unit type:</t>
        </is>
      </c>
      <c r="D3250" s="522" t="inlineStr">
        <is>
          <t>EF</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E3272" s="307" t="n"/>
      <c r="F3272" s="32" t="n"/>
      <c r="G3272" s="33">
        <f>IF(F3272="", "", IF(OR(ISTEXT(H3272),ISTEXT(F3272)),"",H3272/F3272))</f>
        <v/>
      </c>
      <c r="H3272" s="33" t="n"/>
      <c r="I3272" s="33" t="n"/>
      <c r="J3272" s="33">
        <f>IF(I3272="", "", IF(OR(ISTEXT(I3272),ISTEXT($F3272)),"",I3272*$F3272))</f>
        <v/>
      </c>
      <c r="K3272" s="33" t="n"/>
      <c r="L3272" s="33">
        <f>IF(K3272="", "", IF(OR(ISTEXT(K3272),ISTEXT($F3272)),"",K3272*$F3272))</f>
        <v/>
      </c>
      <c r="M3272" s="30">
        <f>IF(OR(H3272="",H3272=0),"",IF(K3272="",IF(J3272="","",IF(OR(ISTEXT(J3272),ISTEXT(H3272)),"",J3272/H3272)),IF(OR(ISTEXT(L3272),ISTEXT(H3272)),"",L3272/H3272)))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H3351" s="13" t="n"/>
      <c r="I3351" s="246" t="inlineStr">
        <is>
          <t>VSD Frequency</t>
        </is>
      </c>
      <c r="J3351" s="403" t="n"/>
      <c r="K3351" s="65" t="n"/>
      <c r="L3351" s="65" t="n"/>
      <c r="M3351" s="13"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4" t="n"/>
      <c r="J3352" s="14" t="n"/>
      <c r="K3352" s="14" t="n"/>
      <c r="L3352" s="38" t="n"/>
      <c r="M3352" s="13" t="n"/>
    </row>
    <row r="3353" ht="13.35" customHeight="1" s="162">
      <c r="B3353" s="491" t="inlineStr">
        <is>
          <t>Lvg.</t>
        </is>
      </c>
      <c r="C3353" s="492" t="n"/>
      <c r="D3353" s="492" t="n"/>
      <c r="E3353" s="492" t="n"/>
      <c r="F3353" s="492" t="n"/>
      <c r="G3353" s="492" t="n"/>
      <c r="H3353" s="23" t="n"/>
      <c r="I3353" s="13" t="n"/>
      <c r="J3353" s="13" t="n"/>
      <c r="K3353" s="13" t="n"/>
      <c r="L3353" s="13" t="n"/>
      <c r="M3353" s="13" t="n"/>
    </row>
    <row r="3354" ht="13.35" customHeight="1" s="162">
      <c r="B3354" s="425" t="inlineStr">
        <is>
          <t>Unit type:</t>
        </is>
      </c>
      <c r="D3354" s="522" t="inlineStr">
        <is>
          <t>EF</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E3376" s="307" t="n"/>
      <c r="F3376" s="32" t="n"/>
      <c r="G3376" s="33">
        <f>IF(F3376="", "", IF(OR(ISTEXT(H3376),ISTEXT(F3376)),"",H3376/F3376))</f>
        <v/>
      </c>
      <c r="H3376" s="33" t="n"/>
      <c r="I3376" s="33" t="n"/>
      <c r="J3376" s="33">
        <f>IF(I3376="", "", IF(OR(ISTEXT(I3376),ISTEXT($F3376)),"",I3376*$F3376))</f>
        <v/>
      </c>
      <c r="K3376" s="33" t="n"/>
      <c r="L3376" s="33">
        <f>IF(K3376="", "", IF(OR(ISTEXT(K3376),ISTEXT($F3376)),"",K3376*$F3376))</f>
        <v/>
      </c>
      <c r="M3376" s="30">
        <f>IF(OR(H3376="",H3376=0),"",IF(K3376="",IF(J3376="","",IF(OR(ISTEXT(J3376),ISTEXT(H3376)),"",J3376/H3376)),IF(OR(ISTEXT(L3376),ISTEXT(H3376)),"",L3376/H3376)))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H3455" s="13" t="n"/>
      <c r="I3455" s="246" t="inlineStr">
        <is>
          <t>VSD Frequency</t>
        </is>
      </c>
      <c r="J3455" s="403" t="n"/>
      <c r="K3455" s="65" t="n"/>
      <c r="L3455" s="65" t="n"/>
      <c r="M3455" s="13"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4" t="n"/>
      <c r="J3456" s="14" t="n"/>
      <c r="K3456" s="14" t="n"/>
      <c r="L3456" s="38" t="n"/>
      <c r="M3456" s="13" t="n"/>
    </row>
    <row r="3457" ht="13.35" customHeight="1" s="162">
      <c r="B3457" s="491" t="inlineStr">
        <is>
          <t>Lvg.</t>
        </is>
      </c>
      <c r="C3457" s="492" t="n"/>
      <c r="D3457" s="492" t="n"/>
      <c r="E3457" s="492" t="n"/>
      <c r="F3457" s="492" t="n"/>
      <c r="G3457" s="492" t="n"/>
      <c r="H3457" s="23" t="n"/>
      <c r="I3457" s="13" t="n"/>
      <c r="J3457" s="13" t="n"/>
      <c r="K3457" s="13" t="n"/>
      <c r="L3457" s="13" t="n"/>
      <c r="M3457" s="13" t="n"/>
    </row>
    <row r="3458" ht="13.35" customHeight="1" s="162">
      <c r="B3458" s="425" t="inlineStr">
        <is>
          <t>Unit type:</t>
        </is>
      </c>
      <c r="D3458" s="522" t="inlineStr">
        <is>
          <t>EF</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E3480" s="307" t="n"/>
      <c r="F3480" s="32" t="n"/>
      <c r="G3480" s="33">
        <f>IF(F3480="", "", IF(OR(ISTEXT(H3480),ISTEXT(F3480)),"",H3480/F3480))</f>
        <v/>
      </c>
      <c r="H3480" s="33" t="n"/>
      <c r="I3480" s="33" t="n"/>
      <c r="J3480" s="33">
        <f>IF(I3480="", "", IF(OR(ISTEXT(I3480),ISTEXT($F3480)),"",I3480*$F3480))</f>
        <v/>
      </c>
      <c r="K3480" s="33" t="n"/>
      <c r="L3480" s="33">
        <f>IF(K3480="", "", IF(OR(ISTEXT(K3480),ISTEXT($F3480)),"",K3480*$F3480))</f>
        <v/>
      </c>
      <c r="M3480" s="30">
        <f>IF(OR(H3480="",H3480=0),"",IF(K3480="",IF(J3480="","",IF(OR(ISTEXT(J3480),ISTEXT(H3480)),"",J3480/H3480)),IF(OR(ISTEXT(L3480),ISTEXT(H3480)),"",L3480/H3480)))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H3559" s="13" t="n"/>
      <c r="I3559" s="246" t="inlineStr">
        <is>
          <t>VSD Frequency</t>
        </is>
      </c>
      <c r="J3559" s="403" t="n"/>
      <c r="K3559" s="65" t="n"/>
      <c r="L3559" s="65" t="n"/>
      <c r="M3559" s="13"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4" t="n"/>
      <c r="J3560" s="14" t="n"/>
      <c r="K3560" s="14" t="n"/>
      <c r="L3560" s="38" t="n"/>
      <c r="M3560" s="13" t="n"/>
    </row>
    <row r="3561" ht="13.35" customHeight="1" s="162">
      <c r="B3561" s="491" t="inlineStr">
        <is>
          <t>Lvg.</t>
        </is>
      </c>
      <c r="C3561" s="492" t="n"/>
      <c r="D3561" s="492" t="n"/>
      <c r="E3561" s="492" t="n"/>
      <c r="F3561" s="492" t="n"/>
      <c r="G3561" s="492" t="n"/>
      <c r="H3561" s="23" t="n"/>
      <c r="I3561" s="13" t="n"/>
      <c r="J3561" s="13" t="n"/>
      <c r="K3561" s="13" t="n"/>
      <c r="L3561" s="13" t="n"/>
      <c r="M3561" s="13" t="n"/>
    </row>
    <row r="3562" ht="13.35" customHeight="1" s="162">
      <c r="B3562" s="425" t="inlineStr">
        <is>
          <t>Unit type:</t>
        </is>
      </c>
      <c r="D3562" s="522" t="inlineStr">
        <is>
          <t>EF</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E3584" s="307" t="n"/>
      <c r="F3584" s="32" t="n"/>
      <c r="G3584" s="33">
        <f>IF(F3584="", "", IF(OR(ISTEXT(H3584),ISTEXT(F3584)),"",H3584/F3584))</f>
        <v/>
      </c>
      <c r="H3584" s="33" t="n"/>
      <c r="I3584" s="33" t="n"/>
      <c r="J3584" s="33">
        <f>IF(I3584="", "", IF(OR(ISTEXT(I3584),ISTEXT($F3584)),"",I3584*$F3584))</f>
        <v/>
      </c>
      <c r="K3584" s="33" t="n"/>
      <c r="L3584" s="33">
        <f>IF(K3584="", "", IF(OR(ISTEXT(K3584),ISTEXT($F3584)),"",K3584*$F3584))</f>
        <v/>
      </c>
      <c r="M3584" s="30">
        <f>IF(OR(H3584="",H3584=0),"",IF(K3584="",IF(J3584="","",IF(OR(ISTEXT(J3584),ISTEXT(H3584)),"",J3584/H3584)),IF(OR(ISTEXT(L3584),ISTEXT(H3584)),"",L3584/H3584)))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H3663" s="13" t="n"/>
      <c r="I3663" s="246" t="inlineStr">
        <is>
          <t>VSD Frequency</t>
        </is>
      </c>
      <c r="J3663" s="403" t="n"/>
      <c r="K3663" s="65" t="n"/>
      <c r="L3663" s="65" t="n"/>
      <c r="M3663" s="13"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4" t="n"/>
      <c r="J3664" s="14" t="n"/>
      <c r="K3664" s="14" t="n"/>
      <c r="L3664" s="38" t="n"/>
      <c r="M3664" s="13" t="n"/>
    </row>
    <row r="3665" ht="13.35" customHeight="1" s="162">
      <c r="B3665" s="491" t="inlineStr">
        <is>
          <t>Lvg.</t>
        </is>
      </c>
      <c r="C3665" s="492" t="n"/>
      <c r="D3665" s="492" t="n"/>
      <c r="E3665" s="492" t="n"/>
      <c r="F3665" s="492" t="n"/>
      <c r="G3665" s="492" t="n"/>
      <c r="H3665" s="23" t="n"/>
      <c r="I3665" s="13" t="n"/>
      <c r="J3665" s="13" t="n"/>
      <c r="K3665" s="13" t="n"/>
      <c r="L3665" s="13" t="n"/>
      <c r="M3665" s="13" t="n"/>
    </row>
    <row r="3666" ht="13.35" customHeight="1" s="162">
      <c r="B3666" s="425" t="inlineStr">
        <is>
          <t>Unit type:</t>
        </is>
      </c>
      <c r="D3666" s="522" t="inlineStr">
        <is>
          <t>EF</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E3688" s="307" t="n"/>
      <c r="F3688" s="32" t="n"/>
      <c r="G3688" s="33">
        <f>IF(F3688="", "", IF(OR(ISTEXT(H3688),ISTEXT(F3688)),"",H3688/F3688))</f>
        <v/>
      </c>
      <c r="H3688" s="33" t="n"/>
      <c r="I3688" s="33" t="n"/>
      <c r="J3688" s="33">
        <f>IF(I3688="", "", IF(OR(ISTEXT(I3688),ISTEXT($F3688)),"",I3688*$F3688))</f>
        <v/>
      </c>
      <c r="K3688" s="33" t="n"/>
      <c r="L3688" s="33">
        <f>IF(K3688="", "", IF(OR(ISTEXT(K3688),ISTEXT($F3688)),"",K3688*$F3688))</f>
        <v/>
      </c>
      <c r="M3688" s="30">
        <f>IF(OR(H3688="",H3688=0),"",IF(K3688="",IF(J3688="","",IF(OR(ISTEXT(J3688),ISTEXT(H3688)),"",J3688/H3688)),IF(OR(ISTEXT(L3688),ISTEXT(H3688)),"",L3688/H3688)))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H3767" s="13" t="n"/>
      <c r="I3767" s="246" t="inlineStr">
        <is>
          <t>VSD Frequency</t>
        </is>
      </c>
      <c r="J3767" s="403" t="n"/>
      <c r="K3767" s="65" t="n"/>
      <c r="L3767" s="65" t="n"/>
      <c r="M3767" s="13"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4" t="n"/>
      <c r="J3768" s="14" t="n"/>
      <c r="K3768" s="14" t="n"/>
      <c r="L3768" s="38" t="n"/>
      <c r="M3768" s="13" t="n"/>
    </row>
    <row r="3769" ht="13.35" customHeight="1" s="162">
      <c r="B3769" s="491" t="inlineStr">
        <is>
          <t>Lvg.</t>
        </is>
      </c>
      <c r="C3769" s="492" t="n"/>
      <c r="D3769" s="492" t="n"/>
      <c r="E3769" s="492" t="n"/>
      <c r="F3769" s="492" t="n"/>
      <c r="G3769" s="492" t="n"/>
      <c r="H3769" s="23" t="n"/>
      <c r="I3769" s="13" t="n"/>
      <c r="J3769" s="13" t="n"/>
      <c r="K3769" s="13" t="n"/>
      <c r="L3769" s="13" t="n"/>
      <c r="M3769" s="13" t="n"/>
    </row>
    <row r="3770" ht="13.35" customHeight="1" s="162">
      <c r="B3770" s="425" t="inlineStr">
        <is>
          <t>Unit type:</t>
        </is>
      </c>
      <c r="D3770" s="522" t="inlineStr">
        <is>
          <t>EF</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E3792" s="307" t="n"/>
      <c r="F3792" s="32" t="n"/>
      <c r="G3792" s="33">
        <f>IF(F3792="", "", IF(OR(ISTEXT(H3792),ISTEXT(F3792)),"",H3792/F3792))</f>
        <v/>
      </c>
      <c r="H3792" s="33" t="n"/>
      <c r="I3792" s="33" t="n"/>
      <c r="J3792" s="33">
        <f>IF(I3792="", "", IF(OR(ISTEXT(I3792),ISTEXT($F3792)),"",I3792*$F3792))</f>
        <v/>
      </c>
      <c r="K3792" s="33" t="n"/>
      <c r="L3792" s="33">
        <f>IF(K3792="", "", IF(OR(ISTEXT(K3792),ISTEXT($F3792)),"",K3792*$F3792))</f>
        <v/>
      </c>
      <c r="M3792" s="30">
        <f>IF(OR(H3792="",H3792=0),"",IF(K3792="",IF(J3792="","",IF(OR(ISTEXT(J3792),ISTEXT(H3792)),"",J3792/H3792)),IF(OR(ISTEXT(L3792),ISTEXT(H3792)),"",L3792/H3792)))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H3871" s="13" t="n"/>
      <c r="I3871" s="246" t="inlineStr">
        <is>
          <t>VSD Frequency</t>
        </is>
      </c>
      <c r="J3871" s="403" t="n"/>
      <c r="K3871" s="65" t="n"/>
      <c r="L3871" s="65" t="n"/>
      <c r="M3871" s="13"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4" t="n"/>
      <c r="J3872" s="14" t="n"/>
      <c r="K3872" s="14" t="n"/>
      <c r="L3872" s="38" t="n"/>
      <c r="M3872" s="13" t="n"/>
    </row>
    <row r="3873" ht="13.35" customHeight="1" s="162">
      <c r="B3873" s="491" t="inlineStr">
        <is>
          <t>Lvg.</t>
        </is>
      </c>
      <c r="C3873" s="492" t="n"/>
      <c r="D3873" s="492" t="n"/>
      <c r="E3873" s="492" t="n"/>
      <c r="F3873" s="492" t="n"/>
      <c r="G3873" s="492" t="n"/>
      <c r="H3873" s="23" t="n"/>
      <c r="I3873" s="13" t="n"/>
      <c r="J3873" s="13" t="n"/>
      <c r="K3873" s="13" t="n"/>
      <c r="L3873" s="13" t="n"/>
      <c r="M3873" s="13" t="n"/>
    </row>
    <row r="3874" ht="13.35" customHeight="1" s="162">
      <c r="B3874" s="425" t="inlineStr">
        <is>
          <t>Unit type:</t>
        </is>
      </c>
      <c r="D3874" s="522" t="inlineStr">
        <is>
          <t>EF</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E3896" s="307" t="n"/>
      <c r="F3896" s="32" t="n"/>
      <c r="G3896" s="33">
        <f>IF(F3896="", "", IF(OR(ISTEXT(H3896),ISTEXT(F3896)),"",H3896/F3896))</f>
        <v/>
      </c>
      <c r="H3896" s="33" t="n"/>
      <c r="I3896" s="33" t="n"/>
      <c r="J3896" s="33">
        <f>IF(I3896="", "", IF(OR(ISTEXT(I3896),ISTEXT($F3896)),"",I3896*$F3896))</f>
        <v/>
      </c>
      <c r="K3896" s="33" t="n"/>
      <c r="L3896" s="33">
        <f>IF(K3896="", "", IF(OR(ISTEXT(K3896),ISTEXT($F3896)),"",K3896*$F3896))</f>
        <v/>
      </c>
      <c r="M3896" s="30">
        <f>IF(OR(H3896="",H3896=0),"",IF(K3896="",IF(J3896="","",IF(OR(ISTEXT(J3896),ISTEXT(H3896)),"",J3896/H3896)),IF(OR(ISTEXT(L3896),ISTEXT(H3896)),"",L3896/H3896)))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H3975" s="13" t="n"/>
      <c r="I3975" s="246" t="inlineStr">
        <is>
          <t>VSD Frequency</t>
        </is>
      </c>
      <c r="J3975" s="403" t="n"/>
      <c r="K3975" s="65" t="n"/>
      <c r="L3975" s="65" t="n"/>
      <c r="M3975" s="13"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4" t="n"/>
      <c r="J3976" s="14" t="n"/>
      <c r="K3976" s="14" t="n"/>
      <c r="L3976" s="38" t="n"/>
      <c r="M3976" s="13" t="n"/>
    </row>
    <row r="3977" ht="13.35" customHeight="1" s="162">
      <c r="B3977" s="491" t="inlineStr">
        <is>
          <t>Lvg.</t>
        </is>
      </c>
      <c r="C3977" s="492" t="n"/>
      <c r="D3977" s="492" t="n"/>
      <c r="E3977" s="492" t="n"/>
      <c r="F3977" s="492" t="n"/>
      <c r="G3977" s="492" t="n"/>
      <c r="H3977" s="23" t="n"/>
      <c r="I3977" s="13" t="n"/>
      <c r="J3977" s="13" t="n"/>
      <c r="K3977" s="13" t="n"/>
      <c r="L3977" s="13" t="n"/>
      <c r="M3977" s="13" t="n"/>
    </row>
    <row r="3978" ht="13.35" customHeight="1" s="162">
      <c r="B3978" s="425" t="inlineStr">
        <is>
          <t>Unit type:</t>
        </is>
      </c>
      <c r="D3978" s="522" t="inlineStr">
        <is>
          <t>EF</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E4000" s="307" t="n"/>
      <c r="F4000" s="32" t="n"/>
      <c r="G4000" s="33">
        <f>IF(F4000="", "", IF(OR(ISTEXT(H4000),ISTEXT(F4000)),"",H4000/F4000))</f>
        <v/>
      </c>
      <c r="H4000" s="33" t="n"/>
      <c r="I4000" s="33" t="n"/>
      <c r="J4000" s="33">
        <f>IF(I4000="", "", IF(OR(ISTEXT(I4000),ISTEXT($F4000)),"",I4000*$F4000))</f>
        <v/>
      </c>
      <c r="K4000" s="33" t="n"/>
      <c r="L4000" s="33">
        <f>IF(K4000="", "", IF(OR(ISTEXT(K4000),ISTEXT($F4000)),"",K4000*$F4000))</f>
        <v/>
      </c>
      <c r="M4000" s="30">
        <f>IF(OR(H4000="",H4000=0),"",IF(K4000="",IF(J4000="","",IF(OR(ISTEXT(J4000),ISTEXT(H4000)),"",J4000/H4000)),IF(OR(ISTEXT(L4000),ISTEXT(H4000)),"",L4000/H4000)))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H4079" s="13" t="n"/>
      <c r="I4079" s="246" t="inlineStr">
        <is>
          <t>VSD Frequency</t>
        </is>
      </c>
      <c r="J4079" s="403" t="n"/>
      <c r="K4079" s="65" t="n"/>
      <c r="L4079" s="65" t="n"/>
      <c r="M4079" s="13"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4" t="n"/>
      <c r="J4080" s="14" t="n"/>
      <c r="K4080" s="14" t="n"/>
      <c r="L4080" s="38" t="n"/>
      <c r="M4080" s="13" t="n"/>
    </row>
    <row r="4081" ht="13.35" customHeight="1" s="162">
      <c r="B4081" s="491" t="inlineStr">
        <is>
          <t>Lvg.</t>
        </is>
      </c>
      <c r="C4081" s="492" t="n"/>
      <c r="D4081" s="492" t="n"/>
      <c r="E4081" s="492" t="n"/>
      <c r="F4081" s="492" t="n"/>
      <c r="G4081" s="492" t="n"/>
      <c r="H4081" s="23" t="n"/>
      <c r="I4081" s="13" t="n"/>
      <c r="J4081" s="13" t="n"/>
      <c r="K4081" s="13" t="n"/>
      <c r="L4081" s="13" t="n"/>
      <c r="M4081" s="13" t="n"/>
    </row>
    <row r="4082" ht="13.35" customHeight="1" s="162">
      <c r="B4082" s="425" t="inlineStr">
        <is>
          <t>Unit type:</t>
        </is>
      </c>
      <c r="D4082" s="522" t="inlineStr">
        <is>
          <t>EF</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E4104" s="307" t="n"/>
      <c r="F4104" s="32" t="n"/>
      <c r="G4104" s="33">
        <f>IF(F4104="", "", IF(OR(ISTEXT(H4104),ISTEXT(F4104)),"",H4104/F4104))</f>
        <v/>
      </c>
      <c r="H4104" s="33" t="n"/>
      <c r="I4104" s="33" t="n"/>
      <c r="J4104" s="33">
        <f>IF(I4104="", "", IF(OR(ISTEXT(I4104),ISTEXT($F4104)),"",I4104*$F4104))</f>
        <v/>
      </c>
      <c r="K4104" s="33" t="n"/>
      <c r="L4104" s="33">
        <f>IF(K4104="", "", IF(OR(ISTEXT(K4104),ISTEXT($F4104)),"",K4104*$F4104))</f>
        <v/>
      </c>
      <c r="M4104" s="30">
        <f>IF(OR(H4104="",H4104=0),"",IF(K4104="",IF(J4104="","",IF(OR(ISTEXT(J4104),ISTEXT(H4104)),"",J4104/H4104)),IF(OR(ISTEXT(L4104),ISTEXT(H4104)),"",L4104/H4104)))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128">
    <mergeCell ref="L641:M641"/>
    <mergeCell ref="B2080:M2080"/>
    <mergeCell ref="I1576:K1576"/>
    <mergeCell ref="D4107:M4107"/>
    <mergeCell ref="I1568:J1568"/>
    <mergeCell ref="I2214:M2214"/>
    <mergeCell ref="I2621:J2621"/>
    <mergeCell ref="G4060:H4061"/>
    <mergeCell ref="B675:C675"/>
    <mergeCell ref="D2407:G2407"/>
    <mergeCell ref="C2129:D2129"/>
    <mergeCell ref="I2929:K2929"/>
    <mergeCell ref="I368:M369"/>
    <mergeCell ref="B4010:F4010"/>
    <mergeCell ref="B3255:F3255"/>
    <mergeCell ref="I3656:K3656"/>
    <mergeCell ref="B551:F551"/>
    <mergeCell ref="C1401:D1401"/>
    <mergeCell ref="B2941:D2941"/>
    <mergeCell ref="F1586:M1586"/>
    <mergeCell ref="L3240:M3240"/>
    <mergeCell ref="B368:C369"/>
    <mergeCell ref="B578:F578"/>
    <mergeCell ref="D4066:G4066"/>
    <mergeCell ref="B313:M313"/>
    <mergeCell ref="B3127:G3127"/>
    <mergeCell ref="I956:J956"/>
    <mergeCell ref="I2511:L2511"/>
    <mergeCell ref="B363:C363"/>
    <mergeCell ref="B2824:C2824"/>
    <mergeCell ref="D1066:E1066"/>
    <mergeCell ref="I1167:J1167"/>
    <mergeCell ref="L3241:M3241"/>
    <mergeCell ref="B3551:C3551"/>
    <mergeCell ref="B2817:C2817"/>
    <mergeCell ref="I1894:J1894"/>
    <mergeCell ref="B1485:D1485"/>
    <mergeCell ref="L3446:M3446"/>
    <mergeCell ref="F130:M130"/>
    <mergeCell ref="I1475:K1475"/>
    <mergeCell ref="D1408:F1409"/>
    <mergeCell ref="I1160:K1160"/>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L1161:M1161"/>
    <mergeCell ref="M1591:M1592"/>
    <mergeCell ref="B2087:G2087"/>
    <mergeCell ref="B3562:C3562"/>
    <mergeCell ref="B1717:M1717"/>
    <mergeCell ref="F3458:M3458"/>
    <mergeCell ref="B2720:C2720"/>
    <mergeCell ref="B3135:C3135"/>
    <mergeCell ref="I433:K433"/>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L433:M433"/>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L745:M745"/>
    <mergeCell ref="B1571:C1571"/>
    <mergeCell ref="G2396:H2397"/>
    <mergeCell ref="B1876:C1877"/>
    <mergeCell ref="B3870:G3870"/>
    <mergeCell ref="B3906:F3906"/>
    <mergeCell ref="B3235:C3235"/>
    <mergeCell ref="B56:C57"/>
    <mergeCell ref="H2943:H2944"/>
    <mergeCell ref="L432:M432"/>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I1784:K1784"/>
    <mergeCell ref="B1366:G1366"/>
    <mergeCell ref="I2720:K2720"/>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L16:M16"/>
    <mergeCell ref="B2183:M2183"/>
    <mergeCell ref="M2215:M2216"/>
    <mergeCell ref="B2341:M2341"/>
    <mergeCell ref="B3968:C3968"/>
    <mergeCell ref="D546:E546"/>
    <mergeCell ref="I2827:K2827"/>
    <mergeCell ref="I1049:J1049"/>
    <mergeCell ref="B1457:M1457"/>
    <mergeCell ref="B1693:D1693"/>
    <mergeCell ref="I953:K95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L2617:M2617"/>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I1264:K1264"/>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I3865:K3865"/>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L2720:M2720"/>
    <mergeCell ref="C2961:D2961"/>
    <mergeCell ref="I2097:K2097"/>
    <mergeCell ref="I3763:K3763"/>
    <mergeCell ref="I1678:K1678"/>
    <mergeCell ref="I1372:J1372"/>
    <mergeCell ref="E1994:F1994"/>
    <mergeCell ref="D2630:F2630"/>
    <mergeCell ref="B3662:G3662"/>
    <mergeCell ref="G2319:G2320"/>
    <mergeCell ref="D56:F57"/>
    <mergeCell ref="I1680:K1680"/>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L224:M224"/>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I3761:K3761"/>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L2825:M2825"/>
    <mergeCell ref="B1716:M1716"/>
    <mergeCell ref="B436:D436"/>
    <mergeCell ref="I126:J126"/>
    <mergeCell ref="I424:J424"/>
    <mergeCell ref="B1560:M1560"/>
    <mergeCell ref="I1783:L1783"/>
    <mergeCell ref="B1718:M1718"/>
    <mergeCell ref="G967:G968"/>
    <mergeCell ref="D1263:G1263"/>
    <mergeCell ref="I328:K328"/>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L1992:M1992"/>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L2721:M2721"/>
    <mergeCell ref="B676:M676"/>
    <mergeCell ref="B2303:C2303"/>
    <mergeCell ref="I16:K16"/>
    <mergeCell ref="B1270:G1270"/>
    <mergeCell ref="B635:C635"/>
    <mergeCell ref="B1362:C1362"/>
    <mergeCell ref="G551:G55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B1722:F1722"/>
    <mergeCell ref="D2091:G2091"/>
    <mergeCell ref="F2733:H2733"/>
    <mergeCell ref="I3036:J3036"/>
    <mergeCell ref="L952:M952"/>
    <mergeCell ref="D1038:M1038"/>
    <mergeCell ref="D2210:E2210"/>
    <mergeCell ref="I2311:J2311"/>
    <mergeCell ref="L227:M227"/>
    <mergeCell ref="I2617:K261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I2200:K2200"/>
    <mergeCell ref="D2923:G2923"/>
    <mergeCell ref="K2423:L2423"/>
    <mergeCell ref="D3046:F3046"/>
    <mergeCell ref="D3650:G3650"/>
    <mergeCell ref="L2824:M2824"/>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I1889:K1889"/>
    <mergeCell ref="D3540:F3541"/>
    <mergeCell ref="B2620:D2620"/>
    <mergeCell ref="I2616:K2616"/>
    <mergeCell ref="D530:G530"/>
    <mergeCell ref="I2608:J2608"/>
    <mergeCell ref="B944:C944"/>
    <mergeCell ref="D3447:G3447"/>
    <mergeCell ref="B639:C639"/>
    <mergeCell ref="D532:G532"/>
    <mergeCell ref="I635:J635"/>
    <mergeCell ref="I2136:M2137"/>
    <mergeCell ref="G3540:H3541"/>
    <mergeCell ref="I3969:K3969"/>
    <mergeCell ref="D420:F421"/>
    <mergeCell ref="L2616:M2616"/>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I536:K53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L849:M849"/>
    <mergeCell ref="D2422:F2422"/>
    <mergeCell ref="B3548:C3548"/>
    <mergeCell ref="B312:M312"/>
    <mergeCell ref="B571:C571"/>
    <mergeCell ref="L2200:M2200"/>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L1160:M1160"/>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B2733:D2733"/>
    <mergeCell ref="I784:M785"/>
    <mergeCell ref="H3359:H3360"/>
    <mergeCell ref="F1378:M1378"/>
    <mergeCell ref="D3131:G3131"/>
    <mergeCell ref="M2242:M2243"/>
    <mergeCell ref="D3254:F3254"/>
    <mergeCell ref="B370:F370"/>
    <mergeCell ref="L2928:M2928"/>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952:K952"/>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L1888:M1888"/>
    <mergeCell ref="I851:K851"/>
    <mergeCell ref="D363:M363"/>
    <mergeCell ref="I3545:J3545"/>
    <mergeCell ref="D442:E442"/>
    <mergeCell ref="L744:M744"/>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L3760:M3760"/>
    <mergeCell ref="K786:L786"/>
    <mergeCell ref="B3223:M3223"/>
    <mergeCell ref="B29:D29"/>
    <mergeCell ref="H266:H267"/>
    <mergeCell ref="I1685:J1685"/>
    <mergeCell ref="D3800:F3801"/>
    <mergeCell ref="E1370:F1370"/>
    <mergeCell ref="G1564:H1565"/>
    <mergeCell ref="I1993:K1993"/>
    <mergeCell ref="D3129:G3129"/>
    <mergeCell ref="G3983:G3984"/>
    <mergeCell ref="B3963:C3963"/>
    <mergeCell ref="L3656:M3656"/>
    <mergeCell ref="D3856:G3856"/>
    <mergeCell ref="B2708:C2709"/>
    <mergeCell ref="B3754:C3754"/>
    <mergeCell ref="F650:M650"/>
    <mergeCell ref="I1799:J1799"/>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L953:M953"/>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L537:M537"/>
    <mergeCell ref="M370:M371"/>
    <mergeCell ref="I1472:K1472"/>
    <mergeCell ref="I1166:J1166"/>
    <mergeCell ref="C516:D516"/>
    <mergeCell ref="I3136:K313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L3865:M3865"/>
    <mergeCell ref="I10:J10"/>
    <mergeCell ref="D962:E962"/>
    <mergeCell ref="K1098:L1098"/>
    <mergeCell ref="B3447:C3447"/>
    <mergeCell ref="I745:K745"/>
    <mergeCell ref="I737:J737"/>
    <mergeCell ref="I2096:K2096"/>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L2409:M2409"/>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329:K329"/>
    <mergeCell ref="I23:J23"/>
    <mergeCell ref="H2762:H2763"/>
    <mergeCell ref="I1056:K1056"/>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3657:K3657"/>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L3137:M3137"/>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L3033:M3033"/>
    <mergeCell ref="D3233:G3233"/>
    <mergeCell ref="D3379:M3379"/>
    <mergeCell ref="B3047:F3047"/>
    <mergeCell ref="B3131:C3131"/>
    <mergeCell ref="L3032:M3032"/>
    <mergeCell ref="D1260:G1260"/>
    <mergeCell ref="I631:L631"/>
    <mergeCell ref="G2423:G2424"/>
    <mergeCell ref="B435:D435"/>
    <mergeCell ref="I3452:J3452"/>
    <mergeCell ref="B2653:M2653"/>
    <mergeCell ref="D1883:G1883"/>
    <mergeCell ref="D259:M259"/>
    <mergeCell ref="B2444:M2444"/>
    <mergeCell ref="I3760:K3760"/>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I849:K849"/>
    <mergeCell ref="C2441:D2441"/>
    <mergeCell ref="I3967:L3967"/>
    <mergeCell ref="G3879:G3880"/>
    <mergeCell ref="C620:D620"/>
    <mergeCell ref="I3240:K324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I537:K537"/>
    <mergeCell ref="M2735:M2736"/>
    <mergeCell ref="B1156:C1156"/>
    <mergeCell ref="H2215:H2216"/>
    <mergeCell ref="M3671:M3672"/>
    <mergeCell ref="I2084:M2085"/>
    <mergeCell ref="L1057:M1057"/>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1265:K1265"/>
    <mergeCell ref="I959:J959"/>
    <mergeCell ref="H3698:H3699"/>
    <mergeCell ref="G3906:G3907"/>
    <mergeCell ref="I3963:J3963"/>
    <mergeCell ref="J3357:L3357"/>
    <mergeCell ref="B2924:C2924"/>
    <mergeCell ref="B3222:C3222"/>
    <mergeCell ref="I2916:M2917"/>
    <mergeCell ref="L1889:M1889"/>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L1784:M1784"/>
    <mergeCell ref="H863:H864"/>
    <mergeCell ref="I682:J682"/>
    <mergeCell ref="I3540:M3541"/>
    <mergeCell ref="H3282:H3283"/>
    <mergeCell ref="D635:G635"/>
    <mergeCell ref="H2527:H2528"/>
    <mergeCell ref="B2516:D2516"/>
    <mergeCell ref="I225:K225"/>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37:K3137"/>
    <mergeCell ref="I3129:J3129"/>
    <mergeCell ref="G4:H5"/>
    <mergeCell ref="I3462:M3462"/>
    <mergeCell ref="I3864:K3864"/>
    <mergeCell ref="B1478:G1478"/>
    <mergeCell ref="B2414:G2414"/>
    <mergeCell ref="B364:M364"/>
    <mergeCell ref="F1794:M1794"/>
    <mergeCell ref="B1160:C1160"/>
    <mergeCell ref="G1824:H1825"/>
    <mergeCell ref="I1672:J1672"/>
    <mergeCell ref="B2911:M2911"/>
    <mergeCell ref="H551:H552"/>
    <mergeCell ref="B2411:D2411"/>
    <mergeCell ref="G1826:G1827"/>
    <mergeCell ref="L1368:M1368"/>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I3448:K344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I1992:K1992"/>
    <mergeCell ref="B160:C161"/>
    <mergeCell ref="K3983:L3983"/>
    <mergeCell ref="B3034:C3034"/>
    <mergeCell ref="G2527:G2528"/>
    <mergeCell ref="D2402:G2402"/>
    <mergeCell ref="M3879:M3880"/>
    <mergeCell ref="G2658:G2659"/>
    <mergeCell ref="I343:J343"/>
    <mergeCell ref="B2598:C2598"/>
    <mergeCell ref="L2201:M2201"/>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L848:M848"/>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L120:M120"/>
    <mergeCell ref="B14:G14"/>
    <mergeCell ref="I535:L535"/>
    <mergeCell ref="D650:E650"/>
    <mergeCell ref="I3751:L3751"/>
    <mergeCell ref="B1561:M1561"/>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369:K1369"/>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L4073:M4073"/>
    <mergeCell ref="L1472:M1472"/>
    <mergeCell ref="L3345:M3345"/>
    <mergeCell ref="B3540:C3541"/>
    <mergeCell ref="K2735:L2735"/>
    <mergeCell ref="B2028:M2028"/>
    <mergeCell ref="L3136:M3136"/>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I2928:K2928"/>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L3553:M3553"/>
    <mergeCell ref="B1173:D1173"/>
    <mergeCell ref="I848:K848"/>
    <mergeCell ref="I542:J542"/>
    <mergeCell ref="D3488:F3489"/>
    <mergeCell ref="D3026:G3026"/>
    <mergeCell ref="I216:J216"/>
    <mergeCell ref="D1694:F1694"/>
    <mergeCell ref="L3555:M3555"/>
    <mergeCell ref="G2708:H2709"/>
    <mergeCell ref="I1577:K1577"/>
    <mergeCell ref="I1367:L1367"/>
    <mergeCell ref="B2196:C2196"/>
    <mergeCell ref="D3649:G3649"/>
    <mergeCell ref="H4010:H4011"/>
    <mergeCell ref="I2188:M2189"/>
    <mergeCell ref="K2007:L2007"/>
    <mergeCell ref="E746:F746"/>
    <mergeCell ref="L2097:M2097"/>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I121:K121"/>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I3968:K3968"/>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L2512:M2512"/>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L2513:M2513"/>
    <mergeCell ref="B2132:M2132"/>
    <mergeCell ref="B1071:F1071"/>
    <mergeCell ref="I3440:J3440"/>
    <mergeCell ref="C2492:D2492"/>
    <mergeCell ref="L1056:M1056"/>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785:M178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4073:K407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I2304:K2304"/>
    <mergeCell ref="L4072:M4072"/>
    <mergeCell ref="B1928:C1929"/>
    <mergeCell ref="D3483:M3483"/>
    <mergeCell ref="D2626:E2626"/>
    <mergeCell ref="B1873:M1873"/>
    <mergeCell ref="B3959:G3959"/>
    <mergeCell ref="B262:M262"/>
    <mergeCell ref="M3594:M3595"/>
    <mergeCell ref="D1777:G1777"/>
    <mergeCell ref="I335:J335"/>
    <mergeCell ref="C2233:D2233"/>
    <mergeCell ref="D2292:F2293"/>
    <mergeCell ref="I3033:K3033"/>
    <mergeCell ref="D1898:E1898"/>
    <mergeCell ref="I1999:J1999"/>
    <mergeCell ref="I2305:K2305"/>
    <mergeCell ref="D2504:G2504"/>
    <mergeCell ref="I2297:J2297"/>
    <mergeCell ref="B3983:F3983"/>
    <mergeCell ref="I3032:K3032"/>
    <mergeCell ref="B472:C473"/>
    <mergeCell ref="G2631:G2632"/>
    <mergeCell ref="I2607:L2607"/>
    <mergeCell ref="D3863:G3863"/>
    <mergeCell ref="B2920:C2920"/>
    <mergeCell ref="D3326:M3326"/>
    <mergeCell ref="I3332:M3333"/>
    <mergeCell ref="L2305:M2305"/>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L1265:M1265"/>
    <mergeCell ref="I1465:J1465"/>
    <mergeCell ref="I1098:J1098"/>
    <mergeCell ref="B1821:M1821"/>
    <mergeCell ref="I224:K224"/>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2513:K2513"/>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1057:K1057"/>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L536:M536"/>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L3448:M3448"/>
    <mergeCell ref="I1591:J1591"/>
    <mergeCell ref="M2346:M2347"/>
    <mergeCell ref="I2527:J2527"/>
    <mergeCell ref="B1611:C1611"/>
    <mergeCell ref="B521:M521"/>
    <mergeCell ref="I1470:K1470"/>
    <mergeCell ref="B3338:C3338"/>
    <mergeCell ref="I531:J531"/>
    <mergeCell ref="I2406:K2406"/>
    <mergeCell ref="B3796:M3796"/>
    <mergeCell ref="D102:M102"/>
    <mergeCell ref="I1681:K1681"/>
    <mergeCell ref="L3449:M3449"/>
    <mergeCell ref="F442:M442"/>
    <mergeCell ref="L3030:M3030"/>
    <mergeCell ref="I2408:K2408"/>
    <mergeCell ref="B3027:C3027"/>
    <mergeCell ref="D1154:G1154"/>
    <mergeCell ref="I890:J890"/>
    <mergeCell ref="H2111:H2112"/>
    <mergeCell ref="M3698:M3699"/>
    <mergeCell ref="D1881:G1881"/>
    <mergeCell ref="B2607:G2607"/>
    <mergeCell ref="B726:C726"/>
    <mergeCell ref="I3904:M3905"/>
    <mergeCell ref="I134:M134"/>
    <mergeCell ref="I2409:K2409"/>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I3241:K3241"/>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1161:K1161"/>
    <mergeCell ref="I2658:J2658"/>
    <mergeCell ref="D3339:G3339"/>
    <mergeCell ref="I1888:K1888"/>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L640:M640"/>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L3969:M3969"/>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L3552:M3552"/>
    <mergeCell ref="B3446:G3446"/>
    <mergeCell ref="B1822:M1822"/>
    <mergeCell ref="D2027:M2027"/>
    <mergeCell ref="I432:K432"/>
    <mergeCell ref="I1695:J1695"/>
    <mergeCell ref="I3130:J3130"/>
    <mergeCell ref="B3173:M3173"/>
    <mergeCell ref="I1574:K1574"/>
    <mergeCell ref="M1383:M1384"/>
    <mergeCell ref="B2193:C2193"/>
    <mergeCell ref="D3592:F3593"/>
    <mergeCell ref="M655:M656"/>
    <mergeCell ref="C3689:D3689"/>
    <mergeCell ref="I3857:J3857"/>
    <mergeCell ref="C985:D985"/>
    <mergeCell ref="I1785:K1785"/>
    <mergeCell ref="B1888:C1888"/>
    <mergeCell ref="L1369:M1369"/>
    <mergeCell ref="B2111:F2111"/>
    <mergeCell ref="B2866:F2866"/>
    <mergeCell ref="G3178:G3179"/>
    <mergeCell ref="L2096:M2096"/>
    <mergeCell ref="B1990:G1990"/>
    <mergeCell ref="B1890:C1890"/>
    <mergeCell ref="B3587:C3587"/>
    <mergeCell ref="D571:M571"/>
    <mergeCell ref="I994:J994"/>
    <mergeCell ref="J965:L965"/>
    <mergeCell ref="D2922:G2922"/>
    <mergeCell ref="B2711:G2711"/>
    <mergeCell ref="B1983:G1983"/>
    <mergeCell ref="B1680:C1680"/>
    <mergeCell ref="B2407:C2407"/>
    <mergeCell ref="I120:K120"/>
    <mergeCell ref="I3141:J3141"/>
    <mergeCell ref="G3384:H3385"/>
    <mergeCell ref="B1406:M1406"/>
    <mergeCell ref="B2133:M2133"/>
    <mergeCell ref="I3449:K3449"/>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I3344:K3344"/>
    <mergeCell ref="B1998:G1998"/>
    <mergeCell ref="B3644:C3645"/>
    <mergeCell ref="G2344:H2345"/>
    <mergeCell ref="D3666:E3666"/>
    <mergeCell ref="L3968:M3968"/>
    <mergeCell ref="H3047:H3048"/>
    <mergeCell ref="B1302:M1302"/>
    <mergeCell ref="D847:G847"/>
    <mergeCell ref="M994:M995"/>
    <mergeCell ref="B2815:G2815"/>
    <mergeCell ref="I3345:K334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I640:K640"/>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L2304:M2304"/>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L2929:M2929"/>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L1473:M1473"/>
    <mergeCell ref="B2970:F2970"/>
    <mergeCell ref="B156:M156"/>
    <mergeCell ref="B3798:M3798"/>
    <mergeCell ref="L1264:M1264"/>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I2825:K2825"/>
    <mergeCell ref="B3641:M3641"/>
    <mergeCell ref="M58:M59"/>
    <mergeCell ref="B1784:C1784"/>
    <mergeCell ref="I3552:K3552"/>
    <mergeCell ref="C204:D204"/>
    <mergeCell ref="D3670:F3670"/>
    <mergeCell ref="G3490:G3491"/>
    <mergeCell ref="B747:D747"/>
    <mergeCell ref="G162:G163"/>
    <mergeCell ref="F1485:H1485"/>
    <mergeCell ref="B259:C259"/>
    <mergeCell ref="B530:C530"/>
    <mergeCell ref="B1923:C1923"/>
    <mergeCell ref="I3247:J3247"/>
    <mergeCell ref="I3553:K3553"/>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I2512:K2512"/>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I17:K17"/>
    <mergeCell ref="B3069:M3069"/>
    <mergeCell ref="B2611:C2611"/>
    <mergeCell ref="K1175:L1175"/>
    <mergeCell ref="I3660:J3660"/>
    <mergeCell ref="L1576:M1576"/>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2201:K2201"/>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I744:K744"/>
    <mergeCell ref="G655:G656"/>
    <mergeCell ref="B732:C733"/>
    <mergeCell ref="D1152:G1152"/>
    <mergeCell ref="B1778:C1778"/>
    <mergeCell ref="D1880:G1880"/>
    <mergeCell ref="C2388:D2388"/>
    <mergeCell ref="L328:M328"/>
    <mergeCell ref="I2864:M2865"/>
    <mergeCell ref="I1985:J1985"/>
    <mergeCell ref="B3483:C3483"/>
    <mergeCell ref="B2724:D2724"/>
    <mergeCell ref="B2722:C2722"/>
    <mergeCell ref="D1096:F1097"/>
    <mergeCell ref="B1690:C1690"/>
    <mergeCell ref="D368:F369"/>
    <mergeCell ref="B2716:C2716"/>
    <mergeCell ref="D238:F238"/>
    <mergeCell ref="L1681:M1681"/>
    <mergeCell ref="D1974:M1974"/>
    <mergeCell ref="B2423:F2423"/>
    <mergeCell ref="B3120:M3120"/>
    <mergeCell ref="B3848:M3848"/>
    <mergeCell ref="B4006:M4006"/>
    <mergeCell ref="B1300:M1300"/>
    <mergeCell ref="L2408:M2408"/>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&amp;L&amp;G&amp;C&amp;"+,Bold"&amp;16&amp;K1F1F1FFan Report</oddHeader>
    <oddFooter>&amp;C&amp;8Page &amp;P of &amp;N</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&amp;L&amp;G&amp;C&amp;"+,Bold"&amp;16&amp;K1F1F1FSmall Exhaust Fan Report</oddHeader>
    <oddFooter>&amp;C&amp;8Page &amp;P of &amp;N</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scale="89" orientation="portrait"/>
  <headerFooter>
    <oddHeader>&amp;L&amp;G&amp;C&amp;"+,Bold"&amp;16&amp;K1F1F1FVAV Terminal Report</oddHeader>
    <oddFooter>&amp;C&amp;8Page &amp;P of &amp;N</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view="pageBreakPreview" tabSelected="0"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scale="94" orientation="portrait"/>
  <headerFooter>
    <oddHeader>&amp;L&amp;G&amp;C&amp;"+,Bold"&amp;14&amp;K1F1F1FHood Airflow Report</oddHeader>
    <oddFooter>&amp;C&amp;8Page &amp;P of &amp;N</oddFooter>
  </headerFooter>
  <rowBreaks count="9" manualBreakCount="9">
    <brk id="52" max="16383" man="1"/>
    <brk id="101" max="16383" man="1"/>
    <brk id="150" max="16383" man="1"/>
    <brk id="199" max="16383" man="1"/>
    <brk id="248" max="16383" man="1"/>
    <brk id="297" max="16383" man="1"/>
    <brk id="346" max="16383" man="1"/>
    <brk id="395" max="16383" man="1"/>
    <brk id="444" max="16383" man="1"/>
  </rowBreaks>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zoomScaleSheetLayoutView="100" view="pageBreakPre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≥3 points at ≤6" spacing; round 6-9" = 6 points, 10-12" = 8, &gt;12" = 10 per axis on two axes at 90°; round ≤5" may use 90% of the centerline velocity. Positions are measured from the duct wall (inside liner). Enter velocities (fpm) in the grid; Final VEL is the average.</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IF($G$9="","",IF($D$9="Round",$G$9&amp;""" dia",$G$9&amp;""" x "&amp;$I$9&amp;""""))</f>
        <v/>
      </c>
      <c r="G7" s="173" t="n"/>
      <c r="H7" s="525">
        <f>IF(OR($D$9="",$G$9=""),"",IF($D$9="Round",IF(ISTEXT($G$9),"",ROUND(PI()*(($G$9-2*N($K$9))/2)^2/144,3)),IF($I$9="","",IF(OR(ISTEXT($G$9),ISTEXT($I$9)),"",ROUND(($G$9-2*N($K$9))*($I$9-2*N($K$9))/144,3)))))</f>
        <v/>
      </c>
      <c r="I7" s="189" t="n"/>
      <c r="J7" s="189" t="n"/>
      <c r="K7" s="189">
        <f>IF(N(J7)*N(H7)=0,"",ROUND(N(J7)*N(H7),0))</f>
        <v/>
      </c>
      <c r="L7" s="189">
        <f>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IF($N$9="","",IF($D$9="Round",$N$9&amp;" x 2 axes",IF($N$10="","",$N$9&amp;" x "&amp;$N$10)))</f>
        <v/>
      </c>
      <c r="N9" s="534">
        <f>IF(OR($D$9="",$G$9=""),"",IF($D$9="Round",IF(ISTEXT($G$9),"",IF($G$9&lt;=9,6,IF($G$9&lt;=12,8,10))),IF(ISTEXT($G$9),"",IF($G$9&lt;12,2,MIN(10,MAX(3,ROUNDUP($G$9/6,0)))))))</f>
        <v/>
      </c>
      <c r="P9" s="473" t="inlineStr">
        <is>
          <t>Quick entry – type readings in order (row by row of the grid), down this column then the next:</t>
        </is>
      </c>
    </row>
    <row r="10" ht="13.35" customHeight="1" s="162">
      <c r="B10" s="535" t="inlineStr">
        <is>
          <t>Depth↓ Pos→ (in)</t>
        </is>
      </c>
      <c r="C10" s="414" t="n"/>
      <c r="D10" s="535">
        <f>IF(ISTEXT($N$9),"",IF(OR($D$9="",$G$9="",1&gt;$N$9),"",IF($D$9="Round",IF(ISTEXT($G$9),"",ROUND(IF(1&lt;=$N$9/2,$G$9/2*(1-SQRT(($N$9-2*1+1)/$N$9)),$G$9-$G$9/2*(1-SQRT(($N$9-2*($N$9-1+1)+1)/$N$9))),1)),IF(ISTEXT($G$9),"",ROUND((1-0.5)*$G$9/$N$9,1)))))</f>
        <v/>
      </c>
      <c r="E10" s="535">
        <f>IF(ISTEXT($N$9),"",IF(OR($D$9="",$G$9="",2&gt;$N$9),"",IF($D$9="Round",IF(ISTEXT($G$9),"",ROUND(IF(2&lt;=$N$9/2,$G$9/2*(1-SQRT(($N$9-2*2+1)/$N$9)),$G$9-$G$9/2*(1-SQRT(($N$9-2*($N$9-2+1)+1)/$N$9))),1)),IF(ISTEXT($G$9),"",ROUND((2-0.5)*$G$9/$N$9,1)))))</f>
        <v/>
      </c>
      <c r="F10" s="535">
        <f>IF(ISTEXT($N$9),"",IF(OR($D$9="",$G$9="",3&gt;$N$9),"",IF($D$9="Round",IF(ISTEXT($G$9),"",ROUND(IF(3&lt;=$N$9/2,$G$9/2*(1-SQRT(($N$9-2*3+1)/$N$9)),$G$9-$G$9/2*(1-SQRT(($N$9-2*($N$9-3+1)+1)/$N$9))),1)),IF(ISTEXT($G$9),"",ROUND((3-0.5)*$G$9/$N$9,1)))))</f>
        <v/>
      </c>
      <c r="G10" s="535">
        <f>IF(ISTEXT($N$9),"",IF(OR($D$9="",$G$9="",4&gt;$N$9),"",IF($D$9="Round",IF(ISTEXT($G$9),"",ROUND(IF(4&lt;=$N$9/2,$G$9/2*(1-SQRT(($N$9-2*4+1)/$N$9)),$G$9-$G$9/2*(1-SQRT(($N$9-2*($N$9-4+1)+1)/$N$9))),1)),IF(ISTEXT($G$9),"",ROUND((4-0.5)*$G$9/$N$9,1)))))</f>
        <v/>
      </c>
      <c r="H10" s="535">
        <f>IF(ISTEXT($N$9),"",IF(OR($D$9="",$G$9="",5&gt;$N$9),"",IF($D$9="Round",IF(ISTEXT($G$9),"",ROUND(IF(5&lt;=$N$9/2,$G$9/2*(1-SQRT(($N$9-2*5+1)/$N$9)),$G$9-$G$9/2*(1-SQRT(($N$9-2*($N$9-5+1)+1)/$N$9))),1)),IF(ISTEXT($G$9),"",ROUND((5-0.5)*$G$9/$N$9,1)))))</f>
        <v/>
      </c>
      <c r="I10" s="535">
        <f>IF(ISTEXT($N$9),"",IF(OR($D$9="",$G$9="",6&gt;$N$9),"",IF($D$9="Round",IF(ISTEXT($G$9),"",ROUND(IF(6&lt;=$N$9/2,$G$9/2*(1-SQRT(($N$9-2*6+1)/$N$9)),$G$9-$G$9/2*(1-SQRT(($N$9-2*($N$9-6+1)+1)/$N$9))),1)),IF(ISTEXT($G$9),"",ROUND((6-0.5)*$G$9/$N$9,1)))))</f>
        <v/>
      </c>
      <c r="J10" s="535">
        <f>IF(ISTEXT($N$9),"",IF(OR($D$9="",$G$9="",7&gt;$N$9),"",IF($D$9="Round",IF(ISTEXT($G$9),"",ROUND(IF(7&lt;=$N$9/2,$G$9/2*(1-SQRT(($N$9-2*7+1)/$N$9)),$G$9-$G$9/2*(1-SQRT(($N$9-2*($N$9-7+1)+1)/$N$9))),1)),IF(ISTEXT($G$9),"",ROUND((7-0.5)*$G$9/$N$9,1)))))</f>
        <v/>
      </c>
      <c r="K10" s="535">
        <f>IF(ISTEXT($N$9),"",IF(OR($D$9="",$G$9="",8&gt;$N$9),"",IF($D$9="Round",IF(ISTEXT($G$9),"",ROUND(IF(8&lt;=$N$9/2,$G$9/2*(1-SQRT(($N$9-2*8+1)/$N$9)),$G$9-$G$9/2*(1-SQRT(($N$9-2*($N$9-8+1)+1)/$N$9))),1)),IF(ISTEXT($G$9),"",ROUND((8-0.5)*$G$9/$N$9,1)))))</f>
        <v/>
      </c>
      <c r="L10" s="535">
        <f>IF(ISTEXT($N$9),"",IF(OR($D$9="",$G$9="",9&gt;$N$9),"",IF($D$9="Round",IF(ISTEXT($G$9),"",ROUND(IF(9&lt;=$N$9/2,$G$9/2*(1-SQRT(($N$9-2*9+1)/$N$9)),$G$9-$G$9/2*(1-SQRT(($N$9-2*($N$9-9+1)+1)/$N$9))),1)),IF(ISTEXT($G$9),"",ROUND((9-0.5)*$G$9/$N$9,1)))))</f>
        <v/>
      </c>
      <c r="M10" s="535">
        <f>IF(ISTEXT($N$9),"",IF(OR($D$9="",$G$9="",10&gt;$N$9),"",IF($D$9="Round",IF(ISTEXT($G$9),"",ROUND(IF(10&lt;=$N$9/2,$G$9/2*(1-SQRT(($N$9-2*10+1)/$N$9)),$G$9-$G$9/2*(1-SQRT(($N$9-2*($N$9-10+1)+1)/$N$9))),1)),IF(ISTEXT($G$9),"",ROUND((10-0.5)*$G$9/$N$9,1)))))</f>
        <v/>
      </c>
      <c r="N10" s="534">
        <f>IF(OR($D$9="",$G$9=""),"",IF($D$9="Round",2,IF($I$9="","",IF(ISTEXT($I$9),"",IF($I$9&lt;12,2,MIN(8,MAX(3,ROUNDUP($I$9/6,0))))))))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IF(OR($D$9="",$G$9=""),"",IF($D$9="Round",IF(1=1,"Axis 1 (0°)",IF(1=2,"Axis 2 (90°)","")),IF(ISTEXT($N$10),"",IF(1&gt;$N$10,"",IF(ISTEXT($I$9),"",ROUND((1-0.5)*$I$9/$N$10,1))))))</f>
        <v/>
      </c>
      <c r="C11" s="538" t="n"/>
      <c r="D11" s="539">
        <f>IF($N$11="","",IF(OR(ISTEXT($N$9),ISTEXT($N$10),ISTEXT($N$11)),"",IF(OR(1&gt;$N$9,1&gt;$N$10,((1-1)*$N$9+1)&gt;$N$11),"",IF(INDEX($P$11:$W$20,MOD(((1-1)*$N$9+1)-1,10)+1,INT((((1-1)*$N$9+1)-1)/10)+1)="","",INDEX($P$11:$W$20,MOD(((1-1)*$N$9+1)-1,10)+1,INT((((1-1)*$N$9+1)-1)/10)+1)))))</f>
        <v/>
      </c>
      <c r="E11" s="539">
        <f>IF($N$11="","",IF(OR(ISTEXT($N$9),ISTEXT($N$10),ISTEXT($N$11)),"",IF(OR(2&gt;$N$9,1&gt;$N$10,((1-1)*$N$9+2)&gt;$N$11),"",IF(INDEX($P$11:$W$20,MOD(((1-1)*$N$9+2)-1,10)+1,INT((((1-1)*$N$9+2)-1)/10)+1)="","",INDEX($P$11:$W$20,MOD(((1-1)*$N$9+2)-1,10)+1,INT((((1-1)*$N$9+2)-1)/10)+1)))))</f>
        <v/>
      </c>
      <c r="F11" s="539">
        <f>IF($N$11="","",IF(OR(ISTEXT($N$9),ISTEXT($N$10),ISTEXT($N$11)),"",IF(OR(3&gt;$N$9,1&gt;$N$10,((1-1)*$N$9+3)&gt;$N$11),"",IF(INDEX($P$11:$W$20,MOD(((1-1)*$N$9+3)-1,10)+1,INT((((1-1)*$N$9+3)-1)/10)+1)="","",INDEX($P$11:$W$20,MOD(((1-1)*$N$9+3)-1,10)+1,INT((((1-1)*$N$9+3)-1)/10)+1)))))</f>
        <v/>
      </c>
      <c r="G11" s="539">
        <f>IF($N$11="","",IF(OR(ISTEXT($N$9),ISTEXT($N$10),ISTEXT($N$11)),"",IF(OR(4&gt;$N$9,1&gt;$N$10,((1-1)*$N$9+4)&gt;$N$11),"",IF(INDEX($P$11:$W$20,MOD(((1-1)*$N$9+4)-1,10)+1,INT((((1-1)*$N$9+4)-1)/10)+1)="","",INDEX($P$11:$W$20,MOD(((1-1)*$N$9+4)-1,10)+1,INT((((1-1)*$N$9+4)-1)/10)+1)))))</f>
        <v/>
      </c>
      <c r="H11" s="539">
        <f>IF($N$11="","",IF(OR(ISTEXT($N$9),ISTEXT($N$10),ISTEXT($N$11)),"",IF(OR(5&gt;$N$9,1&gt;$N$10,((1-1)*$N$9+5)&gt;$N$11),"",IF(INDEX($P$11:$W$20,MOD(((1-1)*$N$9+5)-1,10)+1,INT((((1-1)*$N$9+5)-1)/10)+1)="","",INDEX($P$11:$W$20,MOD(((1-1)*$N$9+5)-1,10)+1,INT((((1-1)*$N$9+5)-1)/10)+1)))))</f>
        <v/>
      </c>
      <c r="I11" s="539">
        <f>IF($N$11="","",IF(OR(ISTEXT($N$9),ISTEXT($N$10),ISTEXT($N$11)),"",IF(OR(6&gt;$N$9,1&gt;$N$10,((1-1)*$N$9+6)&gt;$N$11),"",IF(INDEX($P$11:$W$20,MOD(((1-1)*$N$9+6)-1,10)+1,INT((((1-1)*$N$9+6)-1)/10)+1)="","",INDEX($P$11:$W$20,MOD(((1-1)*$N$9+6)-1,10)+1,INT((((1-1)*$N$9+6)-1)/10)+1)))))</f>
        <v/>
      </c>
      <c r="J11" s="539">
        <f>IF($N$11="","",IF(OR(ISTEXT($N$9),ISTEXT($N$10),ISTEXT($N$11)),"",IF(OR(7&gt;$N$9,1&gt;$N$10,((1-1)*$N$9+7)&gt;$N$11),"",IF(INDEX($P$11:$W$20,MOD(((1-1)*$N$9+7)-1,10)+1,INT((((1-1)*$N$9+7)-1)/10)+1)="","",INDEX($P$11:$W$20,MOD(((1-1)*$N$9+7)-1,10)+1,INT((((1-1)*$N$9+7)-1)/10)+1)))))</f>
        <v/>
      </c>
      <c r="K11" s="539">
        <f>IF($N$11="","",IF(OR(ISTEXT($N$9),ISTEXT($N$10),ISTEXT($N$11)),"",IF(OR(8&gt;$N$9,1&gt;$N$10,((1-1)*$N$9+8)&gt;$N$11),"",IF(INDEX($P$11:$W$20,MOD(((1-1)*$N$9+8)-1,10)+1,INT((((1-1)*$N$9+8)-1)/10)+1)="","",INDEX($P$11:$W$20,MOD(((1-1)*$N$9+8)-1,10)+1,INT((((1-1)*$N$9+8)-1)/10)+1)))))</f>
        <v/>
      </c>
      <c r="L11" s="539">
        <f>IF($N$11="","",IF(OR(ISTEXT($N$9),ISTEXT($N$10),ISTEXT($N$11)),"",IF(OR(9&gt;$N$9,1&gt;$N$10,((1-1)*$N$9+9)&gt;$N$11),"",IF(INDEX($P$11:$W$20,MOD(((1-1)*$N$9+9)-1,10)+1,INT((((1-1)*$N$9+9)-1)/10)+1)="","",INDEX($P$11:$W$20,MOD(((1-1)*$N$9+9)-1,10)+1,INT((((1-1)*$N$9+9)-1)/10)+1)))))</f>
        <v/>
      </c>
      <c r="M11" s="539">
        <f>IF($N$11="","",IF(OR(ISTEXT($N$9),ISTEXT($N$10),ISTEXT($N$11)),"",IF(OR(10&gt;$N$9,1&gt;$N$10,((1-1)*$N$9+10)&gt;$N$11),"",IF(INDEX($P$11:$W$20,MOD(((1-1)*$N$9+10)-1,10)+1,INT((((1-1)*$N$9+10)-1)/10)+1)="","",INDEX($P$11:$W$20,MOD(((1-1)*$N$9+10)-1,10)+1,INT((((1-1)*$N$9+10)-1)/10)+1)))))</f>
        <v/>
      </c>
      <c r="N11" s="534">
        <f>IF(OR(N9="",N10=""),"",IF(OR(ISTEXT(N9),ISTEXT(N10)),"",N9*N10))</f>
        <v/>
      </c>
      <c r="P11" s="540" t="n"/>
      <c r="Q11" s="540" t="n"/>
      <c r="R11" s="540" t="n"/>
      <c r="S11" s="540" t="n"/>
      <c r="T11" s="540" t="n"/>
      <c r="U11" s="540" t="n"/>
      <c r="V11" s="540" t="n"/>
      <c r="W11" s="540" t="n"/>
    </row>
    <row r="12" ht="13.35" customHeight="1" s="162">
      <c r="B12" s="537">
        <f>IF(OR($D$9="",$G$9=""),"",IF($D$9="Round",IF(2=1,"Axis 1 (0°)",IF(2=2,"Axis 2 (90°)","")),IF(ISTEXT($N$10),"",IF(2&gt;$N$10,"",IF(ISTEXT($I$9),"",ROUND((2-0.5)*$I$9/$N$10,1))))))</f>
        <v/>
      </c>
      <c r="C12" s="538" t="n"/>
      <c r="D12" s="539">
        <f>IF($N$11="","",IF(OR(ISTEXT($N$9),ISTEXT($N$10),ISTEXT($N$11)),"",IF(OR(1&gt;$N$9,2&gt;$N$10,((2-1)*$N$9+1)&gt;$N$11),"",IF(INDEX($P$11:$W$20,MOD(((2-1)*$N$9+1)-1,10)+1,INT((((2-1)*$N$9+1)-1)/10)+1)="","",INDEX($P$11:$W$20,MOD(((2-1)*$N$9+1)-1,10)+1,INT((((2-1)*$N$9+1)-1)/10)+1)))))</f>
        <v/>
      </c>
      <c r="E12" s="539">
        <f>IF($N$11="","",IF(OR(ISTEXT($N$9),ISTEXT($N$10),ISTEXT($N$11)),"",IF(OR(2&gt;$N$9,2&gt;$N$10,((2-1)*$N$9+2)&gt;$N$11),"",IF(INDEX($P$11:$W$20,MOD(((2-1)*$N$9+2)-1,10)+1,INT((((2-1)*$N$9+2)-1)/10)+1)="","",INDEX($P$11:$W$20,MOD(((2-1)*$N$9+2)-1,10)+1,INT((((2-1)*$N$9+2)-1)/10)+1)))))</f>
        <v/>
      </c>
      <c r="F12" s="539">
        <f>IF($N$11="","",IF(OR(ISTEXT($N$9),ISTEXT($N$10),ISTEXT($N$11)),"",IF(OR(3&gt;$N$9,2&gt;$N$10,((2-1)*$N$9+3)&gt;$N$11),"",IF(INDEX($P$11:$W$20,MOD(((2-1)*$N$9+3)-1,10)+1,INT((((2-1)*$N$9+3)-1)/10)+1)="","",INDEX($P$11:$W$20,MOD(((2-1)*$N$9+3)-1,10)+1,INT((((2-1)*$N$9+3)-1)/10)+1)))))</f>
        <v/>
      </c>
      <c r="G12" s="539">
        <f>IF($N$11="","",IF(OR(ISTEXT($N$9),ISTEXT($N$10),ISTEXT($N$11)),"",IF(OR(4&gt;$N$9,2&gt;$N$10,((2-1)*$N$9+4)&gt;$N$11),"",IF(INDEX($P$11:$W$20,MOD(((2-1)*$N$9+4)-1,10)+1,INT((((2-1)*$N$9+4)-1)/10)+1)="","",INDEX($P$11:$W$20,MOD(((2-1)*$N$9+4)-1,10)+1,INT((((2-1)*$N$9+4)-1)/10)+1)))))</f>
        <v/>
      </c>
      <c r="H12" s="539">
        <f>IF($N$11="","",IF(OR(ISTEXT($N$9),ISTEXT($N$10),ISTEXT($N$11)),"",IF(OR(5&gt;$N$9,2&gt;$N$10,((2-1)*$N$9+5)&gt;$N$11),"",IF(INDEX($P$11:$W$20,MOD(((2-1)*$N$9+5)-1,10)+1,INT((((2-1)*$N$9+5)-1)/10)+1)="","",INDEX($P$11:$W$20,MOD(((2-1)*$N$9+5)-1,10)+1,INT((((2-1)*$N$9+5)-1)/10)+1)))))</f>
        <v/>
      </c>
      <c r="I12" s="539">
        <f>IF($N$11="","",IF(OR(ISTEXT($N$9),ISTEXT($N$10),ISTEXT($N$11)),"",IF(OR(6&gt;$N$9,2&gt;$N$10,((2-1)*$N$9+6)&gt;$N$11),"",IF(INDEX($P$11:$W$20,MOD(((2-1)*$N$9+6)-1,10)+1,INT((((2-1)*$N$9+6)-1)/10)+1)="","",INDEX($P$11:$W$20,MOD(((2-1)*$N$9+6)-1,10)+1,INT((((2-1)*$N$9+6)-1)/10)+1)))))</f>
        <v/>
      </c>
      <c r="J12" s="539">
        <f>IF($N$11="","",IF(OR(ISTEXT($N$9),ISTEXT($N$10),ISTEXT($N$11)),"",IF(OR(7&gt;$N$9,2&gt;$N$10,((2-1)*$N$9+7)&gt;$N$11),"",IF(INDEX($P$11:$W$20,MOD(((2-1)*$N$9+7)-1,10)+1,INT((((2-1)*$N$9+7)-1)/10)+1)="","",INDEX($P$11:$W$20,MOD(((2-1)*$N$9+7)-1,10)+1,INT((((2-1)*$N$9+7)-1)/10)+1)))))</f>
        <v/>
      </c>
      <c r="K12" s="539">
        <f>IF($N$11="","",IF(OR(ISTEXT($N$9),ISTEXT($N$10),ISTEXT($N$11)),"",IF(OR(8&gt;$N$9,2&gt;$N$10,((2-1)*$N$9+8)&gt;$N$11),"",IF(INDEX($P$11:$W$20,MOD(((2-1)*$N$9+8)-1,10)+1,INT((((2-1)*$N$9+8)-1)/10)+1)="","",INDEX($P$11:$W$20,MOD(((2-1)*$N$9+8)-1,10)+1,INT((((2-1)*$N$9+8)-1)/10)+1)))))</f>
        <v/>
      </c>
      <c r="L12" s="539">
        <f>IF($N$11="","",IF(OR(ISTEXT($N$9),ISTEXT($N$10),ISTEXT($N$11)),"",IF(OR(9&gt;$N$9,2&gt;$N$10,((2-1)*$N$9+9)&gt;$N$11),"",IF(INDEX($P$11:$W$20,MOD(((2-1)*$N$9+9)-1,10)+1,INT((((2-1)*$N$9+9)-1)/10)+1)="","",INDEX($P$11:$W$20,MOD(((2-1)*$N$9+9)-1,10)+1,INT((((2-1)*$N$9+9)-1)/10)+1)))))</f>
        <v/>
      </c>
      <c r="M12" s="539">
        <f>IF($N$11="","",IF(OR(ISTEXT($N$9),ISTEXT($N$10),ISTEXT($N$11)),"",IF(OR(10&gt;$N$9,2&gt;$N$10,((2-1)*$N$9+10)&gt;$N$11),"",IF(INDEX($P$11:$W$20,MOD(((2-1)*$N$9+10)-1,10)+1,INT((((2-1)*$N$9+10)-1)/10)+1)="","",INDEX($P$11:$W$20,MOD(((2-1)*$N$9+10)-1,10)+1,INT((((2-1)*$N$9+10)-1)/10)+1)))))</f>
        <v/>
      </c>
      <c r="P12" s="540" t="n"/>
      <c r="Q12" s="540" t="n"/>
      <c r="R12" s="540" t="n"/>
      <c r="S12" s="540" t="n"/>
      <c r="T12" s="540" t="n"/>
      <c r="U12" s="540" t="n"/>
      <c r="V12" s="540" t="n"/>
      <c r="W12" s="540" t="n"/>
    </row>
    <row r="13" ht="13.35" customHeight="1" s="162">
      <c r="B13" s="537">
        <f>IF(OR($D$9="",$G$9=""),"",IF($D$9="Round",IF(3=1,"Axis 1 (0°)",IF(3=2,"Axis 2 (90°)","")),IF(ISTEXT($N$10),"",IF(3&gt;$N$10,"",IF(ISTEXT($I$9),"",ROUND((3-0.5)*$I$9/$N$10,1))))))</f>
        <v/>
      </c>
      <c r="C13" s="538" t="n"/>
      <c r="D13" s="539">
        <f>IF($N$11="","",IF(OR(ISTEXT($N$9),ISTEXT($N$10),ISTEXT($N$11)),"",IF(OR(1&gt;$N$9,3&gt;$N$10,((3-1)*$N$9+1)&gt;$N$11),"",IF(INDEX($P$11:$W$20,MOD(((3-1)*$N$9+1)-1,10)+1,INT((((3-1)*$N$9+1)-1)/10)+1)="","",INDEX($P$11:$W$20,MOD(((3-1)*$N$9+1)-1,10)+1,INT((((3-1)*$N$9+1)-1)/10)+1)))))</f>
        <v/>
      </c>
      <c r="E13" s="539">
        <f>IF($N$11="","",IF(OR(ISTEXT($N$9),ISTEXT($N$10),ISTEXT($N$11)),"",IF(OR(2&gt;$N$9,3&gt;$N$10,((3-1)*$N$9+2)&gt;$N$11),"",IF(INDEX($P$11:$W$20,MOD(((3-1)*$N$9+2)-1,10)+1,INT((((3-1)*$N$9+2)-1)/10)+1)="","",INDEX($P$11:$W$20,MOD(((3-1)*$N$9+2)-1,10)+1,INT((((3-1)*$N$9+2)-1)/10)+1)))))</f>
        <v/>
      </c>
      <c r="F13" s="539">
        <f>IF($N$11="","",IF(OR(ISTEXT($N$9),ISTEXT($N$10),ISTEXT($N$11)),"",IF(OR(3&gt;$N$9,3&gt;$N$10,((3-1)*$N$9+3)&gt;$N$11),"",IF(INDEX($P$11:$W$20,MOD(((3-1)*$N$9+3)-1,10)+1,INT((((3-1)*$N$9+3)-1)/10)+1)="","",INDEX($P$11:$W$20,MOD(((3-1)*$N$9+3)-1,10)+1,INT((((3-1)*$N$9+3)-1)/10)+1)))))</f>
        <v/>
      </c>
      <c r="G13" s="539">
        <f>IF($N$11="","",IF(OR(ISTEXT($N$9),ISTEXT($N$10),ISTEXT($N$11)),"",IF(OR(4&gt;$N$9,3&gt;$N$10,((3-1)*$N$9+4)&gt;$N$11),"",IF(INDEX($P$11:$W$20,MOD(((3-1)*$N$9+4)-1,10)+1,INT((((3-1)*$N$9+4)-1)/10)+1)="","",INDEX($P$11:$W$20,MOD(((3-1)*$N$9+4)-1,10)+1,INT((((3-1)*$N$9+4)-1)/10)+1)))))</f>
        <v/>
      </c>
      <c r="H13" s="539">
        <f>IF($N$11="","",IF(OR(ISTEXT($N$9),ISTEXT($N$10),ISTEXT($N$11)),"",IF(OR(5&gt;$N$9,3&gt;$N$10,((3-1)*$N$9+5)&gt;$N$11),"",IF(INDEX($P$11:$W$20,MOD(((3-1)*$N$9+5)-1,10)+1,INT((((3-1)*$N$9+5)-1)/10)+1)="","",INDEX($P$11:$W$20,MOD(((3-1)*$N$9+5)-1,10)+1,INT((((3-1)*$N$9+5)-1)/10)+1)))))</f>
        <v/>
      </c>
      <c r="I13" s="539">
        <f>IF($N$11="","",IF(OR(ISTEXT($N$9),ISTEXT($N$10),ISTEXT($N$11)),"",IF(OR(6&gt;$N$9,3&gt;$N$10,((3-1)*$N$9+6)&gt;$N$11),"",IF(INDEX($P$11:$W$20,MOD(((3-1)*$N$9+6)-1,10)+1,INT((((3-1)*$N$9+6)-1)/10)+1)="","",INDEX($P$11:$W$20,MOD(((3-1)*$N$9+6)-1,10)+1,INT((((3-1)*$N$9+6)-1)/10)+1)))))</f>
        <v/>
      </c>
      <c r="J13" s="539">
        <f>IF($N$11="","",IF(OR(ISTEXT($N$9),ISTEXT($N$10),ISTEXT($N$11)),"",IF(OR(7&gt;$N$9,3&gt;$N$10,((3-1)*$N$9+7)&gt;$N$11),"",IF(INDEX($P$11:$W$20,MOD(((3-1)*$N$9+7)-1,10)+1,INT((((3-1)*$N$9+7)-1)/10)+1)="","",INDEX($P$11:$W$20,MOD(((3-1)*$N$9+7)-1,10)+1,INT((((3-1)*$N$9+7)-1)/10)+1)))))</f>
        <v/>
      </c>
      <c r="K13" s="539">
        <f>IF($N$11="","",IF(OR(ISTEXT($N$9),ISTEXT($N$10),ISTEXT($N$11)),"",IF(OR(8&gt;$N$9,3&gt;$N$10,((3-1)*$N$9+8)&gt;$N$11),"",IF(INDEX($P$11:$W$20,MOD(((3-1)*$N$9+8)-1,10)+1,INT((((3-1)*$N$9+8)-1)/10)+1)="","",INDEX($P$11:$W$20,MOD(((3-1)*$N$9+8)-1,10)+1,INT((((3-1)*$N$9+8)-1)/10)+1)))))</f>
        <v/>
      </c>
      <c r="L13" s="539">
        <f>IF($N$11="","",IF(OR(ISTEXT($N$9),ISTEXT($N$10),ISTEXT($N$11)),"",IF(OR(9&gt;$N$9,3&gt;$N$10,((3-1)*$N$9+9)&gt;$N$11),"",IF(INDEX($P$11:$W$20,MOD(((3-1)*$N$9+9)-1,10)+1,INT((((3-1)*$N$9+9)-1)/10)+1)="","",INDEX($P$11:$W$20,MOD(((3-1)*$N$9+9)-1,10)+1,INT((((3-1)*$N$9+9)-1)/10)+1)))))</f>
        <v/>
      </c>
      <c r="M13" s="539">
        <f>IF($N$11="","",IF(OR(ISTEXT($N$9),ISTEXT($N$10),ISTEXT($N$11)),"",IF(OR(10&gt;$N$9,3&gt;$N$10,((3-1)*$N$9+10)&gt;$N$11),"",IF(INDEX($P$11:$W$20,MOD(((3-1)*$N$9+10)-1,10)+1,INT((((3-1)*$N$9+10)-1)/10)+1)="","",INDEX($P$11:$W$20,MOD(((3-1)*$N$9+10)-1,10)+1,INT((((3-1)*$N$9+10)-1)/10)+1)))))</f>
        <v/>
      </c>
      <c r="P13" s="540" t="n"/>
      <c r="Q13" s="540" t="n"/>
      <c r="R13" s="540" t="n"/>
      <c r="S13" s="540" t="n"/>
      <c r="T13" s="540" t="n"/>
      <c r="U13" s="540" t="n"/>
      <c r="V13" s="540" t="n"/>
      <c r="W13" s="540" t="n"/>
    </row>
    <row r="14" ht="13.35" customHeight="1" s="162">
      <c r="B14" s="537">
        <f>IF(OR($D$9="",$G$9=""),"",IF($D$9="Round",IF(4=1,"Axis 1 (0°)",IF(4=2,"Axis 2 (90°)","")),IF(ISTEXT($N$10),"",IF(4&gt;$N$10,"",IF(ISTEXT($I$9),"",ROUND((4-0.5)*$I$9/$N$10,1))))))</f>
        <v/>
      </c>
      <c r="C14" s="538" t="n"/>
      <c r="D14" s="539">
        <f>IF($N$11="","",IF(OR(ISTEXT($N$9),ISTEXT($N$10),ISTEXT($N$11)),"",IF(OR(1&gt;$N$9,4&gt;$N$10,((4-1)*$N$9+1)&gt;$N$11),"",IF(INDEX($P$11:$W$20,MOD(((4-1)*$N$9+1)-1,10)+1,INT((((4-1)*$N$9+1)-1)/10)+1)="","",INDEX($P$11:$W$20,MOD(((4-1)*$N$9+1)-1,10)+1,INT((((4-1)*$N$9+1)-1)/10)+1)))))</f>
        <v/>
      </c>
      <c r="E14" s="539">
        <f>IF($N$11="","",IF(OR(ISTEXT($N$9),ISTEXT($N$10),ISTEXT($N$11)),"",IF(OR(2&gt;$N$9,4&gt;$N$10,((4-1)*$N$9+2)&gt;$N$11),"",IF(INDEX($P$11:$W$20,MOD(((4-1)*$N$9+2)-1,10)+1,INT((((4-1)*$N$9+2)-1)/10)+1)="","",INDEX($P$11:$W$20,MOD(((4-1)*$N$9+2)-1,10)+1,INT((((4-1)*$N$9+2)-1)/10)+1)))))</f>
        <v/>
      </c>
      <c r="F14" s="539">
        <f>IF($N$11="","",IF(OR(ISTEXT($N$9),ISTEXT($N$10),ISTEXT($N$11)),"",IF(OR(3&gt;$N$9,4&gt;$N$10,((4-1)*$N$9+3)&gt;$N$11),"",IF(INDEX($P$11:$W$20,MOD(((4-1)*$N$9+3)-1,10)+1,INT((((4-1)*$N$9+3)-1)/10)+1)="","",INDEX($P$11:$W$20,MOD(((4-1)*$N$9+3)-1,10)+1,INT((((4-1)*$N$9+3)-1)/10)+1)))))</f>
        <v/>
      </c>
      <c r="G14" s="539">
        <f>IF($N$11="","",IF(OR(ISTEXT($N$9),ISTEXT($N$10),ISTEXT($N$11)),"",IF(OR(4&gt;$N$9,4&gt;$N$10,((4-1)*$N$9+4)&gt;$N$11),"",IF(INDEX($P$11:$W$20,MOD(((4-1)*$N$9+4)-1,10)+1,INT((((4-1)*$N$9+4)-1)/10)+1)="","",INDEX($P$11:$W$20,MOD(((4-1)*$N$9+4)-1,10)+1,INT((((4-1)*$N$9+4)-1)/10)+1)))))</f>
        <v/>
      </c>
      <c r="H14" s="539">
        <f>IF($N$11="","",IF(OR(ISTEXT($N$9),ISTEXT($N$10),ISTEXT($N$11)),"",IF(OR(5&gt;$N$9,4&gt;$N$10,((4-1)*$N$9+5)&gt;$N$11),"",IF(INDEX($P$11:$W$20,MOD(((4-1)*$N$9+5)-1,10)+1,INT((((4-1)*$N$9+5)-1)/10)+1)="","",INDEX($P$11:$W$20,MOD(((4-1)*$N$9+5)-1,10)+1,INT((((4-1)*$N$9+5)-1)/10)+1)))))</f>
        <v/>
      </c>
      <c r="I14" s="539">
        <f>IF($N$11="","",IF(OR(ISTEXT($N$9),ISTEXT($N$10),ISTEXT($N$11)),"",IF(OR(6&gt;$N$9,4&gt;$N$10,((4-1)*$N$9+6)&gt;$N$11),"",IF(INDEX($P$11:$W$20,MOD(((4-1)*$N$9+6)-1,10)+1,INT((((4-1)*$N$9+6)-1)/10)+1)="","",INDEX($P$11:$W$20,MOD(((4-1)*$N$9+6)-1,10)+1,INT((((4-1)*$N$9+6)-1)/10)+1)))))</f>
        <v/>
      </c>
      <c r="J14" s="539">
        <f>IF($N$11="","",IF(OR(ISTEXT($N$9),ISTEXT($N$10),ISTEXT($N$11)),"",IF(OR(7&gt;$N$9,4&gt;$N$10,((4-1)*$N$9+7)&gt;$N$11),"",IF(INDEX($P$11:$W$20,MOD(((4-1)*$N$9+7)-1,10)+1,INT((((4-1)*$N$9+7)-1)/10)+1)="","",INDEX($P$11:$W$20,MOD(((4-1)*$N$9+7)-1,10)+1,INT((((4-1)*$N$9+7)-1)/10)+1)))))</f>
        <v/>
      </c>
      <c r="K14" s="539">
        <f>IF($N$11="","",IF(OR(ISTEXT($N$9),ISTEXT($N$10),ISTEXT($N$11)),"",IF(OR(8&gt;$N$9,4&gt;$N$10,((4-1)*$N$9+8)&gt;$N$11),"",IF(INDEX($P$11:$W$20,MOD(((4-1)*$N$9+8)-1,10)+1,INT((((4-1)*$N$9+8)-1)/10)+1)="","",INDEX($P$11:$W$20,MOD(((4-1)*$N$9+8)-1,10)+1,INT((((4-1)*$N$9+8)-1)/10)+1)))))</f>
        <v/>
      </c>
      <c r="L14" s="539">
        <f>IF($N$11="","",IF(OR(ISTEXT($N$9),ISTEXT($N$10),ISTEXT($N$11)),"",IF(OR(9&gt;$N$9,4&gt;$N$10,((4-1)*$N$9+9)&gt;$N$11),"",IF(INDEX($P$11:$W$20,MOD(((4-1)*$N$9+9)-1,10)+1,INT((((4-1)*$N$9+9)-1)/10)+1)="","",INDEX($P$11:$W$20,MOD(((4-1)*$N$9+9)-1,10)+1,INT((((4-1)*$N$9+9)-1)/10)+1)))))</f>
        <v/>
      </c>
      <c r="M14" s="539">
        <f>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IF(OR($D$9="",$G$9=""),"",IF($D$9="Round",IF(5=1,"Axis 1 (0°)",IF(5=2,"Axis 2 (90°)","")),IF(ISTEXT($N$10),"",IF(5&gt;$N$10,"",IF(ISTEXT($I$9),"",ROUND((5-0.5)*$I$9/$N$10,1))))))</f>
        <v/>
      </c>
      <c r="C15" s="538" t="n"/>
      <c r="D15" s="539">
        <f>IF($N$11="","",IF(OR(ISTEXT($N$9),ISTEXT($N$10),ISTEXT($N$11)),"",IF(OR(1&gt;$N$9,5&gt;$N$10,((5-1)*$N$9+1)&gt;$N$11),"",IF(INDEX($P$11:$W$20,MOD(((5-1)*$N$9+1)-1,10)+1,INT((((5-1)*$N$9+1)-1)/10)+1)="","",INDEX($P$11:$W$20,MOD(((5-1)*$N$9+1)-1,10)+1,INT((((5-1)*$N$9+1)-1)/10)+1)))))</f>
        <v/>
      </c>
      <c r="E15" s="539">
        <f>IF($N$11="","",IF(OR(ISTEXT($N$9),ISTEXT($N$10),ISTEXT($N$11)),"",IF(OR(2&gt;$N$9,5&gt;$N$10,((5-1)*$N$9+2)&gt;$N$11),"",IF(INDEX($P$11:$W$20,MOD(((5-1)*$N$9+2)-1,10)+1,INT((((5-1)*$N$9+2)-1)/10)+1)="","",INDEX($P$11:$W$20,MOD(((5-1)*$N$9+2)-1,10)+1,INT((((5-1)*$N$9+2)-1)/10)+1)))))</f>
        <v/>
      </c>
      <c r="F15" s="539">
        <f>IF($N$11="","",IF(OR(ISTEXT($N$9),ISTEXT($N$10),ISTEXT($N$11)),"",IF(OR(3&gt;$N$9,5&gt;$N$10,((5-1)*$N$9+3)&gt;$N$11),"",IF(INDEX($P$11:$W$20,MOD(((5-1)*$N$9+3)-1,10)+1,INT((((5-1)*$N$9+3)-1)/10)+1)="","",INDEX($P$11:$W$20,MOD(((5-1)*$N$9+3)-1,10)+1,INT((((5-1)*$N$9+3)-1)/10)+1)))))</f>
        <v/>
      </c>
      <c r="G15" s="539">
        <f>IF($N$11="","",IF(OR(ISTEXT($N$9),ISTEXT($N$10),ISTEXT($N$11)),"",IF(OR(4&gt;$N$9,5&gt;$N$10,((5-1)*$N$9+4)&gt;$N$11),"",IF(INDEX($P$11:$W$20,MOD(((5-1)*$N$9+4)-1,10)+1,INT((((5-1)*$N$9+4)-1)/10)+1)="","",INDEX($P$11:$W$20,MOD(((5-1)*$N$9+4)-1,10)+1,INT((((5-1)*$N$9+4)-1)/10)+1)))))</f>
        <v/>
      </c>
      <c r="H15" s="539">
        <f>IF($N$11="","",IF(OR(ISTEXT($N$9),ISTEXT($N$10),ISTEXT($N$11)),"",IF(OR(5&gt;$N$9,5&gt;$N$10,((5-1)*$N$9+5)&gt;$N$11),"",IF(INDEX($P$11:$W$20,MOD(((5-1)*$N$9+5)-1,10)+1,INT((((5-1)*$N$9+5)-1)/10)+1)="","",INDEX($P$11:$W$20,MOD(((5-1)*$N$9+5)-1,10)+1,INT((((5-1)*$N$9+5)-1)/10)+1)))))</f>
        <v/>
      </c>
      <c r="I15" s="539">
        <f>IF($N$11="","",IF(OR(ISTEXT($N$9),ISTEXT($N$10),ISTEXT($N$11)),"",IF(OR(6&gt;$N$9,5&gt;$N$10,((5-1)*$N$9+6)&gt;$N$11),"",IF(INDEX($P$11:$W$20,MOD(((5-1)*$N$9+6)-1,10)+1,INT((((5-1)*$N$9+6)-1)/10)+1)="","",INDEX($P$11:$W$20,MOD(((5-1)*$N$9+6)-1,10)+1,INT((((5-1)*$N$9+6)-1)/10)+1)))))</f>
        <v/>
      </c>
      <c r="J15" s="539">
        <f>IF($N$11="","",IF(OR(ISTEXT($N$9),ISTEXT($N$10),ISTEXT($N$11)),"",IF(OR(7&gt;$N$9,5&gt;$N$10,((5-1)*$N$9+7)&gt;$N$11),"",IF(INDEX($P$11:$W$20,MOD(((5-1)*$N$9+7)-1,10)+1,INT((((5-1)*$N$9+7)-1)/10)+1)="","",INDEX($P$11:$W$20,MOD(((5-1)*$N$9+7)-1,10)+1,INT((((5-1)*$N$9+7)-1)/10)+1)))))</f>
        <v/>
      </c>
      <c r="K15" s="539">
        <f>IF($N$11="","",IF(OR(ISTEXT($N$9),ISTEXT($N$10),ISTEXT($N$11)),"",IF(OR(8&gt;$N$9,5&gt;$N$10,((5-1)*$N$9+8)&gt;$N$11),"",IF(INDEX($P$11:$W$20,MOD(((5-1)*$N$9+8)-1,10)+1,INT((((5-1)*$N$9+8)-1)/10)+1)="","",INDEX($P$11:$W$20,MOD(((5-1)*$N$9+8)-1,10)+1,INT((((5-1)*$N$9+8)-1)/10)+1)))))</f>
        <v/>
      </c>
      <c r="L15" s="539">
        <f>IF($N$11="","",IF(OR(ISTEXT($N$9),ISTEXT($N$10),ISTEXT($N$11)),"",IF(OR(9&gt;$N$9,5&gt;$N$10,((5-1)*$N$9+9)&gt;$N$11),"",IF(INDEX($P$11:$W$20,MOD(((5-1)*$N$9+9)-1,10)+1,INT((((5-1)*$N$9+9)-1)/10)+1)="","",INDEX($P$11:$W$20,MOD(((5-1)*$N$9+9)-1,10)+1,INT((((5-1)*$N$9+9)-1)/10)+1)))))</f>
        <v/>
      </c>
      <c r="M15" s="539">
        <f>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IF(OR($D$9="",$G$9=""),"",IF($D$9="Round",IF(6=1,"Axis 1 (0°)",IF(6=2,"Axis 2 (90°)","")),IF(ISTEXT($N$10),"",IF(6&gt;$N$10,"",IF(ISTEXT($I$9),"",ROUND((6-0.5)*$I$9/$N$10,1))))))</f>
        <v/>
      </c>
      <c r="C16" s="538" t="n"/>
      <c r="D16" s="539">
        <f>IF($N$11="","",IF(OR(ISTEXT($N$9),ISTEXT($N$10),ISTEXT($N$11)),"",IF(OR(1&gt;$N$9,6&gt;$N$10,((6-1)*$N$9+1)&gt;$N$11),"",IF(INDEX($P$11:$W$20,MOD(((6-1)*$N$9+1)-1,10)+1,INT((((6-1)*$N$9+1)-1)/10)+1)="","",INDEX($P$11:$W$20,MOD(((6-1)*$N$9+1)-1,10)+1,INT((((6-1)*$N$9+1)-1)/10)+1)))))</f>
        <v/>
      </c>
      <c r="E16" s="539">
        <f>IF($N$11="","",IF(OR(ISTEXT($N$9),ISTEXT($N$10),ISTEXT($N$11)),"",IF(OR(2&gt;$N$9,6&gt;$N$10,((6-1)*$N$9+2)&gt;$N$11),"",IF(INDEX($P$11:$W$20,MOD(((6-1)*$N$9+2)-1,10)+1,INT((((6-1)*$N$9+2)-1)/10)+1)="","",INDEX($P$11:$W$20,MOD(((6-1)*$N$9+2)-1,10)+1,INT((((6-1)*$N$9+2)-1)/10)+1)))))</f>
        <v/>
      </c>
      <c r="F16" s="539">
        <f>IF($N$11="","",IF(OR(ISTEXT($N$9),ISTEXT($N$10),ISTEXT($N$11)),"",IF(OR(3&gt;$N$9,6&gt;$N$10,((6-1)*$N$9+3)&gt;$N$11),"",IF(INDEX($P$11:$W$20,MOD(((6-1)*$N$9+3)-1,10)+1,INT((((6-1)*$N$9+3)-1)/10)+1)="","",INDEX($P$11:$W$20,MOD(((6-1)*$N$9+3)-1,10)+1,INT((((6-1)*$N$9+3)-1)/10)+1)))))</f>
        <v/>
      </c>
      <c r="G16" s="539">
        <f>IF($N$11="","",IF(OR(ISTEXT($N$9),ISTEXT($N$10),ISTEXT($N$11)),"",IF(OR(4&gt;$N$9,6&gt;$N$10,((6-1)*$N$9+4)&gt;$N$11),"",IF(INDEX($P$11:$W$20,MOD(((6-1)*$N$9+4)-1,10)+1,INT((((6-1)*$N$9+4)-1)/10)+1)="","",INDEX($P$11:$W$20,MOD(((6-1)*$N$9+4)-1,10)+1,INT((((6-1)*$N$9+4)-1)/10)+1)))))</f>
        <v/>
      </c>
      <c r="H16" s="539">
        <f>IF($N$11="","",IF(OR(ISTEXT($N$9),ISTEXT($N$10),ISTEXT($N$11)),"",IF(OR(5&gt;$N$9,6&gt;$N$10,((6-1)*$N$9+5)&gt;$N$11),"",IF(INDEX($P$11:$W$20,MOD(((6-1)*$N$9+5)-1,10)+1,INT((((6-1)*$N$9+5)-1)/10)+1)="","",INDEX($P$11:$W$20,MOD(((6-1)*$N$9+5)-1,10)+1,INT((((6-1)*$N$9+5)-1)/10)+1)))))</f>
        <v/>
      </c>
      <c r="I16" s="539">
        <f>IF($N$11="","",IF(OR(ISTEXT($N$9),ISTEXT($N$10),ISTEXT($N$11)),"",IF(OR(6&gt;$N$9,6&gt;$N$10,((6-1)*$N$9+6)&gt;$N$11),"",IF(INDEX($P$11:$W$20,MOD(((6-1)*$N$9+6)-1,10)+1,INT((((6-1)*$N$9+6)-1)/10)+1)="","",INDEX($P$11:$W$20,MOD(((6-1)*$N$9+6)-1,10)+1,INT((((6-1)*$N$9+6)-1)/10)+1)))))</f>
        <v/>
      </c>
      <c r="J16" s="539">
        <f>IF($N$11="","",IF(OR(ISTEXT($N$9),ISTEXT($N$10),ISTEXT($N$11)),"",IF(OR(7&gt;$N$9,6&gt;$N$10,((6-1)*$N$9+7)&gt;$N$11),"",IF(INDEX($P$11:$W$20,MOD(((6-1)*$N$9+7)-1,10)+1,INT((((6-1)*$N$9+7)-1)/10)+1)="","",INDEX($P$11:$W$20,MOD(((6-1)*$N$9+7)-1,10)+1,INT((((6-1)*$N$9+7)-1)/10)+1)))))</f>
        <v/>
      </c>
      <c r="K16" s="539">
        <f>IF($N$11="","",IF(OR(ISTEXT($N$9),ISTEXT($N$10),ISTEXT($N$11)),"",IF(OR(8&gt;$N$9,6&gt;$N$10,((6-1)*$N$9+8)&gt;$N$11),"",IF(INDEX($P$11:$W$20,MOD(((6-1)*$N$9+8)-1,10)+1,INT((((6-1)*$N$9+8)-1)/10)+1)="","",INDEX($P$11:$W$20,MOD(((6-1)*$N$9+8)-1,10)+1,INT((((6-1)*$N$9+8)-1)/10)+1)))))</f>
        <v/>
      </c>
      <c r="L16" s="539">
        <f>IF($N$11="","",IF(OR(ISTEXT($N$9),ISTEXT($N$10),ISTEXT($N$11)),"",IF(OR(9&gt;$N$9,6&gt;$N$10,((6-1)*$N$9+9)&gt;$N$11),"",IF(INDEX($P$11:$W$20,MOD(((6-1)*$N$9+9)-1,10)+1,INT((((6-1)*$N$9+9)-1)/10)+1)="","",INDEX($P$11:$W$20,MOD(((6-1)*$N$9+9)-1,10)+1,INT((((6-1)*$N$9+9)-1)/10)+1)))))</f>
        <v/>
      </c>
      <c r="M16" s="539">
        <f>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IF(OR($D$9="",$G$9=""),"",IF($D$9="Round",IF(7=1,"Axis 1 (0°)",IF(7=2,"Axis 2 (90°)","")),IF(ISTEXT($N$10),"",IF(7&gt;$N$10,"",IF(ISTEXT($I$9),"",ROUND((7-0.5)*$I$9/$N$10,1))))))</f>
        <v/>
      </c>
      <c r="C17" s="538" t="n"/>
      <c r="D17" s="539">
        <f>IF($N$11="","",IF(OR(ISTEXT($N$9),ISTEXT($N$10),ISTEXT($N$11)),"",IF(OR(1&gt;$N$9,7&gt;$N$10,((7-1)*$N$9+1)&gt;$N$11),"",IF(INDEX($P$11:$W$20,MOD(((7-1)*$N$9+1)-1,10)+1,INT((((7-1)*$N$9+1)-1)/10)+1)="","",INDEX($P$11:$W$20,MOD(((7-1)*$N$9+1)-1,10)+1,INT((((7-1)*$N$9+1)-1)/10)+1)))))</f>
        <v/>
      </c>
      <c r="E17" s="539">
        <f>IF($N$11="","",IF(OR(ISTEXT($N$9),ISTEXT($N$10),ISTEXT($N$11)),"",IF(OR(2&gt;$N$9,7&gt;$N$10,((7-1)*$N$9+2)&gt;$N$11),"",IF(INDEX($P$11:$W$20,MOD(((7-1)*$N$9+2)-1,10)+1,INT((((7-1)*$N$9+2)-1)/10)+1)="","",INDEX($P$11:$W$20,MOD(((7-1)*$N$9+2)-1,10)+1,INT((((7-1)*$N$9+2)-1)/10)+1)))))</f>
        <v/>
      </c>
      <c r="F17" s="539">
        <f>IF($N$11="","",IF(OR(ISTEXT($N$9),ISTEXT($N$10),ISTEXT($N$11)),"",IF(OR(3&gt;$N$9,7&gt;$N$10,((7-1)*$N$9+3)&gt;$N$11),"",IF(INDEX($P$11:$W$20,MOD(((7-1)*$N$9+3)-1,10)+1,INT((((7-1)*$N$9+3)-1)/10)+1)="","",INDEX($P$11:$W$20,MOD(((7-1)*$N$9+3)-1,10)+1,INT((((7-1)*$N$9+3)-1)/10)+1)))))</f>
        <v/>
      </c>
      <c r="G17" s="539">
        <f>IF($N$11="","",IF(OR(ISTEXT($N$9),ISTEXT($N$10),ISTEXT($N$11)),"",IF(OR(4&gt;$N$9,7&gt;$N$10,((7-1)*$N$9+4)&gt;$N$11),"",IF(INDEX($P$11:$W$20,MOD(((7-1)*$N$9+4)-1,10)+1,INT((((7-1)*$N$9+4)-1)/10)+1)="","",INDEX($P$11:$W$20,MOD(((7-1)*$N$9+4)-1,10)+1,INT((((7-1)*$N$9+4)-1)/10)+1)))))</f>
        <v/>
      </c>
      <c r="H17" s="539">
        <f>IF($N$11="","",IF(OR(ISTEXT($N$9),ISTEXT($N$10),ISTEXT($N$11)),"",IF(OR(5&gt;$N$9,7&gt;$N$10,((7-1)*$N$9+5)&gt;$N$11),"",IF(INDEX($P$11:$W$20,MOD(((7-1)*$N$9+5)-1,10)+1,INT((((7-1)*$N$9+5)-1)/10)+1)="","",INDEX($P$11:$W$20,MOD(((7-1)*$N$9+5)-1,10)+1,INT((((7-1)*$N$9+5)-1)/10)+1)))))</f>
        <v/>
      </c>
      <c r="I17" s="539">
        <f>IF($N$11="","",IF(OR(ISTEXT($N$9),ISTEXT($N$10),ISTEXT($N$11)),"",IF(OR(6&gt;$N$9,7&gt;$N$10,((7-1)*$N$9+6)&gt;$N$11),"",IF(INDEX($P$11:$W$20,MOD(((7-1)*$N$9+6)-1,10)+1,INT((((7-1)*$N$9+6)-1)/10)+1)="","",INDEX($P$11:$W$20,MOD(((7-1)*$N$9+6)-1,10)+1,INT((((7-1)*$N$9+6)-1)/10)+1)))))</f>
        <v/>
      </c>
      <c r="J17" s="539">
        <f>IF($N$11="","",IF(OR(ISTEXT($N$9),ISTEXT($N$10),ISTEXT($N$11)),"",IF(OR(7&gt;$N$9,7&gt;$N$10,((7-1)*$N$9+7)&gt;$N$11),"",IF(INDEX($P$11:$W$20,MOD(((7-1)*$N$9+7)-1,10)+1,INT((((7-1)*$N$9+7)-1)/10)+1)="","",INDEX($P$11:$W$20,MOD(((7-1)*$N$9+7)-1,10)+1,INT((((7-1)*$N$9+7)-1)/10)+1)))))</f>
        <v/>
      </c>
      <c r="K17" s="539">
        <f>IF($N$11="","",IF(OR(ISTEXT($N$9),ISTEXT($N$10),ISTEXT($N$11)),"",IF(OR(8&gt;$N$9,7&gt;$N$10,((7-1)*$N$9+8)&gt;$N$11),"",IF(INDEX($P$11:$W$20,MOD(((7-1)*$N$9+8)-1,10)+1,INT((((7-1)*$N$9+8)-1)/10)+1)="","",INDEX($P$11:$W$20,MOD(((7-1)*$N$9+8)-1,10)+1,INT((((7-1)*$N$9+8)-1)/10)+1)))))</f>
        <v/>
      </c>
      <c r="L17" s="539">
        <f>IF($N$11="","",IF(OR(ISTEXT($N$9),ISTEXT($N$10),ISTEXT($N$11)),"",IF(OR(9&gt;$N$9,7&gt;$N$10,((7-1)*$N$9+9)&gt;$N$11),"",IF(INDEX($P$11:$W$20,MOD(((7-1)*$N$9+9)-1,10)+1,INT((((7-1)*$N$9+9)-1)/10)+1)="","",INDEX($P$11:$W$20,MOD(((7-1)*$N$9+9)-1,10)+1,INT((((7-1)*$N$9+9)-1)/10)+1)))))</f>
        <v/>
      </c>
      <c r="M17" s="539">
        <f>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IF(OR($D$9="",$G$9=""),"",IF($D$9="Round",IF(8=1,"Axis 1 (0°)",IF(8=2,"Axis 2 (90°)","")),IF(ISTEXT($N$10),"",IF(8&gt;$N$10,"",IF(ISTEXT($I$9),"",ROUND((8-0.5)*$I$9/$N$10,1))))))</f>
        <v/>
      </c>
      <c r="C18" s="538" t="n"/>
      <c r="D18" s="539">
        <f>IF($N$11="","",IF(OR(ISTEXT($N$9),ISTEXT($N$10),ISTEXT($N$11)),"",IF(OR(1&gt;$N$9,8&gt;$N$10,((8-1)*$N$9+1)&gt;$N$11),"",IF(INDEX($P$11:$W$20,MOD(((8-1)*$N$9+1)-1,10)+1,INT((((8-1)*$N$9+1)-1)/10)+1)="","",INDEX($P$11:$W$20,MOD(((8-1)*$N$9+1)-1,10)+1,INT((((8-1)*$N$9+1)-1)/10)+1)))))</f>
        <v/>
      </c>
      <c r="E18" s="539">
        <f>IF($N$11="","",IF(OR(ISTEXT($N$9),ISTEXT($N$10),ISTEXT($N$11)),"",IF(OR(2&gt;$N$9,8&gt;$N$10,((8-1)*$N$9+2)&gt;$N$11),"",IF(INDEX($P$11:$W$20,MOD(((8-1)*$N$9+2)-1,10)+1,INT((((8-1)*$N$9+2)-1)/10)+1)="","",INDEX($P$11:$W$20,MOD(((8-1)*$N$9+2)-1,10)+1,INT((((8-1)*$N$9+2)-1)/10)+1)))))</f>
        <v/>
      </c>
      <c r="F18" s="539">
        <f>IF($N$11="","",IF(OR(ISTEXT($N$9),ISTEXT($N$10),ISTEXT($N$11)),"",IF(OR(3&gt;$N$9,8&gt;$N$10,((8-1)*$N$9+3)&gt;$N$11),"",IF(INDEX($P$11:$W$20,MOD(((8-1)*$N$9+3)-1,10)+1,INT((((8-1)*$N$9+3)-1)/10)+1)="","",INDEX($P$11:$W$20,MOD(((8-1)*$N$9+3)-1,10)+1,INT((((8-1)*$N$9+3)-1)/10)+1)))))</f>
        <v/>
      </c>
      <c r="G18" s="539">
        <f>IF($N$11="","",IF(OR(ISTEXT($N$9),ISTEXT($N$10),ISTEXT($N$11)),"",IF(OR(4&gt;$N$9,8&gt;$N$10,((8-1)*$N$9+4)&gt;$N$11),"",IF(INDEX($P$11:$W$20,MOD(((8-1)*$N$9+4)-1,10)+1,INT((((8-1)*$N$9+4)-1)/10)+1)="","",INDEX($P$11:$W$20,MOD(((8-1)*$N$9+4)-1,10)+1,INT((((8-1)*$N$9+4)-1)/10)+1)))))</f>
        <v/>
      </c>
      <c r="H18" s="539">
        <f>IF($N$11="","",IF(OR(ISTEXT($N$9),ISTEXT($N$10),ISTEXT($N$11)),"",IF(OR(5&gt;$N$9,8&gt;$N$10,((8-1)*$N$9+5)&gt;$N$11),"",IF(INDEX($P$11:$W$20,MOD(((8-1)*$N$9+5)-1,10)+1,INT((((8-1)*$N$9+5)-1)/10)+1)="","",INDEX($P$11:$W$20,MOD(((8-1)*$N$9+5)-1,10)+1,INT((((8-1)*$N$9+5)-1)/10)+1)))))</f>
        <v/>
      </c>
      <c r="I18" s="539">
        <f>IF($N$11="","",IF(OR(ISTEXT($N$9),ISTEXT($N$10),ISTEXT($N$11)),"",IF(OR(6&gt;$N$9,8&gt;$N$10,((8-1)*$N$9+6)&gt;$N$11),"",IF(INDEX($P$11:$W$20,MOD(((8-1)*$N$9+6)-1,10)+1,INT((((8-1)*$N$9+6)-1)/10)+1)="","",INDEX($P$11:$W$20,MOD(((8-1)*$N$9+6)-1,10)+1,INT((((8-1)*$N$9+6)-1)/10)+1)))))</f>
        <v/>
      </c>
      <c r="J18" s="539">
        <f>IF($N$11="","",IF(OR(ISTEXT($N$9),ISTEXT($N$10),ISTEXT($N$11)),"",IF(OR(7&gt;$N$9,8&gt;$N$10,((8-1)*$N$9+7)&gt;$N$11),"",IF(INDEX($P$11:$W$20,MOD(((8-1)*$N$9+7)-1,10)+1,INT((((8-1)*$N$9+7)-1)/10)+1)="","",INDEX($P$11:$W$20,MOD(((8-1)*$N$9+7)-1,10)+1,INT((((8-1)*$N$9+7)-1)/10)+1)))))</f>
        <v/>
      </c>
      <c r="K18" s="539">
        <f>IF($N$11="","",IF(OR(ISTEXT($N$9),ISTEXT($N$10),ISTEXT($N$11)),"",IF(OR(8&gt;$N$9,8&gt;$N$10,((8-1)*$N$9+8)&gt;$N$11),"",IF(INDEX($P$11:$W$20,MOD(((8-1)*$N$9+8)-1,10)+1,INT((((8-1)*$N$9+8)-1)/10)+1)="","",INDEX($P$11:$W$20,MOD(((8-1)*$N$9+8)-1,10)+1,INT((((8-1)*$N$9+8)-1)/10)+1)))))</f>
        <v/>
      </c>
      <c r="L18" s="539">
        <f>IF($N$11="","",IF(OR(ISTEXT($N$9),ISTEXT($N$10),ISTEXT($N$11)),"",IF(OR(9&gt;$N$9,8&gt;$N$10,((8-1)*$N$9+9)&gt;$N$11),"",IF(INDEX($P$11:$W$20,MOD(((8-1)*$N$9+9)-1,10)+1,INT((((8-1)*$N$9+9)-1)/10)+1)="","",INDEX($P$11:$W$20,MOD(((8-1)*$N$9+9)-1,10)+1,INT((((8-1)*$N$9+9)-1)/10)+1)))))</f>
        <v/>
      </c>
      <c r="M18" s="539">
        <f>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IF($G$24="","",IF($D$24="Round",$G$24&amp;""" dia",$G$24&amp;""" x "&amp;$I$24&amp;""""))</f>
        <v/>
      </c>
      <c r="G22" s="173" t="n"/>
      <c r="H22" s="525">
        <f>IF(OR($D$24="",$G$24=""),"",IF($D$24="Round",IF(ISTEXT($G$24),"",ROUND(PI()*(($G$24-2*N($K$24))/2)^2/144,3)),IF($I$24="","",IF(OR(ISTEXT($G$24),ISTEXT($I$24)),"",ROUND(($G$24-2*N($K$24))*($I$24-2*N($K$24))/144,3)))))</f>
        <v/>
      </c>
      <c r="I22" s="189" t="n"/>
      <c r="J22" s="189" t="n"/>
      <c r="K22" s="189">
        <f>IF(N(J22)*N(H22)=0,"",ROUND(N(J22)*N(H22),0))</f>
        <v/>
      </c>
      <c r="L22" s="189">
        <f>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IF($N$24="","",IF($D$24="Round",$N$24&amp;" x 2 axes",IF($N$25="","",$N$24&amp;" x "&amp;$N$25)))</f>
        <v/>
      </c>
      <c r="N24" s="534">
        <f>IF(OR($D$24="",$G$24=""),"",IF($D$24="Round",IF(ISTEXT($G$24),"",IF($G$24&lt;=9,6,IF($G$24&lt;=12,8,10))),IF(ISTEXT($G$24),"",IF($G$24&lt;12,2,MIN(10,MAX(3,ROUNDUP($G$24/6,0)))))))</f>
        <v/>
      </c>
      <c r="P24" s="473" t="inlineStr">
        <is>
          <t>Quick entry – type readings in order (row by row of the grid), down this column then the next:</t>
        </is>
      </c>
    </row>
    <row r="25" ht="13.35" customHeight="1" s="162">
      <c r="B25" s="535" t="inlineStr">
        <is>
          <t>Depth↓ Pos→ (in)</t>
        </is>
      </c>
      <c r="C25" s="414" t="n"/>
      <c r="D25" s="535">
        <f>IF(ISTEXT($N$24),"",IF(OR($D$24="",$G$24="",1&gt;$N$24),"",IF($D$24="Round",IF(ISTEXT($G$24),"",ROUND(IF(1&lt;=$N$24/2,$G$24/2*(1-SQRT(($N$24-2*1+1)/$N$24)),$G$24-$G$24/2*(1-SQRT(($N$24-2*($N$24-1+1)+1)/$N$24))),1)),IF(ISTEXT($G$24),"",ROUND((1-0.5)*$G$24/$N$24,1)))))</f>
        <v/>
      </c>
      <c r="E25" s="535">
        <f>IF(ISTEXT($N$24),"",IF(OR($D$24="",$G$24="",2&gt;$N$24),"",IF($D$24="Round",IF(ISTEXT($G$24),"",ROUND(IF(2&lt;=$N$24/2,$G$24/2*(1-SQRT(($N$24-2*2+1)/$N$24)),$G$24-$G$24/2*(1-SQRT(($N$24-2*($N$24-2+1)+1)/$N$24))),1)),IF(ISTEXT($G$24),"",ROUND((2-0.5)*$G$24/$N$24,1)))))</f>
        <v/>
      </c>
      <c r="F25" s="535">
        <f>IF(ISTEXT($N$24),"",IF(OR($D$24="",$G$24="",3&gt;$N$24),"",IF($D$24="Round",IF(ISTEXT($G$24),"",ROUND(IF(3&lt;=$N$24/2,$G$24/2*(1-SQRT(($N$24-2*3+1)/$N$24)),$G$24-$G$24/2*(1-SQRT(($N$24-2*($N$24-3+1)+1)/$N$24))),1)),IF(ISTEXT($G$24),"",ROUND((3-0.5)*$G$24/$N$24,1)))))</f>
        <v/>
      </c>
      <c r="G25" s="535">
        <f>IF(ISTEXT($N$24),"",IF(OR($D$24="",$G$24="",4&gt;$N$24),"",IF($D$24="Round",IF(ISTEXT($G$24),"",ROUND(IF(4&lt;=$N$24/2,$G$24/2*(1-SQRT(($N$24-2*4+1)/$N$24)),$G$24-$G$24/2*(1-SQRT(($N$24-2*($N$24-4+1)+1)/$N$24))),1)),IF(ISTEXT($G$24),"",ROUND((4-0.5)*$G$24/$N$24,1)))))</f>
        <v/>
      </c>
      <c r="H25" s="535">
        <f>IF(ISTEXT($N$24),"",IF(OR($D$24="",$G$24="",5&gt;$N$24),"",IF($D$24="Round",IF(ISTEXT($G$24),"",ROUND(IF(5&lt;=$N$24/2,$G$24/2*(1-SQRT(($N$24-2*5+1)/$N$24)),$G$24-$G$24/2*(1-SQRT(($N$24-2*($N$24-5+1)+1)/$N$24))),1)),IF(ISTEXT($G$24),"",ROUND((5-0.5)*$G$24/$N$24,1)))))</f>
        <v/>
      </c>
      <c r="I25" s="535">
        <f>IF(ISTEXT($N$24),"",IF(OR($D$24="",$G$24="",6&gt;$N$24),"",IF($D$24="Round",IF(ISTEXT($G$24),"",ROUND(IF(6&lt;=$N$24/2,$G$24/2*(1-SQRT(($N$24-2*6+1)/$N$24)),$G$24-$G$24/2*(1-SQRT(($N$24-2*($N$24-6+1)+1)/$N$24))),1)),IF(ISTEXT($G$24),"",ROUND((6-0.5)*$G$24/$N$24,1)))))</f>
        <v/>
      </c>
      <c r="J25" s="535">
        <f>IF(ISTEXT($N$24),"",IF(OR($D$24="",$G$24="",7&gt;$N$24),"",IF($D$24="Round",IF(ISTEXT($G$24),"",ROUND(IF(7&lt;=$N$24/2,$G$24/2*(1-SQRT(($N$24-2*7+1)/$N$24)),$G$24-$G$24/2*(1-SQRT(($N$24-2*($N$24-7+1)+1)/$N$24))),1)),IF(ISTEXT($G$24),"",ROUND((7-0.5)*$G$24/$N$24,1)))))</f>
        <v/>
      </c>
      <c r="K25" s="535">
        <f>IF(ISTEXT($N$24),"",IF(OR($D$24="",$G$24="",8&gt;$N$24),"",IF($D$24="Round",IF(ISTEXT($G$24),"",ROUND(IF(8&lt;=$N$24/2,$G$24/2*(1-SQRT(($N$24-2*8+1)/$N$24)),$G$24-$G$24/2*(1-SQRT(($N$24-2*($N$24-8+1)+1)/$N$24))),1)),IF(ISTEXT($G$24),"",ROUND((8-0.5)*$G$24/$N$24,1)))))</f>
        <v/>
      </c>
      <c r="L25" s="535">
        <f>IF(ISTEXT($N$24),"",IF(OR($D$24="",$G$24="",9&gt;$N$24),"",IF($D$24="Round",IF(ISTEXT($G$24),"",ROUND(IF(9&lt;=$N$24/2,$G$24/2*(1-SQRT(($N$24-2*9+1)/$N$24)),$G$24-$G$24/2*(1-SQRT(($N$24-2*($N$24-9+1)+1)/$N$24))),1)),IF(ISTEXT($G$24),"",ROUND((9-0.5)*$G$24/$N$24,1)))))</f>
        <v/>
      </c>
      <c r="M25" s="535">
        <f>IF(ISTEXT($N$24),"",IF(OR($D$24="",$G$24="",10&gt;$N$24),"",IF($D$24="Round",IF(ISTEXT($G$24),"",ROUND(IF(10&lt;=$N$24/2,$G$24/2*(1-SQRT(($N$24-2*10+1)/$N$24)),$G$24-$G$24/2*(1-SQRT(($N$24-2*($N$24-10+1)+1)/$N$24))),1)),IF(ISTEXT($G$24),"",ROUND((10-0.5)*$G$24/$N$24,1)))))</f>
        <v/>
      </c>
      <c r="N25" s="534">
        <f>IF(OR($D$24="",$G$24=""),"",IF($D$24="Round",2,IF($I$24="","",IF(ISTEXT($I$24),"",IF($I$24&lt;12,2,MIN(8,MAX(3,ROUNDUP($I$24/6,0))))))))</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IF(OR($D$24="",$G$24=""),"",IF($D$24="Round",IF(1=1,"Axis 1 (0°)",IF(1=2,"Axis 2 (90°)","")),IF(ISTEXT($N$25),"",IF(1&gt;$N$25,"",IF(ISTEXT($I$24),"",ROUND((1-0.5)*$I$24/$N$25,1))))))</f>
        <v/>
      </c>
      <c r="C26" s="538" t="n"/>
      <c r="D26" s="539">
        <f>IF($N$26="","",IF(OR(ISTEXT($N$24),ISTEXT($N$25),ISTEXT($N$26)),"",IF(OR(1&gt;$N$24,1&gt;$N$25,((1-1)*$N$24+1)&gt;$N$26),"",IF(INDEX($P$26:$W$35,MOD(((1-1)*$N$24+1)-1,10)+1,INT((((1-1)*$N$24+1)-1)/10)+1)="","",INDEX($P$26:$W$35,MOD(((1-1)*$N$24+1)-1,10)+1,INT((((1-1)*$N$24+1)-1)/10)+1)))))</f>
        <v/>
      </c>
      <c r="E26" s="539">
        <f>IF($N$26="","",IF(OR(ISTEXT($N$24),ISTEXT($N$25),ISTEXT($N$26)),"",IF(OR(2&gt;$N$24,1&gt;$N$25,((1-1)*$N$24+2)&gt;$N$26),"",IF(INDEX($P$26:$W$35,MOD(((1-1)*$N$24+2)-1,10)+1,INT((((1-1)*$N$24+2)-1)/10)+1)="","",INDEX($P$26:$W$35,MOD(((1-1)*$N$24+2)-1,10)+1,INT((((1-1)*$N$24+2)-1)/10)+1)))))</f>
        <v/>
      </c>
      <c r="F26" s="539">
        <f>IF($N$26="","",IF(OR(ISTEXT($N$24),ISTEXT($N$25),ISTEXT($N$26)),"",IF(OR(3&gt;$N$24,1&gt;$N$25,((1-1)*$N$24+3)&gt;$N$26),"",IF(INDEX($P$26:$W$35,MOD(((1-1)*$N$24+3)-1,10)+1,INT((((1-1)*$N$24+3)-1)/10)+1)="","",INDEX($P$26:$W$35,MOD(((1-1)*$N$24+3)-1,10)+1,INT((((1-1)*$N$24+3)-1)/10)+1)))))</f>
        <v/>
      </c>
      <c r="G26" s="539">
        <f>IF($N$26="","",IF(OR(ISTEXT($N$24),ISTEXT($N$25),ISTEXT($N$26)),"",IF(OR(4&gt;$N$24,1&gt;$N$25,((1-1)*$N$24+4)&gt;$N$26),"",IF(INDEX($P$26:$W$35,MOD(((1-1)*$N$24+4)-1,10)+1,INT((((1-1)*$N$24+4)-1)/10)+1)="","",INDEX($P$26:$W$35,MOD(((1-1)*$N$24+4)-1,10)+1,INT((((1-1)*$N$24+4)-1)/10)+1)))))</f>
        <v/>
      </c>
      <c r="H26" s="539">
        <f>IF($N$26="","",IF(OR(ISTEXT($N$24),ISTEXT($N$25),ISTEXT($N$26)),"",IF(OR(5&gt;$N$24,1&gt;$N$25,((1-1)*$N$24+5)&gt;$N$26),"",IF(INDEX($P$26:$W$35,MOD(((1-1)*$N$24+5)-1,10)+1,INT((((1-1)*$N$24+5)-1)/10)+1)="","",INDEX($P$26:$W$35,MOD(((1-1)*$N$24+5)-1,10)+1,INT((((1-1)*$N$24+5)-1)/10)+1)))))</f>
        <v/>
      </c>
      <c r="I26" s="539">
        <f>IF($N$26="","",IF(OR(ISTEXT($N$24),ISTEXT($N$25),ISTEXT($N$26)),"",IF(OR(6&gt;$N$24,1&gt;$N$25,((1-1)*$N$24+6)&gt;$N$26),"",IF(INDEX($P$26:$W$35,MOD(((1-1)*$N$24+6)-1,10)+1,INT((((1-1)*$N$24+6)-1)/10)+1)="","",INDEX($P$26:$W$35,MOD(((1-1)*$N$24+6)-1,10)+1,INT((((1-1)*$N$24+6)-1)/10)+1)))))</f>
        <v/>
      </c>
      <c r="J26" s="539">
        <f>IF($N$26="","",IF(OR(ISTEXT($N$24),ISTEXT($N$25),ISTEXT($N$26)),"",IF(OR(7&gt;$N$24,1&gt;$N$25,((1-1)*$N$24+7)&gt;$N$26),"",IF(INDEX($P$26:$W$35,MOD(((1-1)*$N$24+7)-1,10)+1,INT((((1-1)*$N$24+7)-1)/10)+1)="","",INDEX($P$26:$W$35,MOD(((1-1)*$N$24+7)-1,10)+1,INT((((1-1)*$N$24+7)-1)/10)+1)))))</f>
        <v/>
      </c>
      <c r="K26" s="539">
        <f>IF($N$26="","",IF(OR(ISTEXT($N$24),ISTEXT($N$25),ISTEXT($N$26)),"",IF(OR(8&gt;$N$24,1&gt;$N$25,((1-1)*$N$24+8)&gt;$N$26),"",IF(INDEX($P$26:$W$35,MOD(((1-1)*$N$24+8)-1,10)+1,INT((((1-1)*$N$24+8)-1)/10)+1)="","",INDEX($P$26:$W$35,MOD(((1-1)*$N$24+8)-1,10)+1,INT((((1-1)*$N$24+8)-1)/10)+1)))))</f>
        <v/>
      </c>
      <c r="L26" s="539">
        <f>IF($N$26="","",IF(OR(ISTEXT($N$24),ISTEXT($N$25),ISTEXT($N$26)),"",IF(OR(9&gt;$N$24,1&gt;$N$25,((1-1)*$N$24+9)&gt;$N$26),"",IF(INDEX($P$26:$W$35,MOD(((1-1)*$N$24+9)-1,10)+1,INT((((1-1)*$N$24+9)-1)/10)+1)="","",INDEX($P$26:$W$35,MOD(((1-1)*$N$24+9)-1,10)+1,INT((((1-1)*$N$24+9)-1)/10)+1)))))</f>
        <v/>
      </c>
      <c r="M26" s="539">
        <f>IF($N$26="","",IF(OR(ISTEXT($N$24),ISTEXT($N$25),ISTEXT($N$26)),"",IF(OR(10&gt;$N$24,1&gt;$N$25,((1-1)*$N$24+10)&gt;$N$26),"",IF(INDEX($P$26:$W$35,MOD(((1-1)*$N$24+10)-1,10)+1,INT((((1-1)*$N$24+10)-1)/10)+1)="","",INDEX($P$26:$W$35,MOD(((1-1)*$N$24+10)-1,10)+1,INT((((1-1)*$N$24+10)-1)/10)+1)))))</f>
        <v/>
      </c>
      <c r="N26" s="534">
        <f>IF(OR(N24="",N25=""),"",IF(OR(ISTEXT(N24),ISTEXT(N25)),"",N24*N25))</f>
        <v/>
      </c>
      <c r="P26" s="540" t="n"/>
      <c r="Q26" s="540" t="n"/>
      <c r="R26" s="540" t="n"/>
      <c r="S26" s="540" t="n"/>
      <c r="T26" s="540" t="n"/>
      <c r="U26" s="540" t="n"/>
      <c r="V26" s="540" t="n"/>
      <c r="W26" s="540" t="n"/>
    </row>
    <row r="27" ht="13.35" customHeight="1" s="162">
      <c r="B27" s="537">
        <f>IF(OR($D$24="",$G$24=""),"",IF($D$24="Round",IF(2=1,"Axis 1 (0°)",IF(2=2,"Axis 2 (90°)","")),IF(ISTEXT($N$25),"",IF(2&gt;$N$25,"",IF(ISTEXT($I$24),"",ROUND((2-0.5)*$I$24/$N$25,1))))))</f>
        <v/>
      </c>
      <c r="C27" s="538" t="n"/>
      <c r="D27" s="539">
        <f>IF($N$26="","",IF(OR(ISTEXT($N$24),ISTEXT($N$25),ISTEXT($N$26)),"",IF(OR(1&gt;$N$24,2&gt;$N$25,((2-1)*$N$24+1)&gt;$N$26),"",IF(INDEX($P$26:$W$35,MOD(((2-1)*$N$24+1)-1,10)+1,INT((((2-1)*$N$24+1)-1)/10)+1)="","",INDEX($P$26:$W$35,MOD(((2-1)*$N$24+1)-1,10)+1,INT((((2-1)*$N$24+1)-1)/10)+1)))))</f>
        <v/>
      </c>
      <c r="E27" s="539">
        <f>IF($N$26="","",IF(OR(ISTEXT($N$24),ISTEXT($N$25),ISTEXT($N$26)),"",IF(OR(2&gt;$N$24,2&gt;$N$25,((2-1)*$N$24+2)&gt;$N$26),"",IF(INDEX($P$26:$W$35,MOD(((2-1)*$N$24+2)-1,10)+1,INT((((2-1)*$N$24+2)-1)/10)+1)="","",INDEX($P$26:$W$35,MOD(((2-1)*$N$24+2)-1,10)+1,INT((((2-1)*$N$24+2)-1)/10)+1)))))</f>
        <v/>
      </c>
      <c r="F27" s="539">
        <f>IF($N$26="","",IF(OR(ISTEXT($N$24),ISTEXT($N$25),ISTEXT($N$26)),"",IF(OR(3&gt;$N$24,2&gt;$N$25,((2-1)*$N$24+3)&gt;$N$26),"",IF(INDEX($P$26:$W$35,MOD(((2-1)*$N$24+3)-1,10)+1,INT((((2-1)*$N$24+3)-1)/10)+1)="","",INDEX($P$26:$W$35,MOD(((2-1)*$N$24+3)-1,10)+1,INT((((2-1)*$N$24+3)-1)/10)+1)))))</f>
        <v/>
      </c>
      <c r="G27" s="539">
        <f>IF($N$26="","",IF(OR(ISTEXT($N$24),ISTEXT($N$25),ISTEXT($N$26)),"",IF(OR(4&gt;$N$24,2&gt;$N$25,((2-1)*$N$24+4)&gt;$N$26),"",IF(INDEX($P$26:$W$35,MOD(((2-1)*$N$24+4)-1,10)+1,INT((((2-1)*$N$24+4)-1)/10)+1)="","",INDEX($P$26:$W$35,MOD(((2-1)*$N$24+4)-1,10)+1,INT((((2-1)*$N$24+4)-1)/10)+1)))))</f>
        <v/>
      </c>
      <c r="H27" s="539">
        <f>IF($N$26="","",IF(OR(ISTEXT($N$24),ISTEXT($N$25),ISTEXT($N$26)),"",IF(OR(5&gt;$N$24,2&gt;$N$25,((2-1)*$N$24+5)&gt;$N$26),"",IF(INDEX($P$26:$W$35,MOD(((2-1)*$N$24+5)-1,10)+1,INT((((2-1)*$N$24+5)-1)/10)+1)="","",INDEX($P$26:$W$35,MOD(((2-1)*$N$24+5)-1,10)+1,INT((((2-1)*$N$24+5)-1)/10)+1)))))</f>
        <v/>
      </c>
      <c r="I27" s="539">
        <f>IF($N$26="","",IF(OR(ISTEXT($N$24),ISTEXT($N$25),ISTEXT($N$26)),"",IF(OR(6&gt;$N$24,2&gt;$N$25,((2-1)*$N$24+6)&gt;$N$26),"",IF(INDEX($P$26:$W$35,MOD(((2-1)*$N$24+6)-1,10)+1,INT((((2-1)*$N$24+6)-1)/10)+1)="","",INDEX($P$26:$W$35,MOD(((2-1)*$N$24+6)-1,10)+1,INT((((2-1)*$N$24+6)-1)/10)+1)))))</f>
        <v/>
      </c>
      <c r="J27" s="539">
        <f>IF($N$26="","",IF(OR(ISTEXT($N$24),ISTEXT($N$25),ISTEXT($N$26)),"",IF(OR(7&gt;$N$24,2&gt;$N$25,((2-1)*$N$24+7)&gt;$N$26),"",IF(INDEX($P$26:$W$35,MOD(((2-1)*$N$24+7)-1,10)+1,INT((((2-1)*$N$24+7)-1)/10)+1)="","",INDEX($P$26:$W$35,MOD(((2-1)*$N$24+7)-1,10)+1,INT((((2-1)*$N$24+7)-1)/10)+1)))))</f>
        <v/>
      </c>
      <c r="K27" s="539">
        <f>IF($N$26="","",IF(OR(ISTEXT($N$24),ISTEXT($N$25),ISTEXT($N$26)),"",IF(OR(8&gt;$N$24,2&gt;$N$25,((2-1)*$N$24+8)&gt;$N$26),"",IF(INDEX($P$26:$W$35,MOD(((2-1)*$N$24+8)-1,10)+1,INT((((2-1)*$N$24+8)-1)/10)+1)="","",INDEX($P$26:$W$35,MOD(((2-1)*$N$24+8)-1,10)+1,INT((((2-1)*$N$24+8)-1)/10)+1)))))</f>
        <v/>
      </c>
      <c r="L27" s="539">
        <f>IF($N$26="","",IF(OR(ISTEXT($N$24),ISTEXT($N$25),ISTEXT($N$26)),"",IF(OR(9&gt;$N$24,2&gt;$N$25,((2-1)*$N$24+9)&gt;$N$26),"",IF(INDEX($P$26:$W$35,MOD(((2-1)*$N$24+9)-1,10)+1,INT((((2-1)*$N$24+9)-1)/10)+1)="","",INDEX($P$26:$W$35,MOD(((2-1)*$N$24+9)-1,10)+1,INT((((2-1)*$N$24+9)-1)/10)+1)))))</f>
        <v/>
      </c>
      <c r="M27" s="539">
        <f>IF($N$26="","",IF(OR(ISTEXT($N$24),ISTEXT($N$25),ISTEXT($N$26)),"",IF(OR(10&gt;$N$24,2&gt;$N$25,((2-1)*$N$24+10)&gt;$N$26),"",IF(INDEX($P$26:$W$35,MOD(((2-1)*$N$24+10)-1,10)+1,INT((((2-1)*$N$24+10)-1)/10)+1)="","",INDEX($P$26:$W$35,MOD(((2-1)*$N$24+10)-1,10)+1,INT((((2-1)*$N$24+10)-1)/10)+1)))))</f>
        <v/>
      </c>
      <c r="P27" s="540" t="n"/>
      <c r="Q27" s="540" t="n"/>
      <c r="R27" s="540" t="n"/>
      <c r="S27" s="540" t="n"/>
      <c r="T27" s="540" t="n"/>
      <c r="U27" s="540" t="n"/>
      <c r="V27" s="540" t="n"/>
      <c r="W27" s="540" t="n"/>
    </row>
    <row r="28" ht="13.35" customHeight="1" s="162">
      <c r="B28" s="537">
        <f>IF(OR($D$24="",$G$24=""),"",IF($D$24="Round",IF(3=1,"Axis 1 (0°)",IF(3=2,"Axis 2 (90°)","")),IF(ISTEXT($N$25),"",IF(3&gt;$N$25,"",IF(ISTEXT($I$24),"",ROUND((3-0.5)*$I$24/$N$25,1))))))</f>
        <v/>
      </c>
      <c r="C28" s="538" t="n"/>
      <c r="D28" s="539">
        <f>IF($N$26="","",IF(OR(ISTEXT($N$24),ISTEXT($N$25),ISTEXT($N$26)),"",IF(OR(1&gt;$N$24,3&gt;$N$25,((3-1)*$N$24+1)&gt;$N$26),"",IF(INDEX($P$26:$W$35,MOD(((3-1)*$N$24+1)-1,10)+1,INT((((3-1)*$N$24+1)-1)/10)+1)="","",INDEX($P$26:$W$35,MOD(((3-1)*$N$24+1)-1,10)+1,INT((((3-1)*$N$24+1)-1)/10)+1)))))</f>
        <v/>
      </c>
      <c r="E28" s="539">
        <f>IF($N$26="","",IF(OR(ISTEXT($N$24),ISTEXT($N$25),ISTEXT($N$26)),"",IF(OR(2&gt;$N$24,3&gt;$N$25,((3-1)*$N$24+2)&gt;$N$26),"",IF(INDEX($P$26:$W$35,MOD(((3-1)*$N$24+2)-1,10)+1,INT((((3-1)*$N$24+2)-1)/10)+1)="","",INDEX($P$26:$W$35,MOD(((3-1)*$N$24+2)-1,10)+1,INT((((3-1)*$N$24+2)-1)/10)+1)))))</f>
        <v/>
      </c>
      <c r="F28" s="539">
        <f>IF($N$26="","",IF(OR(ISTEXT($N$24),ISTEXT($N$25),ISTEXT($N$26)),"",IF(OR(3&gt;$N$24,3&gt;$N$25,((3-1)*$N$24+3)&gt;$N$26),"",IF(INDEX($P$26:$W$35,MOD(((3-1)*$N$24+3)-1,10)+1,INT((((3-1)*$N$24+3)-1)/10)+1)="","",INDEX($P$26:$W$35,MOD(((3-1)*$N$24+3)-1,10)+1,INT((((3-1)*$N$24+3)-1)/10)+1)))))</f>
        <v/>
      </c>
      <c r="G28" s="539">
        <f>IF($N$26="","",IF(OR(ISTEXT($N$24),ISTEXT($N$25),ISTEXT($N$26)),"",IF(OR(4&gt;$N$24,3&gt;$N$25,((3-1)*$N$24+4)&gt;$N$26),"",IF(INDEX($P$26:$W$35,MOD(((3-1)*$N$24+4)-1,10)+1,INT((((3-1)*$N$24+4)-1)/10)+1)="","",INDEX($P$26:$W$35,MOD(((3-1)*$N$24+4)-1,10)+1,INT((((3-1)*$N$24+4)-1)/10)+1)))))</f>
        <v/>
      </c>
      <c r="H28" s="539">
        <f>IF($N$26="","",IF(OR(ISTEXT($N$24),ISTEXT($N$25),ISTEXT($N$26)),"",IF(OR(5&gt;$N$24,3&gt;$N$25,((3-1)*$N$24+5)&gt;$N$26),"",IF(INDEX($P$26:$W$35,MOD(((3-1)*$N$24+5)-1,10)+1,INT((((3-1)*$N$24+5)-1)/10)+1)="","",INDEX($P$26:$W$35,MOD(((3-1)*$N$24+5)-1,10)+1,INT((((3-1)*$N$24+5)-1)/10)+1)))))</f>
        <v/>
      </c>
      <c r="I28" s="539">
        <f>IF($N$26="","",IF(OR(ISTEXT($N$24),ISTEXT($N$25),ISTEXT($N$26)),"",IF(OR(6&gt;$N$24,3&gt;$N$25,((3-1)*$N$24+6)&gt;$N$26),"",IF(INDEX($P$26:$W$35,MOD(((3-1)*$N$24+6)-1,10)+1,INT((((3-1)*$N$24+6)-1)/10)+1)="","",INDEX($P$26:$W$35,MOD(((3-1)*$N$24+6)-1,10)+1,INT((((3-1)*$N$24+6)-1)/10)+1)))))</f>
        <v/>
      </c>
      <c r="J28" s="539">
        <f>IF($N$26="","",IF(OR(ISTEXT($N$24),ISTEXT($N$25),ISTEXT($N$26)),"",IF(OR(7&gt;$N$24,3&gt;$N$25,((3-1)*$N$24+7)&gt;$N$26),"",IF(INDEX($P$26:$W$35,MOD(((3-1)*$N$24+7)-1,10)+1,INT((((3-1)*$N$24+7)-1)/10)+1)="","",INDEX($P$26:$W$35,MOD(((3-1)*$N$24+7)-1,10)+1,INT((((3-1)*$N$24+7)-1)/10)+1)))))</f>
        <v/>
      </c>
      <c r="K28" s="539">
        <f>IF($N$26="","",IF(OR(ISTEXT($N$24),ISTEXT($N$25),ISTEXT($N$26)),"",IF(OR(8&gt;$N$24,3&gt;$N$25,((3-1)*$N$24+8)&gt;$N$26),"",IF(INDEX($P$26:$W$35,MOD(((3-1)*$N$24+8)-1,10)+1,INT((((3-1)*$N$24+8)-1)/10)+1)="","",INDEX($P$26:$W$35,MOD(((3-1)*$N$24+8)-1,10)+1,INT((((3-1)*$N$24+8)-1)/10)+1)))))</f>
        <v/>
      </c>
      <c r="L28" s="539">
        <f>IF($N$26="","",IF(OR(ISTEXT($N$24),ISTEXT($N$25),ISTEXT($N$26)),"",IF(OR(9&gt;$N$24,3&gt;$N$25,((3-1)*$N$24+9)&gt;$N$26),"",IF(INDEX($P$26:$W$35,MOD(((3-1)*$N$24+9)-1,10)+1,INT((((3-1)*$N$24+9)-1)/10)+1)="","",INDEX($P$26:$W$35,MOD(((3-1)*$N$24+9)-1,10)+1,INT((((3-1)*$N$24+9)-1)/10)+1)))))</f>
        <v/>
      </c>
      <c r="M28" s="539">
        <f>IF($N$26="","",IF(OR(ISTEXT($N$24),ISTEXT($N$25),ISTEXT($N$26)),"",IF(OR(10&gt;$N$24,3&gt;$N$25,((3-1)*$N$24+10)&gt;$N$26),"",IF(INDEX($P$26:$W$35,MOD(((3-1)*$N$24+10)-1,10)+1,INT((((3-1)*$N$24+10)-1)/10)+1)="","",INDEX($P$26:$W$35,MOD(((3-1)*$N$24+10)-1,10)+1,INT((((3-1)*$N$24+10)-1)/10)+1)))))</f>
        <v/>
      </c>
      <c r="P28" s="540" t="n"/>
      <c r="Q28" s="540" t="n"/>
      <c r="R28" s="540" t="n"/>
      <c r="S28" s="540" t="n"/>
      <c r="T28" s="540" t="n"/>
      <c r="U28" s="540" t="n"/>
      <c r="V28" s="540" t="n"/>
      <c r="W28" s="540" t="n"/>
    </row>
    <row r="29" ht="13.35" customHeight="1" s="162">
      <c r="B29" s="537">
        <f>IF(OR($D$24="",$G$24=""),"",IF($D$24="Round",IF(4=1,"Axis 1 (0°)",IF(4=2,"Axis 2 (90°)","")),IF(ISTEXT($N$25),"",IF(4&gt;$N$25,"",IF(ISTEXT($I$24),"",ROUND((4-0.5)*$I$24/$N$25,1))))))</f>
        <v/>
      </c>
      <c r="C29" s="538" t="n"/>
      <c r="D29" s="539">
        <f>IF($N$26="","",IF(OR(ISTEXT($N$24),ISTEXT($N$25),ISTEXT($N$26)),"",IF(OR(1&gt;$N$24,4&gt;$N$25,((4-1)*$N$24+1)&gt;$N$26),"",IF(INDEX($P$26:$W$35,MOD(((4-1)*$N$24+1)-1,10)+1,INT((((4-1)*$N$24+1)-1)/10)+1)="","",INDEX($P$26:$W$35,MOD(((4-1)*$N$24+1)-1,10)+1,INT((((4-1)*$N$24+1)-1)/10)+1)))))</f>
        <v/>
      </c>
      <c r="E29" s="539">
        <f>IF($N$26="","",IF(OR(ISTEXT($N$24),ISTEXT($N$25),ISTEXT($N$26)),"",IF(OR(2&gt;$N$24,4&gt;$N$25,((4-1)*$N$24+2)&gt;$N$26),"",IF(INDEX($P$26:$W$35,MOD(((4-1)*$N$24+2)-1,10)+1,INT((((4-1)*$N$24+2)-1)/10)+1)="","",INDEX($P$26:$W$35,MOD(((4-1)*$N$24+2)-1,10)+1,INT((((4-1)*$N$24+2)-1)/10)+1)))))</f>
        <v/>
      </c>
      <c r="F29" s="539">
        <f>IF($N$26="","",IF(OR(ISTEXT($N$24),ISTEXT($N$25),ISTEXT($N$26)),"",IF(OR(3&gt;$N$24,4&gt;$N$25,((4-1)*$N$24+3)&gt;$N$26),"",IF(INDEX($P$26:$W$35,MOD(((4-1)*$N$24+3)-1,10)+1,INT((((4-1)*$N$24+3)-1)/10)+1)="","",INDEX($P$26:$W$35,MOD(((4-1)*$N$24+3)-1,10)+1,INT((((4-1)*$N$24+3)-1)/10)+1)))))</f>
        <v/>
      </c>
      <c r="G29" s="539">
        <f>IF($N$26="","",IF(OR(ISTEXT($N$24),ISTEXT($N$25),ISTEXT($N$26)),"",IF(OR(4&gt;$N$24,4&gt;$N$25,((4-1)*$N$24+4)&gt;$N$26),"",IF(INDEX($P$26:$W$35,MOD(((4-1)*$N$24+4)-1,10)+1,INT((((4-1)*$N$24+4)-1)/10)+1)="","",INDEX($P$26:$W$35,MOD(((4-1)*$N$24+4)-1,10)+1,INT((((4-1)*$N$24+4)-1)/10)+1)))))</f>
        <v/>
      </c>
      <c r="H29" s="539">
        <f>IF($N$26="","",IF(OR(ISTEXT($N$24),ISTEXT($N$25),ISTEXT($N$26)),"",IF(OR(5&gt;$N$24,4&gt;$N$25,((4-1)*$N$24+5)&gt;$N$26),"",IF(INDEX($P$26:$W$35,MOD(((4-1)*$N$24+5)-1,10)+1,INT((((4-1)*$N$24+5)-1)/10)+1)="","",INDEX($P$26:$W$35,MOD(((4-1)*$N$24+5)-1,10)+1,INT((((4-1)*$N$24+5)-1)/10)+1)))))</f>
        <v/>
      </c>
      <c r="I29" s="539">
        <f>IF($N$26="","",IF(OR(ISTEXT($N$24),ISTEXT($N$25),ISTEXT($N$26)),"",IF(OR(6&gt;$N$24,4&gt;$N$25,((4-1)*$N$24+6)&gt;$N$26),"",IF(INDEX($P$26:$W$35,MOD(((4-1)*$N$24+6)-1,10)+1,INT((((4-1)*$N$24+6)-1)/10)+1)="","",INDEX($P$26:$W$35,MOD(((4-1)*$N$24+6)-1,10)+1,INT((((4-1)*$N$24+6)-1)/10)+1)))))</f>
        <v/>
      </c>
      <c r="J29" s="539">
        <f>IF($N$26="","",IF(OR(ISTEXT($N$24),ISTEXT($N$25),ISTEXT($N$26)),"",IF(OR(7&gt;$N$24,4&gt;$N$25,((4-1)*$N$24+7)&gt;$N$26),"",IF(INDEX($P$26:$W$35,MOD(((4-1)*$N$24+7)-1,10)+1,INT((((4-1)*$N$24+7)-1)/10)+1)="","",INDEX($P$26:$W$35,MOD(((4-1)*$N$24+7)-1,10)+1,INT((((4-1)*$N$24+7)-1)/10)+1)))))</f>
        <v/>
      </c>
      <c r="K29" s="539">
        <f>IF($N$26="","",IF(OR(ISTEXT($N$24),ISTEXT($N$25),ISTEXT($N$26)),"",IF(OR(8&gt;$N$24,4&gt;$N$25,((4-1)*$N$24+8)&gt;$N$26),"",IF(INDEX($P$26:$W$35,MOD(((4-1)*$N$24+8)-1,10)+1,INT((((4-1)*$N$24+8)-1)/10)+1)="","",INDEX($P$26:$W$35,MOD(((4-1)*$N$24+8)-1,10)+1,INT((((4-1)*$N$24+8)-1)/10)+1)))))</f>
        <v/>
      </c>
      <c r="L29" s="539">
        <f>IF($N$26="","",IF(OR(ISTEXT($N$24),ISTEXT($N$25),ISTEXT($N$26)),"",IF(OR(9&gt;$N$24,4&gt;$N$25,((4-1)*$N$24+9)&gt;$N$26),"",IF(INDEX($P$26:$W$35,MOD(((4-1)*$N$24+9)-1,10)+1,INT((((4-1)*$N$24+9)-1)/10)+1)="","",INDEX($P$26:$W$35,MOD(((4-1)*$N$24+9)-1,10)+1,INT((((4-1)*$N$24+9)-1)/10)+1)))))</f>
        <v/>
      </c>
      <c r="M29" s="539">
        <f>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IF(OR($D$24="",$G$24=""),"",IF($D$24="Round",IF(5=1,"Axis 1 (0°)",IF(5=2,"Axis 2 (90°)","")),IF(ISTEXT($N$25),"",IF(5&gt;$N$25,"",IF(ISTEXT($I$24),"",ROUND((5-0.5)*$I$24/$N$25,1))))))</f>
        <v/>
      </c>
      <c r="C30" s="538" t="n"/>
      <c r="D30" s="539">
        <f>IF($N$26="","",IF(OR(ISTEXT($N$24),ISTEXT($N$25),ISTEXT($N$26)),"",IF(OR(1&gt;$N$24,5&gt;$N$25,((5-1)*$N$24+1)&gt;$N$26),"",IF(INDEX($P$26:$W$35,MOD(((5-1)*$N$24+1)-1,10)+1,INT((((5-1)*$N$24+1)-1)/10)+1)="","",INDEX($P$26:$W$35,MOD(((5-1)*$N$24+1)-1,10)+1,INT((((5-1)*$N$24+1)-1)/10)+1)))))</f>
        <v/>
      </c>
      <c r="E30" s="539">
        <f>IF($N$26="","",IF(OR(ISTEXT($N$24),ISTEXT($N$25),ISTEXT($N$26)),"",IF(OR(2&gt;$N$24,5&gt;$N$25,((5-1)*$N$24+2)&gt;$N$26),"",IF(INDEX($P$26:$W$35,MOD(((5-1)*$N$24+2)-1,10)+1,INT((((5-1)*$N$24+2)-1)/10)+1)="","",INDEX($P$26:$W$35,MOD(((5-1)*$N$24+2)-1,10)+1,INT((((5-1)*$N$24+2)-1)/10)+1)))))</f>
        <v/>
      </c>
      <c r="F30" s="539">
        <f>IF($N$26="","",IF(OR(ISTEXT($N$24),ISTEXT($N$25),ISTEXT($N$26)),"",IF(OR(3&gt;$N$24,5&gt;$N$25,((5-1)*$N$24+3)&gt;$N$26),"",IF(INDEX($P$26:$W$35,MOD(((5-1)*$N$24+3)-1,10)+1,INT((((5-1)*$N$24+3)-1)/10)+1)="","",INDEX($P$26:$W$35,MOD(((5-1)*$N$24+3)-1,10)+1,INT((((5-1)*$N$24+3)-1)/10)+1)))))</f>
        <v/>
      </c>
      <c r="G30" s="539">
        <f>IF($N$26="","",IF(OR(ISTEXT($N$24),ISTEXT($N$25),ISTEXT($N$26)),"",IF(OR(4&gt;$N$24,5&gt;$N$25,((5-1)*$N$24+4)&gt;$N$26),"",IF(INDEX($P$26:$W$35,MOD(((5-1)*$N$24+4)-1,10)+1,INT((((5-1)*$N$24+4)-1)/10)+1)="","",INDEX($P$26:$W$35,MOD(((5-1)*$N$24+4)-1,10)+1,INT((((5-1)*$N$24+4)-1)/10)+1)))))</f>
        <v/>
      </c>
      <c r="H30" s="539">
        <f>IF($N$26="","",IF(OR(ISTEXT($N$24),ISTEXT($N$25),ISTEXT($N$26)),"",IF(OR(5&gt;$N$24,5&gt;$N$25,((5-1)*$N$24+5)&gt;$N$26),"",IF(INDEX($P$26:$W$35,MOD(((5-1)*$N$24+5)-1,10)+1,INT((((5-1)*$N$24+5)-1)/10)+1)="","",INDEX($P$26:$W$35,MOD(((5-1)*$N$24+5)-1,10)+1,INT((((5-1)*$N$24+5)-1)/10)+1)))))</f>
        <v/>
      </c>
      <c r="I30" s="539">
        <f>IF($N$26="","",IF(OR(ISTEXT($N$24),ISTEXT($N$25),ISTEXT($N$26)),"",IF(OR(6&gt;$N$24,5&gt;$N$25,((5-1)*$N$24+6)&gt;$N$26),"",IF(INDEX($P$26:$W$35,MOD(((5-1)*$N$24+6)-1,10)+1,INT((((5-1)*$N$24+6)-1)/10)+1)="","",INDEX($P$26:$W$35,MOD(((5-1)*$N$24+6)-1,10)+1,INT((((5-1)*$N$24+6)-1)/10)+1)))))</f>
        <v/>
      </c>
      <c r="J30" s="539">
        <f>IF($N$26="","",IF(OR(ISTEXT($N$24),ISTEXT($N$25),ISTEXT($N$26)),"",IF(OR(7&gt;$N$24,5&gt;$N$25,((5-1)*$N$24+7)&gt;$N$26),"",IF(INDEX($P$26:$W$35,MOD(((5-1)*$N$24+7)-1,10)+1,INT((((5-1)*$N$24+7)-1)/10)+1)="","",INDEX($P$26:$W$35,MOD(((5-1)*$N$24+7)-1,10)+1,INT((((5-1)*$N$24+7)-1)/10)+1)))))</f>
        <v/>
      </c>
      <c r="K30" s="539">
        <f>IF($N$26="","",IF(OR(ISTEXT($N$24),ISTEXT($N$25),ISTEXT($N$26)),"",IF(OR(8&gt;$N$24,5&gt;$N$25,((5-1)*$N$24+8)&gt;$N$26),"",IF(INDEX($P$26:$W$35,MOD(((5-1)*$N$24+8)-1,10)+1,INT((((5-1)*$N$24+8)-1)/10)+1)="","",INDEX($P$26:$W$35,MOD(((5-1)*$N$24+8)-1,10)+1,INT((((5-1)*$N$24+8)-1)/10)+1)))))</f>
        <v/>
      </c>
      <c r="L30" s="539">
        <f>IF($N$26="","",IF(OR(ISTEXT($N$24),ISTEXT($N$25),ISTEXT($N$26)),"",IF(OR(9&gt;$N$24,5&gt;$N$25,((5-1)*$N$24+9)&gt;$N$26),"",IF(INDEX($P$26:$W$35,MOD(((5-1)*$N$24+9)-1,10)+1,INT((((5-1)*$N$24+9)-1)/10)+1)="","",INDEX($P$26:$W$35,MOD(((5-1)*$N$24+9)-1,10)+1,INT((((5-1)*$N$24+9)-1)/10)+1)))))</f>
        <v/>
      </c>
      <c r="M30" s="539">
        <f>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IF(OR($D$24="",$G$24=""),"",IF($D$24="Round",IF(6=1,"Axis 1 (0°)",IF(6=2,"Axis 2 (90°)","")),IF(ISTEXT($N$25),"",IF(6&gt;$N$25,"",IF(ISTEXT($I$24),"",ROUND((6-0.5)*$I$24/$N$25,1))))))</f>
        <v/>
      </c>
      <c r="C31" s="538" t="n"/>
      <c r="D31" s="539">
        <f>IF($N$26="","",IF(OR(ISTEXT($N$24),ISTEXT($N$25),ISTEXT($N$26)),"",IF(OR(1&gt;$N$24,6&gt;$N$25,((6-1)*$N$24+1)&gt;$N$26),"",IF(INDEX($P$26:$W$35,MOD(((6-1)*$N$24+1)-1,10)+1,INT((((6-1)*$N$24+1)-1)/10)+1)="","",INDEX($P$26:$W$35,MOD(((6-1)*$N$24+1)-1,10)+1,INT((((6-1)*$N$24+1)-1)/10)+1)))))</f>
        <v/>
      </c>
      <c r="E31" s="539">
        <f>IF($N$26="","",IF(OR(ISTEXT($N$24),ISTEXT($N$25),ISTEXT($N$26)),"",IF(OR(2&gt;$N$24,6&gt;$N$25,((6-1)*$N$24+2)&gt;$N$26),"",IF(INDEX($P$26:$W$35,MOD(((6-1)*$N$24+2)-1,10)+1,INT((((6-1)*$N$24+2)-1)/10)+1)="","",INDEX($P$26:$W$35,MOD(((6-1)*$N$24+2)-1,10)+1,INT((((6-1)*$N$24+2)-1)/10)+1)))))</f>
        <v/>
      </c>
      <c r="F31" s="539">
        <f>IF($N$26="","",IF(OR(ISTEXT($N$24),ISTEXT($N$25),ISTEXT($N$26)),"",IF(OR(3&gt;$N$24,6&gt;$N$25,((6-1)*$N$24+3)&gt;$N$26),"",IF(INDEX($P$26:$W$35,MOD(((6-1)*$N$24+3)-1,10)+1,INT((((6-1)*$N$24+3)-1)/10)+1)="","",INDEX($P$26:$W$35,MOD(((6-1)*$N$24+3)-1,10)+1,INT((((6-1)*$N$24+3)-1)/10)+1)))))</f>
        <v/>
      </c>
      <c r="G31" s="539">
        <f>IF($N$26="","",IF(OR(ISTEXT($N$24),ISTEXT($N$25),ISTEXT($N$26)),"",IF(OR(4&gt;$N$24,6&gt;$N$25,((6-1)*$N$24+4)&gt;$N$26),"",IF(INDEX($P$26:$W$35,MOD(((6-1)*$N$24+4)-1,10)+1,INT((((6-1)*$N$24+4)-1)/10)+1)="","",INDEX($P$26:$W$35,MOD(((6-1)*$N$24+4)-1,10)+1,INT((((6-1)*$N$24+4)-1)/10)+1)))))</f>
        <v/>
      </c>
      <c r="H31" s="539">
        <f>IF($N$26="","",IF(OR(ISTEXT($N$24),ISTEXT($N$25),ISTEXT($N$26)),"",IF(OR(5&gt;$N$24,6&gt;$N$25,((6-1)*$N$24+5)&gt;$N$26),"",IF(INDEX($P$26:$W$35,MOD(((6-1)*$N$24+5)-1,10)+1,INT((((6-1)*$N$24+5)-1)/10)+1)="","",INDEX($P$26:$W$35,MOD(((6-1)*$N$24+5)-1,10)+1,INT((((6-1)*$N$24+5)-1)/10)+1)))))</f>
        <v/>
      </c>
      <c r="I31" s="539">
        <f>IF($N$26="","",IF(OR(ISTEXT($N$24),ISTEXT($N$25),ISTEXT($N$26)),"",IF(OR(6&gt;$N$24,6&gt;$N$25,((6-1)*$N$24+6)&gt;$N$26),"",IF(INDEX($P$26:$W$35,MOD(((6-1)*$N$24+6)-1,10)+1,INT((((6-1)*$N$24+6)-1)/10)+1)="","",INDEX($P$26:$W$35,MOD(((6-1)*$N$24+6)-1,10)+1,INT((((6-1)*$N$24+6)-1)/10)+1)))))</f>
        <v/>
      </c>
      <c r="J31" s="539">
        <f>IF($N$26="","",IF(OR(ISTEXT($N$24),ISTEXT($N$25),ISTEXT($N$26)),"",IF(OR(7&gt;$N$24,6&gt;$N$25,((6-1)*$N$24+7)&gt;$N$26),"",IF(INDEX($P$26:$W$35,MOD(((6-1)*$N$24+7)-1,10)+1,INT((((6-1)*$N$24+7)-1)/10)+1)="","",INDEX($P$26:$W$35,MOD(((6-1)*$N$24+7)-1,10)+1,INT((((6-1)*$N$24+7)-1)/10)+1)))))</f>
        <v/>
      </c>
      <c r="K31" s="539">
        <f>IF($N$26="","",IF(OR(ISTEXT($N$24),ISTEXT($N$25),ISTEXT($N$26)),"",IF(OR(8&gt;$N$24,6&gt;$N$25,((6-1)*$N$24+8)&gt;$N$26),"",IF(INDEX($P$26:$W$35,MOD(((6-1)*$N$24+8)-1,10)+1,INT((((6-1)*$N$24+8)-1)/10)+1)="","",INDEX($P$26:$W$35,MOD(((6-1)*$N$24+8)-1,10)+1,INT((((6-1)*$N$24+8)-1)/10)+1)))))</f>
        <v/>
      </c>
      <c r="L31" s="539">
        <f>IF($N$26="","",IF(OR(ISTEXT($N$24),ISTEXT($N$25),ISTEXT($N$26)),"",IF(OR(9&gt;$N$24,6&gt;$N$25,((6-1)*$N$24+9)&gt;$N$26),"",IF(INDEX($P$26:$W$35,MOD(((6-1)*$N$24+9)-1,10)+1,INT((((6-1)*$N$24+9)-1)/10)+1)="","",INDEX($P$26:$W$35,MOD(((6-1)*$N$24+9)-1,10)+1,INT((((6-1)*$N$24+9)-1)/10)+1)))))</f>
        <v/>
      </c>
      <c r="M31" s="539">
        <f>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IF(OR($D$24="",$G$24=""),"",IF($D$24="Round",IF(7=1,"Axis 1 (0°)",IF(7=2,"Axis 2 (90°)","")),IF(ISTEXT($N$25),"",IF(7&gt;$N$25,"",IF(ISTEXT($I$24),"",ROUND((7-0.5)*$I$24/$N$25,1))))))</f>
        <v/>
      </c>
      <c r="C32" s="538" t="n"/>
      <c r="D32" s="539">
        <f>IF($N$26="","",IF(OR(ISTEXT($N$24),ISTEXT($N$25),ISTEXT($N$26)),"",IF(OR(1&gt;$N$24,7&gt;$N$25,((7-1)*$N$24+1)&gt;$N$26),"",IF(INDEX($P$26:$W$35,MOD(((7-1)*$N$24+1)-1,10)+1,INT((((7-1)*$N$24+1)-1)/10)+1)="","",INDEX($P$26:$W$35,MOD(((7-1)*$N$24+1)-1,10)+1,INT((((7-1)*$N$24+1)-1)/10)+1)))))</f>
        <v/>
      </c>
      <c r="E32" s="539">
        <f>IF($N$26="","",IF(OR(ISTEXT($N$24),ISTEXT($N$25),ISTEXT($N$26)),"",IF(OR(2&gt;$N$24,7&gt;$N$25,((7-1)*$N$24+2)&gt;$N$26),"",IF(INDEX($P$26:$W$35,MOD(((7-1)*$N$24+2)-1,10)+1,INT((((7-1)*$N$24+2)-1)/10)+1)="","",INDEX($P$26:$W$35,MOD(((7-1)*$N$24+2)-1,10)+1,INT((((7-1)*$N$24+2)-1)/10)+1)))))</f>
        <v/>
      </c>
      <c r="F32" s="539">
        <f>IF($N$26="","",IF(OR(ISTEXT($N$24),ISTEXT($N$25),ISTEXT($N$26)),"",IF(OR(3&gt;$N$24,7&gt;$N$25,((7-1)*$N$24+3)&gt;$N$26),"",IF(INDEX($P$26:$W$35,MOD(((7-1)*$N$24+3)-1,10)+1,INT((((7-1)*$N$24+3)-1)/10)+1)="","",INDEX($P$26:$W$35,MOD(((7-1)*$N$24+3)-1,10)+1,INT((((7-1)*$N$24+3)-1)/10)+1)))))</f>
        <v/>
      </c>
      <c r="G32" s="539">
        <f>IF($N$26="","",IF(OR(ISTEXT($N$24),ISTEXT($N$25),ISTEXT($N$26)),"",IF(OR(4&gt;$N$24,7&gt;$N$25,((7-1)*$N$24+4)&gt;$N$26),"",IF(INDEX($P$26:$W$35,MOD(((7-1)*$N$24+4)-1,10)+1,INT((((7-1)*$N$24+4)-1)/10)+1)="","",INDEX($P$26:$W$35,MOD(((7-1)*$N$24+4)-1,10)+1,INT((((7-1)*$N$24+4)-1)/10)+1)))))</f>
        <v/>
      </c>
      <c r="H32" s="539">
        <f>IF($N$26="","",IF(OR(ISTEXT($N$24),ISTEXT($N$25),ISTEXT($N$26)),"",IF(OR(5&gt;$N$24,7&gt;$N$25,((7-1)*$N$24+5)&gt;$N$26),"",IF(INDEX($P$26:$W$35,MOD(((7-1)*$N$24+5)-1,10)+1,INT((((7-1)*$N$24+5)-1)/10)+1)="","",INDEX($P$26:$W$35,MOD(((7-1)*$N$24+5)-1,10)+1,INT((((7-1)*$N$24+5)-1)/10)+1)))))</f>
        <v/>
      </c>
      <c r="I32" s="539">
        <f>IF($N$26="","",IF(OR(ISTEXT($N$24),ISTEXT($N$25),ISTEXT($N$26)),"",IF(OR(6&gt;$N$24,7&gt;$N$25,((7-1)*$N$24+6)&gt;$N$26),"",IF(INDEX($P$26:$W$35,MOD(((7-1)*$N$24+6)-1,10)+1,INT((((7-1)*$N$24+6)-1)/10)+1)="","",INDEX($P$26:$W$35,MOD(((7-1)*$N$24+6)-1,10)+1,INT((((7-1)*$N$24+6)-1)/10)+1)))))</f>
        <v/>
      </c>
      <c r="J32" s="539">
        <f>IF($N$26="","",IF(OR(ISTEXT($N$24),ISTEXT($N$25),ISTEXT($N$26)),"",IF(OR(7&gt;$N$24,7&gt;$N$25,((7-1)*$N$24+7)&gt;$N$26),"",IF(INDEX($P$26:$W$35,MOD(((7-1)*$N$24+7)-1,10)+1,INT((((7-1)*$N$24+7)-1)/10)+1)="","",INDEX($P$26:$W$35,MOD(((7-1)*$N$24+7)-1,10)+1,INT((((7-1)*$N$24+7)-1)/10)+1)))))</f>
        <v/>
      </c>
      <c r="K32" s="539">
        <f>IF($N$26="","",IF(OR(ISTEXT($N$24),ISTEXT($N$25),ISTEXT($N$26)),"",IF(OR(8&gt;$N$24,7&gt;$N$25,((7-1)*$N$24+8)&gt;$N$26),"",IF(INDEX($P$26:$W$35,MOD(((7-1)*$N$24+8)-1,10)+1,INT((((7-1)*$N$24+8)-1)/10)+1)="","",INDEX($P$26:$W$35,MOD(((7-1)*$N$24+8)-1,10)+1,INT((((7-1)*$N$24+8)-1)/10)+1)))))</f>
        <v/>
      </c>
      <c r="L32" s="539">
        <f>IF($N$26="","",IF(OR(ISTEXT($N$24),ISTEXT($N$25),ISTEXT($N$26)),"",IF(OR(9&gt;$N$24,7&gt;$N$25,((7-1)*$N$24+9)&gt;$N$26),"",IF(INDEX($P$26:$W$35,MOD(((7-1)*$N$24+9)-1,10)+1,INT((((7-1)*$N$24+9)-1)/10)+1)="","",INDEX($P$26:$W$35,MOD(((7-1)*$N$24+9)-1,10)+1,INT((((7-1)*$N$24+9)-1)/10)+1)))))</f>
        <v/>
      </c>
      <c r="M32" s="539">
        <f>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IF(OR($D$24="",$G$24=""),"",IF($D$24="Round",IF(8=1,"Axis 1 (0°)",IF(8=2,"Axis 2 (90°)","")),IF(ISTEXT($N$25),"",IF(8&gt;$N$25,"",IF(ISTEXT($I$24),"",ROUND((8-0.5)*$I$24/$N$25,1))))))</f>
        <v/>
      </c>
      <c r="C33" s="538" t="n"/>
      <c r="D33" s="539">
        <f>IF($N$26="","",IF(OR(ISTEXT($N$24),ISTEXT($N$25),ISTEXT($N$26)),"",IF(OR(1&gt;$N$24,8&gt;$N$25,((8-1)*$N$24+1)&gt;$N$26),"",IF(INDEX($P$26:$W$35,MOD(((8-1)*$N$24+1)-1,10)+1,INT((((8-1)*$N$24+1)-1)/10)+1)="","",INDEX($P$26:$W$35,MOD(((8-1)*$N$24+1)-1,10)+1,INT((((8-1)*$N$24+1)-1)/10)+1)))))</f>
        <v/>
      </c>
      <c r="E33" s="539">
        <f>IF($N$26="","",IF(OR(ISTEXT($N$24),ISTEXT($N$25),ISTEXT($N$26)),"",IF(OR(2&gt;$N$24,8&gt;$N$25,((8-1)*$N$24+2)&gt;$N$26),"",IF(INDEX($P$26:$W$35,MOD(((8-1)*$N$24+2)-1,10)+1,INT((((8-1)*$N$24+2)-1)/10)+1)="","",INDEX($P$26:$W$35,MOD(((8-1)*$N$24+2)-1,10)+1,INT((((8-1)*$N$24+2)-1)/10)+1)))))</f>
        <v/>
      </c>
      <c r="F33" s="539">
        <f>IF($N$26="","",IF(OR(ISTEXT($N$24),ISTEXT($N$25),ISTEXT($N$26)),"",IF(OR(3&gt;$N$24,8&gt;$N$25,((8-1)*$N$24+3)&gt;$N$26),"",IF(INDEX($P$26:$W$35,MOD(((8-1)*$N$24+3)-1,10)+1,INT((((8-1)*$N$24+3)-1)/10)+1)="","",INDEX($P$26:$W$35,MOD(((8-1)*$N$24+3)-1,10)+1,INT((((8-1)*$N$24+3)-1)/10)+1)))))</f>
        <v/>
      </c>
      <c r="G33" s="539">
        <f>IF($N$26="","",IF(OR(ISTEXT($N$24),ISTEXT($N$25),ISTEXT($N$26)),"",IF(OR(4&gt;$N$24,8&gt;$N$25,((8-1)*$N$24+4)&gt;$N$26),"",IF(INDEX($P$26:$W$35,MOD(((8-1)*$N$24+4)-1,10)+1,INT((((8-1)*$N$24+4)-1)/10)+1)="","",INDEX($P$26:$W$35,MOD(((8-1)*$N$24+4)-1,10)+1,INT((((8-1)*$N$24+4)-1)/10)+1)))))</f>
        <v/>
      </c>
      <c r="H33" s="539">
        <f>IF($N$26="","",IF(OR(ISTEXT($N$24),ISTEXT($N$25),ISTEXT($N$26)),"",IF(OR(5&gt;$N$24,8&gt;$N$25,((8-1)*$N$24+5)&gt;$N$26),"",IF(INDEX($P$26:$W$35,MOD(((8-1)*$N$24+5)-1,10)+1,INT((((8-1)*$N$24+5)-1)/10)+1)="","",INDEX($P$26:$W$35,MOD(((8-1)*$N$24+5)-1,10)+1,INT((((8-1)*$N$24+5)-1)/10)+1)))))</f>
        <v/>
      </c>
      <c r="I33" s="539">
        <f>IF($N$26="","",IF(OR(ISTEXT($N$24),ISTEXT($N$25),ISTEXT($N$26)),"",IF(OR(6&gt;$N$24,8&gt;$N$25,((8-1)*$N$24+6)&gt;$N$26),"",IF(INDEX($P$26:$W$35,MOD(((8-1)*$N$24+6)-1,10)+1,INT((((8-1)*$N$24+6)-1)/10)+1)="","",INDEX($P$26:$W$35,MOD(((8-1)*$N$24+6)-1,10)+1,INT((((8-1)*$N$24+6)-1)/10)+1)))))</f>
        <v/>
      </c>
      <c r="J33" s="539">
        <f>IF($N$26="","",IF(OR(ISTEXT($N$24),ISTEXT($N$25),ISTEXT($N$26)),"",IF(OR(7&gt;$N$24,8&gt;$N$25,((8-1)*$N$24+7)&gt;$N$26),"",IF(INDEX($P$26:$W$35,MOD(((8-1)*$N$24+7)-1,10)+1,INT((((8-1)*$N$24+7)-1)/10)+1)="","",INDEX($P$26:$W$35,MOD(((8-1)*$N$24+7)-1,10)+1,INT((((8-1)*$N$24+7)-1)/10)+1)))))</f>
        <v/>
      </c>
      <c r="K33" s="539">
        <f>IF($N$26="","",IF(OR(ISTEXT($N$24),ISTEXT($N$25),ISTEXT($N$26)),"",IF(OR(8&gt;$N$24,8&gt;$N$25,((8-1)*$N$24+8)&gt;$N$26),"",IF(INDEX($P$26:$W$35,MOD(((8-1)*$N$24+8)-1,10)+1,INT((((8-1)*$N$24+8)-1)/10)+1)="","",INDEX($P$26:$W$35,MOD(((8-1)*$N$24+8)-1,10)+1,INT((((8-1)*$N$24+8)-1)/10)+1)))))</f>
        <v/>
      </c>
      <c r="L33" s="539">
        <f>IF($N$26="","",IF(OR(ISTEXT($N$24),ISTEXT($N$25),ISTEXT($N$26)),"",IF(OR(9&gt;$N$24,8&gt;$N$25,((8-1)*$N$24+9)&gt;$N$26),"",IF(INDEX($P$26:$W$35,MOD(((8-1)*$N$24+9)-1,10)+1,INT((((8-1)*$N$24+9)-1)/10)+1)="","",INDEX($P$26:$W$35,MOD(((8-1)*$N$24+9)-1,10)+1,INT((((8-1)*$N$24+9)-1)/10)+1)))))</f>
        <v/>
      </c>
      <c r="M33" s="539">
        <f>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IF($G$39="","",IF($D$39="Round",$G$39&amp;""" dia",$G$39&amp;""" x "&amp;$I$39&amp;""""))</f>
        <v/>
      </c>
      <c r="G37" s="173" t="n"/>
      <c r="H37" s="525">
        <f>IF(OR($D$39="",$G$39=""),"",IF($D$39="Round",IF(ISTEXT($G$39),"",ROUND(PI()*(($G$39-2*N($K$39))/2)^2/144,3)),IF($I$39="","",IF(OR(ISTEXT($G$39),ISTEXT($I$39)),"",ROUND(($G$39-2*N($K$39))*($I$39-2*N($K$39))/144,3)))))</f>
        <v/>
      </c>
      <c r="I37" s="189" t="n"/>
      <c r="J37" s="189" t="n"/>
      <c r="K37" s="189">
        <f>IF(N(J37)*N(H37)=0,"",ROUND(N(J37)*N(H37),0))</f>
        <v/>
      </c>
      <c r="L37" s="189">
        <f>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IF($N$39="","",IF($D$39="Round",$N$39&amp;" x 2 axes",IF($N$40="","",$N$39&amp;" x "&amp;$N$40)))</f>
        <v/>
      </c>
      <c r="N39" s="534">
        <f>IF(OR($D$39="",$G$39=""),"",IF($D$39="Round",IF(ISTEXT($G$39),"",IF($G$39&lt;=9,6,IF($G$39&lt;=12,8,10))),IF(ISTEXT($G$39),"",IF($G$39&lt;12,2,MIN(10,MAX(3,ROUNDUP($G$39/6,0)))))))</f>
        <v/>
      </c>
      <c r="P39" s="473" t="inlineStr">
        <is>
          <t>Quick entry – type readings in order (row by row of the grid), down this column then the next:</t>
        </is>
      </c>
    </row>
    <row r="40" ht="13.35" customHeight="1" s="162">
      <c r="B40" s="535" t="inlineStr">
        <is>
          <t>Depth↓ Pos→ (in)</t>
        </is>
      </c>
      <c r="C40" s="414" t="n"/>
      <c r="D40" s="535">
        <f>IF(ISTEXT($N$39),"",IF(OR($D$39="",$G$39="",1&gt;$N$39),"",IF($D$39="Round",IF(ISTEXT($G$39),"",ROUND(IF(1&lt;=$N$39/2,$G$39/2*(1-SQRT(($N$39-2*1+1)/$N$39)),$G$39-$G$39/2*(1-SQRT(($N$39-2*($N$39-1+1)+1)/$N$39))),1)),IF(ISTEXT($G$39),"",ROUND((1-0.5)*$G$39/$N$39,1)))))</f>
        <v/>
      </c>
      <c r="E40" s="535">
        <f>IF(ISTEXT($N$39),"",IF(OR($D$39="",$G$39="",2&gt;$N$39),"",IF($D$39="Round",IF(ISTEXT($G$39),"",ROUND(IF(2&lt;=$N$39/2,$G$39/2*(1-SQRT(($N$39-2*2+1)/$N$39)),$G$39-$G$39/2*(1-SQRT(($N$39-2*($N$39-2+1)+1)/$N$39))),1)),IF(ISTEXT($G$39),"",ROUND((2-0.5)*$G$39/$N$39,1)))))</f>
        <v/>
      </c>
      <c r="F40" s="535">
        <f>IF(ISTEXT($N$39),"",IF(OR($D$39="",$G$39="",3&gt;$N$39),"",IF($D$39="Round",IF(ISTEXT($G$39),"",ROUND(IF(3&lt;=$N$39/2,$G$39/2*(1-SQRT(($N$39-2*3+1)/$N$39)),$G$39-$G$39/2*(1-SQRT(($N$39-2*($N$39-3+1)+1)/$N$39))),1)),IF(ISTEXT($G$39),"",ROUND((3-0.5)*$G$39/$N$39,1)))))</f>
        <v/>
      </c>
      <c r="G40" s="535">
        <f>IF(ISTEXT($N$39),"",IF(OR($D$39="",$G$39="",4&gt;$N$39),"",IF($D$39="Round",IF(ISTEXT($G$39),"",ROUND(IF(4&lt;=$N$39/2,$G$39/2*(1-SQRT(($N$39-2*4+1)/$N$39)),$G$39-$G$39/2*(1-SQRT(($N$39-2*($N$39-4+1)+1)/$N$39))),1)),IF(ISTEXT($G$39),"",ROUND((4-0.5)*$G$39/$N$39,1)))))</f>
        <v/>
      </c>
      <c r="H40" s="535">
        <f>IF(ISTEXT($N$39),"",IF(OR($D$39="",$G$39="",5&gt;$N$39),"",IF($D$39="Round",IF(ISTEXT($G$39),"",ROUND(IF(5&lt;=$N$39/2,$G$39/2*(1-SQRT(($N$39-2*5+1)/$N$39)),$G$39-$G$39/2*(1-SQRT(($N$39-2*($N$39-5+1)+1)/$N$39))),1)),IF(ISTEXT($G$39),"",ROUND((5-0.5)*$G$39/$N$39,1)))))</f>
        <v/>
      </c>
      <c r="I40" s="535">
        <f>IF(ISTEXT($N$39),"",IF(OR($D$39="",$G$39="",6&gt;$N$39),"",IF($D$39="Round",IF(ISTEXT($G$39),"",ROUND(IF(6&lt;=$N$39/2,$G$39/2*(1-SQRT(($N$39-2*6+1)/$N$39)),$G$39-$G$39/2*(1-SQRT(($N$39-2*($N$39-6+1)+1)/$N$39))),1)),IF(ISTEXT($G$39),"",ROUND((6-0.5)*$G$39/$N$39,1)))))</f>
        <v/>
      </c>
      <c r="J40" s="535">
        <f>IF(ISTEXT($N$39),"",IF(OR($D$39="",$G$39="",7&gt;$N$39),"",IF($D$39="Round",IF(ISTEXT($G$39),"",ROUND(IF(7&lt;=$N$39/2,$G$39/2*(1-SQRT(($N$39-2*7+1)/$N$39)),$G$39-$G$39/2*(1-SQRT(($N$39-2*($N$39-7+1)+1)/$N$39))),1)),IF(ISTEXT($G$39),"",ROUND((7-0.5)*$G$39/$N$39,1)))))</f>
        <v/>
      </c>
      <c r="K40" s="535">
        <f>IF(ISTEXT($N$39),"",IF(OR($D$39="",$G$39="",8&gt;$N$39),"",IF($D$39="Round",IF(ISTEXT($G$39),"",ROUND(IF(8&lt;=$N$39/2,$G$39/2*(1-SQRT(($N$39-2*8+1)/$N$39)),$G$39-$G$39/2*(1-SQRT(($N$39-2*($N$39-8+1)+1)/$N$39))),1)),IF(ISTEXT($G$39),"",ROUND((8-0.5)*$G$39/$N$39,1)))))</f>
        <v/>
      </c>
      <c r="L40" s="535">
        <f>IF(ISTEXT($N$39),"",IF(OR($D$39="",$G$39="",9&gt;$N$39),"",IF($D$39="Round",IF(ISTEXT($G$39),"",ROUND(IF(9&lt;=$N$39/2,$G$39/2*(1-SQRT(($N$39-2*9+1)/$N$39)),$G$39-$G$39/2*(1-SQRT(($N$39-2*($N$39-9+1)+1)/$N$39))),1)),IF(ISTEXT($G$39),"",ROUND((9-0.5)*$G$39/$N$39,1)))))</f>
        <v/>
      </c>
      <c r="M40" s="535">
        <f>IF(ISTEXT($N$39),"",IF(OR($D$39="",$G$39="",10&gt;$N$39),"",IF($D$39="Round",IF(ISTEXT($G$39),"",ROUND(IF(10&lt;=$N$39/2,$G$39/2*(1-SQRT(($N$39-2*10+1)/$N$39)),$G$39-$G$39/2*(1-SQRT(($N$39-2*($N$39-10+1)+1)/$N$39))),1)),IF(ISTEXT($G$39),"",ROUND((10-0.5)*$G$39/$N$39,1)))))</f>
        <v/>
      </c>
      <c r="N40" s="534">
        <f>IF(OR($D$39="",$G$39=""),"",IF($D$39="Round",2,IF($I$39="","",IF(ISTEXT($I$39),"",IF($I$39&lt;12,2,MIN(8,MAX(3,ROUNDUP($I$39/6,0))))))))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IF(OR($D$39="",$G$39=""),"",IF($D$39="Round",IF(1=1,"Axis 1 (0°)",IF(1=2,"Axis 2 (90°)","")),IF(ISTEXT($N$40),"",IF(1&gt;$N$40,"",IF(ISTEXT($I$39),"",ROUND((1-0.5)*$I$39/$N$40,1))))))</f>
        <v/>
      </c>
      <c r="C41" s="538" t="n"/>
      <c r="D41" s="539">
        <f>IF($N$41="","",IF(OR(ISTEXT($N$39),ISTEXT($N$40),ISTEXT($N$41)),"",IF(OR(1&gt;$N$39,1&gt;$N$40,((1-1)*$N$39+1)&gt;$N$41),"",IF(INDEX($P$41:$W$50,MOD(((1-1)*$N$39+1)-1,10)+1,INT((((1-1)*$N$39+1)-1)/10)+1)="","",INDEX($P$41:$W$50,MOD(((1-1)*$N$39+1)-1,10)+1,INT((((1-1)*$N$39+1)-1)/10)+1)))))</f>
        <v/>
      </c>
      <c r="E41" s="539">
        <f>IF($N$41="","",IF(OR(ISTEXT($N$39),ISTEXT($N$40),ISTEXT($N$41)),"",IF(OR(2&gt;$N$39,1&gt;$N$40,((1-1)*$N$39+2)&gt;$N$41),"",IF(INDEX($P$41:$W$50,MOD(((1-1)*$N$39+2)-1,10)+1,INT((((1-1)*$N$39+2)-1)/10)+1)="","",INDEX($P$41:$W$50,MOD(((1-1)*$N$39+2)-1,10)+1,INT((((1-1)*$N$39+2)-1)/10)+1)))))</f>
        <v/>
      </c>
      <c r="F41" s="539">
        <f>IF($N$41="","",IF(OR(ISTEXT($N$39),ISTEXT($N$40),ISTEXT($N$41)),"",IF(OR(3&gt;$N$39,1&gt;$N$40,((1-1)*$N$39+3)&gt;$N$41),"",IF(INDEX($P$41:$W$50,MOD(((1-1)*$N$39+3)-1,10)+1,INT((((1-1)*$N$39+3)-1)/10)+1)="","",INDEX($P$41:$W$50,MOD(((1-1)*$N$39+3)-1,10)+1,INT((((1-1)*$N$39+3)-1)/10)+1)))))</f>
        <v/>
      </c>
      <c r="G41" s="539">
        <f>IF($N$41="","",IF(OR(ISTEXT($N$39),ISTEXT($N$40),ISTEXT($N$41)),"",IF(OR(4&gt;$N$39,1&gt;$N$40,((1-1)*$N$39+4)&gt;$N$41),"",IF(INDEX($P$41:$W$50,MOD(((1-1)*$N$39+4)-1,10)+1,INT((((1-1)*$N$39+4)-1)/10)+1)="","",INDEX($P$41:$W$50,MOD(((1-1)*$N$39+4)-1,10)+1,INT((((1-1)*$N$39+4)-1)/10)+1)))))</f>
        <v/>
      </c>
      <c r="H41" s="539">
        <f>IF($N$41="","",IF(OR(ISTEXT($N$39),ISTEXT($N$40),ISTEXT($N$41)),"",IF(OR(5&gt;$N$39,1&gt;$N$40,((1-1)*$N$39+5)&gt;$N$41),"",IF(INDEX($P$41:$W$50,MOD(((1-1)*$N$39+5)-1,10)+1,INT((((1-1)*$N$39+5)-1)/10)+1)="","",INDEX($P$41:$W$50,MOD(((1-1)*$N$39+5)-1,10)+1,INT((((1-1)*$N$39+5)-1)/10)+1)))))</f>
        <v/>
      </c>
      <c r="I41" s="539">
        <f>IF($N$41="","",IF(OR(ISTEXT($N$39),ISTEXT($N$40),ISTEXT($N$41)),"",IF(OR(6&gt;$N$39,1&gt;$N$40,((1-1)*$N$39+6)&gt;$N$41),"",IF(INDEX($P$41:$W$50,MOD(((1-1)*$N$39+6)-1,10)+1,INT((((1-1)*$N$39+6)-1)/10)+1)="","",INDEX($P$41:$W$50,MOD(((1-1)*$N$39+6)-1,10)+1,INT((((1-1)*$N$39+6)-1)/10)+1)))))</f>
        <v/>
      </c>
      <c r="J41" s="539">
        <f>IF($N$41="","",IF(OR(ISTEXT($N$39),ISTEXT($N$40),ISTEXT($N$41)),"",IF(OR(7&gt;$N$39,1&gt;$N$40,((1-1)*$N$39+7)&gt;$N$41),"",IF(INDEX($P$41:$W$50,MOD(((1-1)*$N$39+7)-1,10)+1,INT((((1-1)*$N$39+7)-1)/10)+1)="","",INDEX($P$41:$W$50,MOD(((1-1)*$N$39+7)-1,10)+1,INT((((1-1)*$N$39+7)-1)/10)+1)))))</f>
        <v/>
      </c>
      <c r="K41" s="539">
        <f>IF($N$41="","",IF(OR(ISTEXT($N$39),ISTEXT($N$40),ISTEXT($N$41)),"",IF(OR(8&gt;$N$39,1&gt;$N$40,((1-1)*$N$39+8)&gt;$N$41),"",IF(INDEX($P$41:$W$50,MOD(((1-1)*$N$39+8)-1,10)+1,INT((((1-1)*$N$39+8)-1)/10)+1)="","",INDEX($P$41:$W$50,MOD(((1-1)*$N$39+8)-1,10)+1,INT((((1-1)*$N$39+8)-1)/10)+1)))))</f>
        <v/>
      </c>
      <c r="L41" s="539">
        <f>IF($N$41="","",IF(OR(ISTEXT($N$39),ISTEXT($N$40),ISTEXT($N$41)),"",IF(OR(9&gt;$N$39,1&gt;$N$40,((1-1)*$N$39+9)&gt;$N$41),"",IF(INDEX($P$41:$W$50,MOD(((1-1)*$N$39+9)-1,10)+1,INT((((1-1)*$N$39+9)-1)/10)+1)="","",INDEX($P$41:$W$50,MOD(((1-1)*$N$39+9)-1,10)+1,INT((((1-1)*$N$39+9)-1)/10)+1)))))</f>
        <v/>
      </c>
      <c r="M41" s="539">
        <f>IF($N$41="","",IF(OR(ISTEXT($N$39),ISTEXT($N$40),ISTEXT($N$41)),"",IF(OR(10&gt;$N$39,1&gt;$N$40,((1-1)*$N$39+10)&gt;$N$41),"",IF(INDEX($P$41:$W$50,MOD(((1-1)*$N$39+10)-1,10)+1,INT((((1-1)*$N$39+10)-1)/10)+1)="","",INDEX($P$41:$W$50,MOD(((1-1)*$N$39+10)-1,10)+1,INT((((1-1)*$N$39+10)-1)/10)+1)))))</f>
        <v/>
      </c>
      <c r="N41" s="534">
        <f>IF(OR(N39="",N40=""),"",IF(OR(ISTEXT(N39),ISTEXT(N40)),"",N39*N40))</f>
        <v/>
      </c>
      <c r="P41" s="540" t="n"/>
      <c r="Q41" s="540" t="n"/>
      <c r="R41" s="540" t="n"/>
      <c r="S41" s="540" t="n"/>
      <c r="T41" s="540" t="n"/>
      <c r="U41" s="540" t="n"/>
      <c r="V41" s="540" t="n"/>
      <c r="W41" s="540" t="n"/>
    </row>
    <row r="42" ht="13.35" customHeight="1" s="162">
      <c r="B42" s="537">
        <f>IF(OR($D$39="",$G$39=""),"",IF($D$39="Round",IF(2=1,"Axis 1 (0°)",IF(2=2,"Axis 2 (90°)","")),IF(ISTEXT($N$40),"",IF(2&gt;$N$40,"",IF(ISTEXT($I$39),"",ROUND((2-0.5)*$I$39/$N$40,1))))))</f>
        <v/>
      </c>
      <c r="C42" s="538" t="n"/>
      <c r="D42" s="539">
        <f>IF($N$41="","",IF(OR(ISTEXT($N$39),ISTEXT($N$40),ISTEXT($N$41)),"",IF(OR(1&gt;$N$39,2&gt;$N$40,((2-1)*$N$39+1)&gt;$N$41),"",IF(INDEX($P$41:$W$50,MOD(((2-1)*$N$39+1)-1,10)+1,INT((((2-1)*$N$39+1)-1)/10)+1)="","",INDEX($P$41:$W$50,MOD(((2-1)*$N$39+1)-1,10)+1,INT((((2-1)*$N$39+1)-1)/10)+1)))))</f>
        <v/>
      </c>
      <c r="E42" s="539">
        <f>IF($N$41="","",IF(OR(ISTEXT($N$39),ISTEXT($N$40),ISTEXT($N$41)),"",IF(OR(2&gt;$N$39,2&gt;$N$40,((2-1)*$N$39+2)&gt;$N$41),"",IF(INDEX($P$41:$W$50,MOD(((2-1)*$N$39+2)-1,10)+1,INT((((2-1)*$N$39+2)-1)/10)+1)="","",INDEX($P$41:$W$50,MOD(((2-1)*$N$39+2)-1,10)+1,INT((((2-1)*$N$39+2)-1)/10)+1)))))</f>
        <v/>
      </c>
      <c r="F42" s="539">
        <f>IF($N$41="","",IF(OR(ISTEXT($N$39),ISTEXT($N$40),ISTEXT($N$41)),"",IF(OR(3&gt;$N$39,2&gt;$N$40,((2-1)*$N$39+3)&gt;$N$41),"",IF(INDEX($P$41:$W$50,MOD(((2-1)*$N$39+3)-1,10)+1,INT((((2-1)*$N$39+3)-1)/10)+1)="","",INDEX($P$41:$W$50,MOD(((2-1)*$N$39+3)-1,10)+1,INT((((2-1)*$N$39+3)-1)/10)+1)))))</f>
        <v/>
      </c>
      <c r="G42" s="539">
        <f>IF($N$41="","",IF(OR(ISTEXT($N$39),ISTEXT($N$40),ISTEXT($N$41)),"",IF(OR(4&gt;$N$39,2&gt;$N$40,((2-1)*$N$39+4)&gt;$N$41),"",IF(INDEX($P$41:$W$50,MOD(((2-1)*$N$39+4)-1,10)+1,INT((((2-1)*$N$39+4)-1)/10)+1)="","",INDEX($P$41:$W$50,MOD(((2-1)*$N$39+4)-1,10)+1,INT((((2-1)*$N$39+4)-1)/10)+1)))))</f>
        <v/>
      </c>
      <c r="H42" s="539">
        <f>IF($N$41="","",IF(OR(ISTEXT($N$39),ISTEXT($N$40),ISTEXT($N$41)),"",IF(OR(5&gt;$N$39,2&gt;$N$40,((2-1)*$N$39+5)&gt;$N$41),"",IF(INDEX($P$41:$W$50,MOD(((2-1)*$N$39+5)-1,10)+1,INT((((2-1)*$N$39+5)-1)/10)+1)="","",INDEX($P$41:$W$50,MOD(((2-1)*$N$39+5)-1,10)+1,INT((((2-1)*$N$39+5)-1)/10)+1)))))</f>
        <v/>
      </c>
      <c r="I42" s="539">
        <f>IF($N$41="","",IF(OR(ISTEXT($N$39),ISTEXT($N$40),ISTEXT($N$41)),"",IF(OR(6&gt;$N$39,2&gt;$N$40,((2-1)*$N$39+6)&gt;$N$41),"",IF(INDEX($P$41:$W$50,MOD(((2-1)*$N$39+6)-1,10)+1,INT((((2-1)*$N$39+6)-1)/10)+1)="","",INDEX($P$41:$W$50,MOD(((2-1)*$N$39+6)-1,10)+1,INT((((2-1)*$N$39+6)-1)/10)+1)))))</f>
        <v/>
      </c>
      <c r="J42" s="539">
        <f>IF($N$41="","",IF(OR(ISTEXT($N$39),ISTEXT($N$40),ISTEXT($N$41)),"",IF(OR(7&gt;$N$39,2&gt;$N$40,((2-1)*$N$39+7)&gt;$N$41),"",IF(INDEX($P$41:$W$50,MOD(((2-1)*$N$39+7)-1,10)+1,INT((((2-1)*$N$39+7)-1)/10)+1)="","",INDEX($P$41:$W$50,MOD(((2-1)*$N$39+7)-1,10)+1,INT((((2-1)*$N$39+7)-1)/10)+1)))))</f>
        <v/>
      </c>
      <c r="K42" s="539">
        <f>IF($N$41="","",IF(OR(ISTEXT($N$39),ISTEXT($N$40),ISTEXT($N$41)),"",IF(OR(8&gt;$N$39,2&gt;$N$40,((2-1)*$N$39+8)&gt;$N$41),"",IF(INDEX($P$41:$W$50,MOD(((2-1)*$N$39+8)-1,10)+1,INT((((2-1)*$N$39+8)-1)/10)+1)="","",INDEX($P$41:$W$50,MOD(((2-1)*$N$39+8)-1,10)+1,INT((((2-1)*$N$39+8)-1)/10)+1)))))</f>
        <v/>
      </c>
      <c r="L42" s="539">
        <f>IF($N$41="","",IF(OR(ISTEXT($N$39),ISTEXT($N$40),ISTEXT($N$41)),"",IF(OR(9&gt;$N$39,2&gt;$N$40,((2-1)*$N$39+9)&gt;$N$41),"",IF(INDEX($P$41:$W$50,MOD(((2-1)*$N$39+9)-1,10)+1,INT((((2-1)*$N$39+9)-1)/10)+1)="","",INDEX($P$41:$W$50,MOD(((2-1)*$N$39+9)-1,10)+1,INT((((2-1)*$N$39+9)-1)/10)+1)))))</f>
        <v/>
      </c>
      <c r="M42" s="539">
        <f>IF($N$41="","",IF(OR(ISTEXT($N$39),ISTEXT($N$40),ISTEXT($N$41)),"",IF(OR(10&gt;$N$39,2&gt;$N$40,((2-1)*$N$39+10)&gt;$N$41),"",IF(INDEX($P$41:$W$50,MOD(((2-1)*$N$39+10)-1,10)+1,INT((((2-1)*$N$39+10)-1)/10)+1)="","",INDEX($P$41:$W$50,MOD(((2-1)*$N$39+10)-1,10)+1,INT((((2-1)*$N$39+10)-1)/10)+1)))))</f>
        <v/>
      </c>
      <c r="P42" s="540" t="n"/>
      <c r="Q42" s="540" t="n"/>
      <c r="R42" s="540" t="n"/>
      <c r="S42" s="540" t="n"/>
      <c r="T42" s="540" t="n"/>
      <c r="U42" s="540" t="n"/>
      <c r="V42" s="540" t="n"/>
      <c r="W42" s="540" t="n"/>
    </row>
    <row r="43" ht="13.35" customHeight="1" s="162">
      <c r="B43" s="537">
        <f>IF(OR($D$39="",$G$39=""),"",IF($D$39="Round",IF(3=1,"Axis 1 (0°)",IF(3=2,"Axis 2 (90°)","")),IF(ISTEXT($N$40),"",IF(3&gt;$N$40,"",IF(ISTEXT($I$39),"",ROUND((3-0.5)*$I$39/$N$40,1))))))</f>
        <v/>
      </c>
      <c r="C43" s="538" t="n"/>
      <c r="D43" s="539">
        <f>IF($N$41="","",IF(OR(ISTEXT($N$39),ISTEXT($N$40),ISTEXT($N$41)),"",IF(OR(1&gt;$N$39,3&gt;$N$40,((3-1)*$N$39+1)&gt;$N$41),"",IF(INDEX($P$41:$W$50,MOD(((3-1)*$N$39+1)-1,10)+1,INT((((3-1)*$N$39+1)-1)/10)+1)="","",INDEX($P$41:$W$50,MOD(((3-1)*$N$39+1)-1,10)+1,INT((((3-1)*$N$39+1)-1)/10)+1)))))</f>
        <v/>
      </c>
      <c r="E43" s="539">
        <f>IF($N$41="","",IF(OR(ISTEXT($N$39),ISTEXT($N$40),ISTEXT($N$41)),"",IF(OR(2&gt;$N$39,3&gt;$N$40,((3-1)*$N$39+2)&gt;$N$41),"",IF(INDEX($P$41:$W$50,MOD(((3-1)*$N$39+2)-1,10)+1,INT((((3-1)*$N$39+2)-1)/10)+1)="","",INDEX($P$41:$W$50,MOD(((3-1)*$N$39+2)-1,10)+1,INT((((3-1)*$N$39+2)-1)/10)+1)))))</f>
        <v/>
      </c>
      <c r="F43" s="539">
        <f>IF($N$41="","",IF(OR(ISTEXT($N$39),ISTEXT($N$40),ISTEXT($N$41)),"",IF(OR(3&gt;$N$39,3&gt;$N$40,((3-1)*$N$39+3)&gt;$N$41),"",IF(INDEX($P$41:$W$50,MOD(((3-1)*$N$39+3)-1,10)+1,INT((((3-1)*$N$39+3)-1)/10)+1)="","",INDEX($P$41:$W$50,MOD(((3-1)*$N$39+3)-1,10)+1,INT((((3-1)*$N$39+3)-1)/10)+1)))))</f>
        <v/>
      </c>
      <c r="G43" s="539">
        <f>IF($N$41="","",IF(OR(ISTEXT($N$39),ISTEXT($N$40),ISTEXT($N$41)),"",IF(OR(4&gt;$N$39,3&gt;$N$40,((3-1)*$N$39+4)&gt;$N$41),"",IF(INDEX($P$41:$W$50,MOD(((3-1)*$N$39+4)-1,10)+1,INT((((3-1)*$N$39+4)-1)/10)+1)="","",INDEX($P$41:$W$50,MOD(((3-1)*$N$39+4)-1,10)+1,INT((((3-1)*$N$39+4)-1)/10)+1)))))</f>
        <v/>
      </c>
      <c r="H43" s="539">
        <f>IF($N$41="","",IF(OR(ISTEXT($N$39),ISTEXT($N$40),ISTEXT($N$41)),"",IF(OR(5&gt;$N$39,3&gt;$N$40,((3-1)*$N$39+5)&gt;$N$41),"",IF(INDEX($P$41:$W$50,MOD(((3-1)*$N$39+5)-1,10)+1,INT((((3-1)*$N$39+5)-1)/10)+1)="","",INDEX($P$41:$W$50,MOD(((3-1)*$N$39+5)-1,10)+1,INT((((3-1)*$N$39+5)-1)/10)+1)))))</f>
        <v/>
      </c>
      <c r="I43" s="539">
        <f>IF($N$41="","",IF(OR(ISTEXT($N$39),ISTEXT($N$40),ISTEXT($N$41)),"",IF(OR(6&gt;$N$39,3&gt;$N$40,((3-1)*$N$39+6)&gt;$N$41),"",IF(INDEX($P$41:$W$50,MOD(((3-1)*$N$39+6)-1,10)+1,INT((((3-1)*$N$39+6)-1)/10)+1)="","",INDEX($P$41:$W$50,MOD(((3-1)*$N$39+6)-1,10)+1,INT((((3-1)*$N$39+6)-1)/10)+1)))))</f>
        <v/>
      </c>
      <c r="J43" s="539">
        <f>IF($N$41="","",IF(OR(ISTEXT($N$39),ISTEXT($N$40),ISTEXT($N$41)),"",IF(OR(7&gt;$N$39,3&gt;$N$40,((3-1)*$N$39+7)&gt;$N$41),"",IF(INDEX($P$41:$W$50,MOD(((3-1)*$N$39+7)-1,10)+1,INT((((3-1)*$N$39+7)-1)/10)+1)="","",INDEX($P$41:$W$50,MOD(((3-1)*$N$39+7)-1,10)+1,INT((((3-1)*$N$39+7)-1)/10)+1)))))</f>
        <v/>
      </c>
      <c r="K43" s="539">
        <f>IF($N$41="","",IF(OR(ISTEXT($N$39),ISTEXT($N$40),ISTEXT($N$41)),"",IF(OR(8&gt;$N$39,3&gt;$N$40,((3-1)*$N$39+8)&gt;$N$41),"",IF(INDEX($P$41:$W$50,MOD(((3-1)*$N$39+8)-1,10)+1,INT((((3-1)*$N$39+8)-1)/10)+1)="","",INDEX($P$41:$W$50,MOD(((3-1)*$N$39+8)-1,10)+1,INT((((3-1)*$N$39+8)-1)/10)+1)))))</f>
        <v/>
      </c>
      <c r="L43" s="539">
        <f>IF($N$41="","",IF(OR(ISTEXT($N$39),ISTEXT($N$40),ISTEXT($N$41)),"",IF(OR(9&gt;$N$39,3&gt;$N$40,((3-1)*$N$39+9)&gt;$N$41),"",IF(INDEX($P$41:$W$50,MOD(((3-1)*$N$39+9)-1,10)+1,INT((((3-1)*$N$39+9)-1)/10)+1)="","",INDEX($P$41:$W$50,MOD(((3-1)*$N$39+9)-1,10)+1,INT((((3-1)*$N$39+9)-1)/10)+1)))))</f>
        <v/>
      </c>
      <c r="M43" s="539">
        <f>IF($N$41="","",IF(OR(ISTEXT($N$39),ISTEXT($N$40),ISTEXT($N$41)),"",IF(OR(10&gt;$N$39,3&gt;$N$40,((3-1)*$N$39+10)&gt;$N$41),"",IF(INDEX($P$41:$W$50,MOD(((3-1)*$N$39+10)-1,10)+1,INT((((3-1)*$N$39+10)-1)/10)+1)="","",INDEX($P$41:$W$50,MOD(((3-1)*$N$39+10)-1,10)+1,INT((((3-1)*$N$39+10)-1)/10)+1)))))</f>
        <v/>
      </c>
      <c r="P43" s="540" t="n"/>
      <c r="Q43" s="540" t="n"/>
      <c r="R43" s="540" t="n"/>
      <c r="S43" s="540" t="n"/>
      <c r="T43" s="540" t="n"/>
      <c r="U43" s="540" t="n"/>
      <c r="V43" s="540" t="n"/>
      <c r="W43" s="540" t="n"/>
    </row>
    <row r="44" ht="13.35" customHeight="1" s="162">
      <c r="B44" s="537">
        <f>IF(OR($D$39="",$G$39=""),"",IF($D$39="Round",IF(4=1,"Axis 1 (0°)",IF(4=2,"Axis 2 (90°)","")),IF(ISTEXT($N$40),"",IF(4&gt;$N$40,"",IF(ISTEXT($I$39),"",ROUND((4-0.5)*$I$39/$N$40,1))))))</f>
        <v/>
      </c>
      <c r="C44" s="538" t="n"/>
      <c r="D44" s="539">
        <f>IF($N$41="","",IF(OR(ISTEXT($N$39),ISTEXT($N$40),ISTEXT($N$41)),"",IF(OR(1&gt;$N$39,4&gt;$N$40,((4-1)*$N$39+1)&gt;$N$41),"",IF(INDEX($P$41:$W$50,MOD(((4-1)*$N$39+1)-1,10)+1,INT((((4-1)*$N$39+1)-1)/10)+1)="","",INDEX($P$41:$W$50,MOD(((4-1)*$N$39+1)-1,10)+1,INT((((4-1)*$N$39+1)-1)/10)+1)))))</f>
        <v/>
      </c>
      <c r="E44" s="539">
        <f>IF($N$41="","",IF(OR(ISTEXT($N$39),ISTEXT($N$40),ISTEXT($N$41)),"",IF(OR(2&gt;$N$39,4&gt;$N$40,((4-1)*$N$39+2)&gt;$N$41),"",IF(INDEX($P$41:$W$50,MOD(((4-1)*$N$39+2)-1,10)+1,INT((((4-1)*$N$39+2)-1)/10)+1)="","",INDEX($P$41:$W$50,MOD(((4-1)*$N$39+2)-1,10)+1,INT((((4-1)*$N$39+2)-1)/10)+1)))))</f>
        <v/>
      </c>
      <c r="F44" s="539">
        <f>IF($N$41="","",IF(OR(ISTEXT($N$39),ISTEXT($N$40),ISTEXT($N$41)),"",IF(OR(3&gt;$N$39,4&gt;$N$40,((4-1)*$N$39+3)&gt;$N$41),"",IF(INDEX($P$41:$W$50,MOD(((4-1)*$N$39+3)-1,10)+1,INT((((4-1)*$N$39+3)-1)/10)+1)="","",INDEX($P$41:$W$50,MOD(((4-1)*$N$39+3)-1,10)+1,INT((((4-1)*$N$39+3)-1)/10)+1)))))</f>
        <v/>
      </c>
      <c r="G44" s="539">
        <f>IF($N$41="","",IF(OR(ISTEXT($N$39),ISTEXT($N$40),ISTEXT($N$41)),"",IF(OR(4&gt;$N$39,4&gt;$N$40,((4-1)*$N$39+4)&gt;$N$41),"",IF(INDEX($P$41:$W$50,MOD(((4-1)*$N$39+4)-1,10)+1,INT((((4-1)*$N$39+4)-1)/10)+1)="","",INDEX($P$41:$W$50,MOD(((4-1)*$N$39+4)-1,10)+1,INT((((4-1)*$N$39+4)-1)/10)+1)))))</f>
        <v/>
      </c>
      <c r="H44" s="539">
        <f>IF($N$41="","",IF(OR(ISTEXT($N$39),ISTEXT($N$40),ISTEXT($N$41)),"",IF(OR(5&gt;$N$39,4&gt;$N$40,((4-1)*$N$39+5)&gt;$N$41),"",IF(INDEX($P$41:$W$50,MOD(((4-1)*$N$39+5)-1,10)+1,INT((((4-1)*$N$39+5)-1)/10)+1)="","",INDEX($P$41:$W$50,MOD(((4-1)*$N$39+5)-1,10)+1,INT((((4-1)*$N$39+5)-1)/10)+1)))))</f>
        <v/>
      </c>
      <c r="I44" s="539">
        <f>IF($N$41="","",IF(OR(ISTEXT($N$39),ISTEXT($N$40),ISTEXT($N$41)),"",IF(OR(6&gt;$N$39,4&gt;$N$40,((4-1)*$N$39+6)&gt;$N$41),"",IF(INDEX($P$41:$W$50,MOD(((4-1)*$N$39+6)-1,10)+1,INT((((4-1)*$N$39+6)-1)/10)+1)="","",INDEX($P$41:$W$50,MOD(((4-1)*$N$39+6)-1,10)+1,INT((((4-1)*$N$39+6)-1)/10)+1)))))</f>
        <v/>
      </c>
      <c r="J44" s="539">
        <f>IF($N$41="","",IF(OR(ISTEXT($N$39),ISTEXT($N$40),ISTEXT($N$41)),"",IF(OR(7&gt;$N$39,4&gt;$N$40,((4-1)*$N$39+7)&gt;$N$41),"",IF(INDEX($P$41:$W$50,MOD(((4-1)*$N$39+7)-1,10)+1,INT((((4-1)*$N$39+7)-1)/10)+1)="","",INDEX($P$41:$W$50,MOD(((4-1)*$N$39+7)-1,10)+1,INT((((4-1)*$N$39+7)-1)/10)+1)))))</f>
        <v/>
      </c>
      <c r="K44" s="539">
        <f>IF($N$41="","",IF(OR(ISTEXT($N$39),ISTEXT($N$40),ISTEXT($N$41)),"",IF(OR(8&gt;$N$39,4&gt;$N$40,((4-1)*$N$39+8)&gt;$N$41),"",IF(INDEX($P$41:$W$50,MOD(((4-1)*$N$39+8)-1,10)+1,INT((((4-1)*$N$39+8)-1)/10)+1)="","",INDEX($P$41:$W$50,MOD(((4-1)*$N$39+8)-1,10)+1,INT((((4-1)*$N$39+8)-1)/10)+1)))))</f>
        <v/>
      </c>
      <c r="L44" s="539">
        <f>IF($N$41="","",IF(OR(ISTEXT($N$39),ISTEXT($N$40),ISTEXT($N$41)),"",IF(OR(9&gt;$N$39,4&gt;$N$40,((4-1)*$N$39+9)&gt;$N$41),"",IF(INDEX($P$41:$W$50,MOD(((4-1)*$N$39+9)-1,10)+1,INT((((4-1)*$N$39+9)-1)/10)+1)="","",INDEX($P$41:$W$50,MOD(((4-1)*$N$39+9)-1,10)+1,INT((((4-1)*$N$39+9)-1)/10)+1)))))</f>
        <v/>
      </c>
      <c r="M44" s="539">
        <f>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IF(OR($D$39="",$G$39=""),"",IF($D$39="Round",IF(5=1,"Axis 1 (0°)",IF(5=2,"Axis 2 (90°)","")),IF(ISTEXT($N$40),"",IF(5&gt;$N$40,"",IF(ISTEXT($I$39),"",ROUND((5-0.5)*$I$39/$N$40,1))))))</f>
        <v/>
      </c>
      <c r="C45" s="538" t="n"/>
      <c r="D45" s="539">
        <f>IF($N$41="","",IF(OR(ISTEXT($N$39),ISTEXT($N$40),ISTEXT($N$41)),"",IF(OR(1&gt;$N$39,5&gt;$N$40,((5-1)*$N$39+1)&gt;$N$41),"",IF(INDEX($P$41:$W$50,MOD(((5-1)*$N$39+1)-1,10)+1,INT((((5-1)*$N$39+1)-1)/10)+1)="","",INDEX($P$41:$W$50,MOD(((5-1)*$N$39+1)-1,10)+1,INT((((5-1)*$N$39+1)-1)/10)+1)))))</f>
        <v/>
      </c>
      <c r="E45" s="539">
        <f>IF($N$41="","",IF(OR(ISTEXT($N$39),ISTEXT($N$40),ISTEXT($N$41)),"",IF(OR(2&gt;$N$39,5&gt;$N$40,((5-1)*$N$39+2)&gt;$N$41),"",IF(INDEX($P$41:$W$50,MOD(((5-1)*$N$39+2)-1,10)+1,INT((((5-1)*$N$39+2)-1)/10)+1)="","",INDEX($P$41:$W$50,MOD(((5-1)*$N$39+2)-1,10)+1,INT((((5-1)*$N$39+2)-1)/10)+1)))))</f>
        <v/>
      </c>
      <c r="F45" s="539">
        <f>IF($N$41="","",IF(OR(ISTEXT($N$39),ISTEXT($N$40),ISTEXT($N$41)),"",IF(OR(3&gt;$N$39,5&gt;$N$40,((5-1)*$N$39+3)&gt;$N$41),"",IF(INDEX($P$41:$W$50,MOD(((5-1)*$N$39+3)-1,10)+1,INT((((5-1)*$N$39+3)-1)/10)+1)="","",INDEX($P$41:$W$50,MOD(((5-1)*$N$39+3)-1,10)+1,INT((((5-1)*$N$39+3)-1)/10)+1)))))</f>
        <v/>
      </c>
      <c r="G45" s="539">
        <f>IF($N$41="","",IF(OR(ISTEXT($N$39),ISTEXT($N$40),ISTEXT($N$41)),"",IF(OR(4&gt;$N$39,5&gt;$N$40,((5-1)*$N$39+4)&gt;$N$41),"",IF(INDEX($P$41:$W$50,MOD(((5-1)*$N$39+4)-1,10)+1,INT((((5-1)*$N$39+4)-1)/10)+1)="","",INDEX($P$41:$W$50,MOD(((5-1)*$N$39+4)-1,10)+1,INT((((5-1)*$N$39+4)-1)/10)+1)))))</f>
        <v/>
      </c>
      <c r="H45" s="539">
        <f>IF($N$41="","",IF(OR(ISTEXT($N$39),ISTEXT($N$40),ISTEXT($N$41)),"",IF(OR(5&gt;$N$39,5&gt;$N$40,((5-1)*$N$39+5)&gt;$N$41),"",IF(INDEX($P$41:$W$50,MOD(((5-1)*$N$39+5)-1,10)+1,INT((((5-1)*$N$39+5)-1)/10)+1)="","",INDEX($P$41:$W$50,MOD(((5-1)*$N$39+5)-1,10)+1,INT((((5-1)*$N$39+5)-1)/10)+1)))))</f>
        <v/>
      </c>
      <c r="I45" s="539">
        <f>IF($N$41="","",IF(OR(ISTEXT($N$39),ISTEXT($N$40),ISTEXT($N$41)),"",IF(OR(6&gt;$N$39,5&gt;$N$40,((5-1)*$N$39+6)&gt;$N$41),"",IF(INDEX($P$41:$W$50,MOD(((5-1)*$N$39+6)-1,10)+1,INT((((5-1)*$N$39+6)-1)/10)+1)="","",INDEX($P$41:$W$50,MOD(((5-1)*$N$39+6)-1,10)+1,INT((((5-1)*$N$39+6)-1)/10)+1)))))</f>
        <v/>
      </c>
      <c r="J45" s="539">
        <f>IF($N$41="","",IF(OR(ISTEXT($N$39),ISTEXT($N$40),ISTEXT($N$41)),"",IF(OR(7&gt;$N$39,5&gt;$N$40,((5-1)*$N$39+7)&gt;$N$41),"",IF(INDEX($P$41:$W$50,MOD(((5-1)*$N$39+7)-1,10)+1,INT((((5-1)*$N$39+7)-1)/10)+1)="","",INDEX($P$41:$W$50,MOD(((5-1)*$N$39+7)-1,10)+1,INT((((5-1)*$N$39+7)-1)/10)+1)))))</f>
        <v/>
      </c>
      <c r="K45" s="539">
        <f>IF($N$41="","",IF(OR(ISTEXT($N$39),ISTEXT($N$40),ISTEXT($N$41)),"",IF(OR(8&gt;$N$39,5&gt;$N$40,((5-1)*$N$39+8)&gt;$N$41),"",IF(INDEX($P$41:$W$50,MOD(((5-1)*$N$39+8)-1,10)+1,INT((((5-1)*$N$39+8)-1)/10)+1)="","",INDEX($P$41:$W$50,MOD(((5-1)*$N$39+8)-1,10)+1,INT((((5-1)*$N$39+8)-1)/10)+1)))))</f>
        <v/>
      </c>
      <c r="L45" s="539">
        <f>IF($N$41="","",IF(OR(ISTEXT($N$39),ISTEXT($N$40),ISTEXT($N$41)),"",IF(OR(9&gt;$N$39,5&gt;$N$40,((5-1)*$N$39+9)&gt;$N$41),"",IF(INDEX($P$41:$W$50,MOD(((5-1)*$N$39+9)-1,10)+1,INT((((5-1)*$N$39+9)-1)/10)+1)="","",INDEX($P$41:$W$50,MOD(((5-1)*$N$39+9)-1,10)+1,INT((((5-1)*$N$39+9)-1)/10)+1)))))</f>
        <v/>
      </c>
      <c r="M45" s="539">
        <f>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IF(OR($D$39="",$G$39=""),"",IF($D$39="Round",IF(6=1,"Axis 1 (0°)",IF(6=2,"Axis 2 (90°)","")),IF(ISTEXT($N$40),"",IF(6&gt;$N$40,"",IF(ISTEXT($I$39),"",ROUND((6-0.5)*$I$39/$N$40,1))))))</f>
        <v/>
      </c>
      <c r="C46" s="538" t="n"/>
      <c r="D46" s="539">
        <f>IF($N$41="","",IF(OR(ISTEXT($N$39),ISTEXT($N$40),ISTEXT($N$41)),"",IF(OR(1&gt;$N$39,6&gt;$N$40,((6-1)*$N$39+1)&gt;$N$41),"",IF(INDEX($P$41:$W$50,MOD(((6-1)*$N$39+1)-1,10)+1,INT((((6-1)*$N$39+1)-1)/10)+1)="","",INDEX($P$41:$W$50,MOD(((6-1)*$N$39+1)-1,10)+1,INT((((6-1)*$N$39+1)-1)/10)+1)))))</f>
        <v/>
      </c>
      <c r="E46" s="539">
        <f>IF($N$41="","",IF(OR(ISTEXT($N$39),ISTEXT($N$40),ISTEXT($N$41)),"",IF(OR(2&gt;$N$39,6&gt;$N$40,((6-1)*$N$39+2)&gt;$N$41),"",IF(INDEX($P$41:$W$50,MOD(((6-1)*$N$39+2)-1,10)+1,INT((((6-1)*$N$39+2)-1)/10)+1)="","",INDEX($P$41:$W$50,MOD(((6-1)*$N$39+2)-1,10)+1,INT((((6-1)*$N$39+2)-1)/10)+1)))))</f>
        <v/>
      </c>
      <c r="F46" s="539">
        <f>IF($N$41="","",IF(OR(ISTEXT($N$39),ISTEXT($N$40),ISTEXT($N$41)),"",IF(OR(3&gt;$N$39,6&gt;$N$40,((6-1)*$N$39+3)&gt;$N$41),"",IF(INDEX($P$41:$W$50,MOD(((6-1)*$N$39+3)-1,10)+1,INT((((6-1)*$N$39+3)-1)/10)+1)="","",INDEX($P$41:$W$50,MOD(((6-1)*$N$39+3)-1,10)+1,INT((((6-1)*$N$39+3)-1)/10)+1)))))</f>
        <v/>
      </c>
      <c r="G46" s="539">
        <f>IF($N$41="","",IF(OR(ISTEXT($N$39),ISTEXT($N$40),ISTEXT($N$41)),"",IF(OR(4&gt;$N$39,6&gt;$N$40,((6-1)*$N$39+4)&gt;$N$41),"",IF(INDEX($P$41:$W$50,MOD(((6-1)*$N$39+4)-1,10)+1,INT((((6-1)*$N$39+4)-1)/10)+1)="","",INDEX($P$41:$W$50,MOD(((6-1)*$N$39+4)-1,10)+1,INT((((6-1)*$N$39+4)-1)/10)+1)))))</f>
        <v/>
      </c>
      <c r="H46" s="539">
        <f>IF($N$41="","",IF(OR(ISTEXT($N$39),ISTEXT($N$40),ISTEXT($N$41)),"",IF(OR(5&gt;$N$39,6&gt;$N$40,((6-1)*$N$39+5)&gt;$N$41),"",IF(INDEX($P$41:$W$50,MOD(((6-1)*$N$39+5)-1,10)+1,INT((((6-1)*$N$39+5)-1)/10)+1)="","",INDEX($P$41:$W$50,MOD(((6-1)*$N$39+5)-1,10)+1,INT((((6-1)*$N$39+5)-1)/10)+1)))))</f>
        <v/>
      </c>
      <c r="I46" s="539">
        <f>IF($N$41="","",IF(OR(ISTEXT($N$39),ISTEXT($N$40),ISTEXT($N$41)),"",IF(OR(6&gt;$N$39,6&gt;$N$40,((6-1)*$N$39+6)&gt;$N$41),"",IF(INDEX($P$41:$W$50,MOD(((6-1)*$N$39+6)-1,10)+1,INT((((6-1)*$N$39+6)-1)/10)+1)="","",INDEX($P$41:$W$50,MOD(((6-1)*$N$39+6)-1,10)+1,INT((((6-1)*$N$39+6)-1)/10)+1)))))</f>
        <v/>
      </c>
      <c r="J46" s="539">
        <f>IF($N$41="","",IF(OR(ISTEXT($N$39),ISTEXT($N$40),ISTEXT($N$41)),"",IF(OR(7&gt;$N$39,6&gt;$N$40,((6-1)*$N$39+7)&gt;$N$41),"",IF(INDEX($P$41:$W$50,MOD(((6-1)*$N$39+7)-1,10)+1,INT((((6-1)*$N$39+7)-1)/10)+1)="","",INDEX($P$41:$W$50,MOD(((6-1)*$N$39+7)-1,10)+1,INT((((6-1)*$N$39+7)-1)/10)+1)))))</f>
        <v/>
      </c>
      <c r="K46" s="539">
        <f>IF($N$41="","",IF(OR(ISTEXT($N$39),ISTEXT($N$40),ISTEXT($N$41)),"",IF(OR(8&gt;$N$39,6&gt;$N$40,((6-1)*$N$39+8)&gt;$N$41),"",IF(INDEX($P$41:$W$50,MOD(((6-1)*$N$39+8)-1,10)+1,INT((((6-1)*$N$39+8)-1)/10)+1)="","",INDEX($P$41:$W$50,MOD(((6-1)*$N$39+8)-1,10)+1,INT((((6-1)*$N$39+8)-1)/10)+1)))))</f>
        <v/>
      </c>
      <c r="L46" s="539">
        <f>IF($N$41="","",IF(OR(ISTEXT($N$39),ISTEXT($N$40),ISTEXT($N$41)),"",IF(OR(9&gt;$N$39,6&gt;$N$40,((6-1)*$N$39+9)&gt;$N$41),"",IF(INDEX($P$41:$W$50,MOD(((6-1)*$N$39+9)-1,10)+1,INT((((6-1)*$N$39+9)-1)/10)+1)="","",INDEX($P$41:$W$50,MOD(((6-1)*$N$39+9)-1,10)+1,INT((((6-1)*$N$39+9)-1)/10)+1)))))</f>
        <v/>
      </c>
      <c r="M46" s="539">
        <f>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IF(OR($D$39="",$G$39=""),"",IF($D$39="Round",IF(7=1,"Axis 1 (0°)",IF(7=2,"Axis 2 (90°)","")),IF(ISTEXT($N$40),"",IF(7&gt;$N$40,"",IF(ISTEXT($I$39),"",ROUND((7-0.5)*$I$39/$N$40,1))))))</f>
        <v/>
      </c>
      <c r="C47" s="538" t="n"/>
      <c r="D47" s="539">
        <f>IF($N$41="","",IF(OR(ISTEXT($N$39),ISTEXT($N$40),ISTEXT($N$41)),"",IF(OR(1&gt;$N$39,7&gt;$N$40,((7-1)*$N$39+1)&gt;$N$41),"",IF(INDEX($P$41:$W$50,MOD(((7-1)*$N$39+1)-1,10)+1,INT((((7-1)*$N$39+1)-1)/10)+1)="","",INDEX($P$41:$W$50,MOD(((7-1)*$N$39+1)-1,10)+1,INT((((7-1)*$N$39+1)-1)/10)+1)))))</f>
        <v/>
      </c>
      <c r="E47" s="539">
        <f>IF($N$41="","",IF(OR(ISTEXT($N$39),ISTEXT($N$40),ISTEXT($N$41)),"",IF(OR(2&gt;$N$39,7&gt;$N$40,((7-1)*$N$39+2)&gt;$N$41),"",IF(INDEX($P$41:$W$50,MOD(((7-1)*$N$39+2)-1,10)+1,INT((((7-1)*$N$39+2)-1)/10)+1)="","",INDEX($P$41:$W$50,MOD(((7-1)*$N$39+2)-1,10)+1,INT((((7-1)*$N$39+2)-1)/10)+1)))))</f>
        <v/>
      </c>
      <c r="F47" s="539">
        <f>IF($N$41="","",IF(OR(ISTEXT($N$39),ISTEXT($N$40),ISTEXT($N$41)),"",IF(OR(3&gt;$N$39,7&gt;$N$40,((7-1)*$N$39+3)&gt;$N$41),"",IF(INDEX($P$41:$W$50,MOD(((7-1)*$N$39+3)-1,10)+1,INT((((7-1)*$N$39+3)-1)/10)+1)="","",INDEX($P$41:$W$50,MOD(((7-1)*$N$39+3)-1,10)+1,INT((((7-1)*$N$39+3)-1)/10)+1)))))</f>
        <v/>
      </c>
      <c r="G47" s="539">
        <f>IF($N$41="","",IF(OR(ISTEXT($N$39),ISTEXT($N$40),ISTEXT($N$41)),"",IF(OR(4&gt;$N$39,7&gt;$N$40,((7-1)*$N$39+4)&gt;$N$41),"",IF(INDEX($P$41:$W$50,MOD(((7-1)*$N$39+4)-1,10)+1,INT((((7-1)*$N$39+4)-1)/10)+1)="","",INDEX($P$41:$W$50,MOD(((7-1)*$N$39+4)-1,10)+1,INT((((7-1)*$N$39+4)-1)/10)+1)))))</f>
        <v/>
      </c>
      <c r="H47" s="539">
        <f>IF($N$41="","",IF(OR(ISTEXT($N$39),ISTEXT($N$40),ISTEXT($N$41)),"",IF(OR(5&gt;$N$39,7&gt;$N$40,((7-1)*$N$39+5)&gt;$N$41),"",IF(INDEX($P$41:$W$50,MOD(((7-1)*$N$39+5)-1,10)+1,INT((((7-1)*$N$39+5)-1)/10)+1)="","",INDEX($P$41:$W$50,MOD(((7-1)*$N$39+5)-1,10)+1,INT((((7-1)*$N$39+5)-1)/10)+1)))))</f>
        <v/>
      </c>
      <c r="I47" s="539">
        <f>IF($N$41="","",IF(OR(ISTEXT($N$39),ISTEXT($N$40),ISTEXT($N$41)),"",IF(OR(6&gt;$N$39,7&gt;$N$40,((7-1)*$N$39+6)&gt;$N$41),"",IF(INDEX($P$41:$W$50,MOD(((7-1)*$N$39+6)-1,10)+1,INT((((7-1)*$N$39+6)-1)/10)+1)="","",INDEX($P$41:$W$50,MOD(((7-1)*$N$39+6)-1,10)+1,INT((((7-1)*$N$39+6)-1)/10)+1)))))</f>
        <v/>
      </c>
      <c r="J47" s="539">
        <f>IF($N$41="","",IF(OR(ISTEXT($N$39),ISTEXT($N$40),ISTEXT($N$41)),"",IF(OR(7&gt;$N$39,7&gt;$N$40,((7-1)*$N$39+7)&gt;$N$41),"",IF(INDEX($P$41:$W$50,MOD(((7-1)*$N$39+7)-1,10)+1,INT((((7-1)*$N$39+7)-1)/10)+1)="","",INDEX($P$41:$W$50,MOD(((7-1)*$N$39+7)-1,10)+1,INT((((7-1)*$N$39+7)-1)/10)+1)))))</f>
        <v/>
      </c>
      <c r="K47" s="539">
        <f>IF($N$41="","",IF(OR(ISTEXT($N$39),ISTEXT($N$40),ISTEXT($N$41)),"",IF(OR(8&gt;$N$39,7&gt;$N$40,((7-1)*$N$39+8)&gt;$N$41),"",IF(INDEX($P$41:$W$50,MOD(((7-1)*$N$39+8)-1,10)+1,INT((((7-1)*$N$39+8)-1)/10)+1)="","",INDEX($P$41:$W$50,MOD(((7-1)*$N$39+8)-1,10)+1,INT((((7-1)*$N$39+8)-1)/10)+1)))))</f>
        <v/>
      </c>
      <c r="L47" s="539">
        <f>IF($N$41="","",IF(OR(ISTEXT($N$39),ISTEXT($N$40),ISTEXT($N$41)),"",IF(OR(9&gt;$N$39,7&gt;$N$40,((7-1)*$N$39+9)&gt;$N$41),"",IF(INDEX($P$41:$W$50,MOD(((7-1)*$N$39+9)-1,10)+1,INT((((7-1)*$N$39+9)-1)/10)+1)="","",INDEX($P$41:$W$50,MOD(((7-1)*$N$39+9)-1,10)+1,INT((((7-1)*$N$39+9)-1)/10)+1)))))</f>
        <v/>
      </c>
      <c r="M47" s="539">
        <f>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IF(OR($D$39="",$G$39=""),"",IF($D$39="Round",IF(8=1,"Axis 1 (0°)",IF(8=2,"Axis 2 (90°)","")),IF(ISTEXT($N$40),"",IF(8&gt;$N$40,"",IF(ISTEXT($I$39),"",ROUND((8-0.5)*$I$39/$N$40,1))))))</f>
        <v/>
      </c>
      <c r="C48" s="538" t="n"/>
      <c r="D48" s="539">
        <f>IF($N$41="","",IF(OR(ISTEXT($N$39),ISTEXT($N$40),ISTEXT($N$41)),"",IF(OR(1&gt;$N$39,8&gt;$N$40,((8-1)*$N$39+1)&gt;$N$41),"",IF(INDEX($P$41:$W$50,MOD(((8-1)*$N$39+1)-1,10)+1,INT((((8-1)*$N$39+1)-1)/10)+1)="","",INDEX($P$41:$W$50,MOD(((8-1)*$N$39+1)-1,10)+1,INT((((8-1)*$N$39+1)-1)/10)+1)))))</f>
        <v/>
      </c>
      <c r="E48" s="539">
        <f>IF($N$41="","",IF(OR(ISTEXT($N$39),ISTEXT($N$40),ISTEXT($N$41)),"",IF(OR(2&gt;$N$39,8&gt;$N$40,((8-1)*$N$39+2)&gt;$N$41),"",IF(INDEX($P$41:$W$50,MOD(((8-1)*$N$39+2)-1,10)+1,INT((((8-1)*$N$39+2)-1)/10)+1)="","",INDEX($P$41:$W$50,MOD(((8-1)*$N$39+2)-1,10)+1,INT((((8-1)*$N$39+2)-1)/10)+1)))))</f>
        <v/>
      </c>
      <c r="F48" s="539">
        <f>IF($N$41="","",IF(OR(ISTEXT($N$39),ISTEXT($N$40),ISTEXT($N$41)),"",IF(OR(3&gt;$N$39,8&gt;$N$40,((8-1)*$N$39+3)&gt;$N$41),"",IF(INDEX($P$41:$W$50,MOD(((8-1)*$N$39+3)-1,10)+1,INT((((8-1)*$N$39+3)-1)/10)+1)="","",INDEX($P$41:$W$50,MOD(((8-1)*$N$39+3)-1,10)+1,INT((((8-1)*$N$39+3)-1)/10)+1)))))</f>
        <v/>
      </c>
      <c r="G48" s="539">
        <f>IF($N$41="","",IF(OR(ISTEXT($N$39),ISTEXT($N$40),ISTEXT($N$41)),"",IF(OR(4&gt;$N$39,8&gt;$N$40,((8-1)*$N$39+4)&gt;$N$41),"",IF(INDEX($P$41:$W$50,MOD(((8-1)*$N$39+4)-1,10)+1,INT((((8-1)*$N$39+4)-1)/10)+1)="","",INDEX($P$41:$W$50,MOD(((8-1)*$N$39+4)-1,10)+1,INT((((8-1)*$N$39+4)-1)/10)+1)))))</f>
        <v/>
      </c>
      <c r="H48" s="539">
        <f>IF($N$41="","",IF(OR(ISTEXT($N$39),ISTEXT($N$40),ISTEXT($N$41)),"",IF(OR(5&gt;$N$39,8&gt;$N$40,((8-1)*$N$39+5)&gt;$N$41),"",IF(INDEX($P$41:$W$50,MOD(((8-1)*$N$39+5)-1,10)+1,INT((((8-1)*$N$39+5)-1)/10)+1)="","",INDEX($P$41:$W$50,MOD(((8-1)*$N$39+5)-1,10)+1,INT((((8-1)*$N$39+5)-1)/10)+1)))))</f>
        <v/>
      </c>
      <c r="I48" s="539">
        <f>IF($N$41="","",IF(OR(ISTEXT($N$39),ISTEXT($N$40),ISTEXT($N$41)),"",IF(OR(6&gt;$N$39,8&gt;$N$40,((8-1)*$N$39+6)&gt;$N$41),"",IF(INDEX($P$41:$W$50,MOD(((8-1)*$N$39+6)-1,10)+1,INT((((8-1)*$N$39+6)-1)/10)+1)="","",INDEX($P$41:$W$50,MOD(((8-1)*$N$39+6)-1,10)+1,INT((((8-1)*$N$39+6)-1)/10)+1)))))</f>
        <v/>
      </c>
      <c r="J48" s="539">
        <f>IF($N$41="","",IF(OR(ISTEXT($N$39),ISTEXT($N$40),ISTEXT($N$41)),"",IF(OR(7&gt;$N$39,8&gt;$N$40,((8-1)*$N$39+7)&gt;$N$41),"",IF(INDEX($P$41:$W$50,MOD(((8-1)*$N$39+7)-1,10)+1,INT((((8-1)*$N$39+7)-1)/10)+1)="","",INDEX($P$41:$W$50,MOD(((8-1)*$N$39+7)-1,10)+1,INT((((8-1)*$N$39+7)-1)/10)+1)))))</f>
        <v/>
      </c>
      <c r="K48" s="539">
        <f>IF($N$41="","",IF(OR(ISTEXT($N$39),ISTEXT($N$40),ISTEXT($N$41)),"",IF(OR(8&gt;$N$39,8&gt;$N$40,((8-1)*$N$39+8)&gt;$N$41),"",IF(INDEX($P$41:$W$50,MOD(((8-1)*$N$39+8)-1,10)+1,INT((((8-1)*$N$39+8)-1)/10)+1)="","",INDEX($P$41:$W$50,MOD(((8-1)*$N$39+8)-1,10)+1,INT((((8-1)*$N$39+8)-1)/10)+1)))))</f>
        <v/>
      </c>
      <c r="L48" s="539">
        <f>IF($N$41="","",IF(OR(ISTEXT($N$39),ISTEXT($N$40),ISTEXT($N$41)),"",IF(OR(9&gt;$N$39,8&gt;$N$40,((8-1)*$N$39+9)&gt;$N$41),"",IF(INDEX($P$41:$W$50,MOD(((8-1)*$N$39+9)-1,10)+1,INT((((8-1)*$N$39+9)-1)/10)+1)="","",INDEX($P$41:$W$50,MOD(((8-1)*$N$39+9)-1,10)+1,INT((((8-1)*$N$39+9)-1)/10)+1)))))</f>
        <v/>
      </c>
      <c r="M48" s="539">
        <f>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IF($G$58="","",IF($D$58="Round",$G$58&amp;""" dia",$G$58&amp;""" x "&amp;$I$58&amp;""""))</f>
        <v/>
      </c>
      <c r="G56" s="173" t="n"/>
      <c r="H56" s="525">
        <f>IF(OR($D$58="",$G$58=""),"",IF($D$58="Round",IF(ISTEXT($G$58),"",ROUND(PI()*(($G$58-2*N($K$58))/2)^2/144,3)),IF($I$58="","",IF(OR(ISTEXT($G$58),ISTEXT($I$58)),"",ROUND(($G$58-2*N($K$58))*($I$58-2*N($K$58))/144,3)))))</f>
        <v/>
      </c>
      <c r="I56" s="189" t="n"/>
      <c r="J56" s="189" t="n"/>
      <c r="K56" s="189">
        <f>IF(N(J56)*N(H56)=0,"",ROUND(N(J56)*N(H56),0))</f>
        <v/>
      </c>
      <c r="L56" s="189">
        <f>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IF($N$58="","",IF($D$58="Round",$N$58&amp;" x 2 axes",IF($N$59="","",$N$58&amp;" x "&amp;$N$59)))</f>
        <v/>
      </c>
      <c r="N58" s="534">
        <f>IF(OR($D$58="",$G$58=""),"",IF($D$58="Round",IF(ISTEXT($G$58),"",IF($G$58&lt;=9,6,IF($G$58&lt;=12,8,10))),IF(ISTEXT($G$58),"",IF($G$58&lt;12,2,MIN(10,MAX(3,ROUNDUP($G$58/6,0)))))))</f>
        <v/>
      </c>
      <c r="P58" s="473" t="inlineStr">
        <is>
          <t>Quick entry – type readings in order (row by row of the grid), down this column then the next:</t>
        </is>
      </c>
    </row>
    <row r="59" ht="13.35" customHeight="1" s="162">
      <c r="B59" s="535" t="inlineStr">
        <is>
          <t>Depth↓ Pos→ (in)</t>
        </is>
      </c>
      <c r="C59" s="414" t="n"/>
      <c r="D59" s="535">
        <f>IF(ISTEXT($N$58),"",IF(OR($D$58="",$G$58="",1&gt;$N$58),"",IF($D$58="Round",IF(ISTEXT($G$58),"",ROUND(IF(1&lt;=$N$58/2,$G$58/2*(1-SQRT(($N$58-2*1+1)/$N$58)),$G$58-$G$58/2*(1-SQRT(($N$58-2*($N$58-1+1)+1)/$N$58))),1)),IF(ISTEXT($G$58),"",ROUND((1-0.5)*$G$58/$N$58,1)))))</f>
        <v/>
      </c>
      <c r="E59" s="535">
        <f>IF(ISTEXT($N$58),"",IF(OR($D$58="",$G$58="",2&gt;$N$58),"",IF($D$58="Round",IF(ISTEXT($G$58),"",ROUND(IF(2&lt;=$N$58/2,$G$58/2*(1-SQRT(($N$58-2*2+1)/$N$58)),$G$58-$G$58/2*(1-SQRT(($N$58-2*($N$58-2+1)+1)/$N$58))),1)),IF(ISTEXT($G$58),"",ROUND((2-0.5)*$G$58/$N$58,1)))))</f>
        <v/>
      </c>
      <c r="F59" s="535">
        <f>IF(ISTEXT($N$58),"",IF(OR($D$58="",$G$58="",3&gt;$N$58),"",IF($D$58="Round",IF(ISTEXT($G$58),"",ROUND(IF(3&lt;=$N$58/2,$G$58/2*(1-SQRT(($N$58-2*3+1)/$N$58)),$G$58-$G$58/2*(1-SQRT(($N$58-2*($N$58-3+1)+1)/$N$58))),1)),IF(ISTEXT($G$58),"",ROUND((3-0.5)*$G$58/$N$58,1)))))</f>
        <v/>
      </c>
      <c r="G59" s="535">
        <f>IF(ISTEXT($N$58),"",IF(OR($D$58="",$G$58="",4&gt;$N$58),"",IF($D$58="Round",IF(ISTEXT($G$58),"",ROUND(IF(4&lt;=$N$58/2,$G$58/2*(1-SQRT(($N$58-2*4+1)/$N$58)),$G$58-$G$58/2*(1-SQRT(($N$58-2*($N$58-4+1)+1)/$N$58))),1)),IF(ISTEXT($G$58),"",ROUND((4-0.5)*$G$58/$N$58,1)))))</f>
        <v/>
      </c>
      <c r="H59" s="535">
        <f>IF(ISTEXT($N$58),"",IF(OR($D$58="",$G$58="",5&gt;$N$58),"",IF($D$58="Round",IF(ISTEXT($G$58),"",ROUND(IF(5&lt;=$N$58/2,$G$58/2*(1-SQRT(($N$58-2*5+1)/$N$58)),$G$58-$G$58/2*(1-SQRT(($N$58-2*($N$58-5+1)+1)/$N$58))),1)),IF(ISTEXT($G$58),"",ROUND((5-0.5)*$G$58/$N$58,1)))))</f>
        <v/>
      </c>
      <c r="I59" s="535">
        <f>IF(ISTEXT($N$58),"",IF(OR($D$58="",$G$58="",6&gt;$N$58),"",IF($D$58="Round",IF(ISTEXT($G$58),"",ROUND(IF(6&lt;=$N$58/2,$G$58/2*(1-SQRT(($N$58-2*6+1)/$N$58)),$G$58-$G$58/2*(1-SQRT(($N$58-2*($N$58-6+1)+1)/$N$58))),1)),IF(ISTEXT($G$58),"",ROUND((6-0.5)*$G$58/$N$58,1)))))</f>
        <v/>
      </c>
      <c r="J59" s="535">
        <f>IF(ISTEXT($N$58),"",IF(OR($D$58="",$G$58="",7&gt;$N$58),"",IF($D$58="Round",IF(ISTEXT($G$58),"",ROUND(IF(7&lt;=$N$58/2,$G$58/2*(1-SQRT(($N$58-2*7+1)/$N$58)),$G$58-$G$58/2*(1-SQRT(($N$58-2*($N$58-7+1)+1)/$N$58))),1)),IF(ISTEXT($G$58),"",ROUND((7-0.5)*$G$58/$N$58,1)))))</f>
        <v/>
      </c>
      <c r="K59" s="535">
        <f>IF(ISTEXT($N$58),"",IF(OR($D$58="",$G$58="",8&gt;$N$58),"",IF($D$58="Round",IF(ISTEXT($G$58),"",ROUND(IF(8&lt;=$N$58/2,$G$58/2*(1-SQRT(($N$58-2*8+1)/$N$58)),$G$58-$G$58/2*(1-SQRT(($N$58-2*($N$58-8+1)+1)/$N$58))),1)),IF(ISTEXT($G$58),"",ROUND((8-0.5)*$G$58/$N$58,1)))))</f>
        <v/>
      </c>
      <c r="L59" s="535">
        <f>IF(ISTEXT($N$58),"",IF(OR($D$58="",$G$58="",9&gt;$N$58),"",IF($D$58="Round",IF(ISTEXT($G$58),"",ROUND(IF(9&lt;=$N$58/2,$G$58/2*(1-SQRT(($N$58-2*9+1)/$N$58)),$G$58-$G$58/2*(1-SQRT(($N$58-2*($N$58-9+1)+1)/$N$58))),1)),IF(ISTEXT($G$58),"",ROUND((9-0.5)*$G$58/$N$58,1)))))</f>
        <v/>
      </c>
      <c r="M59" s="535">
        <f>IF(ISTEXT($N$58),"",IF(OR($D$58="",$G$58="",10&gt;$N$58),"",IF($D$58="Round",IF(ISTEXT($G$58),"",ROUND(IF(10&lt;=$N$58/2,$G$58/2*(1-SQRT(($N$58-2*10+1)/$N$58)),$G$58-$G$58/2*(1-SQRT(($N$58-2*($N$58-10+1)+1)/$N$58))),1)),IF(ISTEXT($G$58),"",ROUND((10-0.5)*$G$58/$N$58,1)))))</f>
        <v/>
      </c>
      <c r="N59" s="534">
        <f>IF(OR($D$58="",$G$58=""),"",IF($D$58="Round",2,IF($I$58="","",IF(ISTEXT($I$58),"",IF($I$58&lt;12,2,MIN(8,MAX(3,ROUNDUP($I$58/6,0))))))))</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IF(OR($D$58="",$G$58=""),"",IF($D$58="Round",IF(1=1,"Axis 1 (0°)",IF(1=2,"Axis 2 (90°)","")),IF(ISTEXT($N$59),"",IF(1&gt;$N$59,"",IF(ISTEXT($I$58),"",ROUND((1-0.5)*$I$58/$N$59,1))))))</f>
        <v/>
      </c>
      <c r="C60" s="538" t="n"/>
      <c r="D60" s="539">
        <f>IF($N$60="","",IF(OR(ISTEXT($N$58),ISTEXT($N$59),ISTEXT($N$60)),"",IF(OR(1&gt;$N$58,1&gt;$N$59,((1-1)*$N$58+1)&gt;$N$60),"",IF(INDEX($P$60:$W$69,MOD(((1-1)*$N$58+1)-1,10)+1,INT((((1-1)*$N$58+1)-1)/10)+1)="","",INDEX($P$60:$W$69,MOD(((1-1)*$N$58+1)-1,10)+1,INT((((1-1)*$N$58+1)-1)/10)+1)))))</f>
        <v/>
      </c>
      <c r="E60" s="539">
        <f>IF($N$60="","",IF(OR(ISTEXT($N$58),ISTEXT($N$59),ISTEXT($N$60)),"",IF(OR(2&gt;$N$58,1&gt;$N$59,((1-1)*$N$58+2)&gt;$N$60),"",IF(INDEX($P$60:$W$69,MOD(((1-1)*$N$58+2)-1,10)+1,INT((((1-1)*$N$58+2)-1)/10)+1)="","",INDEX($P$60:$W$69,MOD(((1-1)*$N$58+2)-1,10)+1,INT((((1-1)*$N$58+2)-1)/10)+1)))))</f>
        <v/>
      </c>
      <c r="F60" s="539">
        <f>IF($N$60="","",IF(OR(ISTEXT($N$58),ISTEXT($N$59),ISTEXT($N$60)),"",IF(OR(3&gt;$N$58,1&gt;$N$59,((1-1)*$N$58+3)&gt;$N$60),"",IF(INDEX($P$60:$W$69,MOD(((1-1)*$N$58+3)-1,10)+1,INT((((1-1)*$N$58+3)-1)/10)+1)="","",INDEX($P$60:$W$69,MOD(((1-1)*$N$58+3)-1,10)+1,INT((((1-1)*$N$58+3)-1)/10)+1)))))</f>
        <v/>
      </c>
      <c r="G60" s="539">
        <f>IF($N$60="","",IF(OR(ISTEXT($N$58),ISTEXT($N$59),ISTEXT($N$60)),"",IF(OR(4&gt;$N$58,1&gt;$N$59,((1-1)*$N$58+4)&gt;$N$60),"",IF(INDEX($P$60:$W$69,MOD(((1-1)*$N$58+4)-1,10)+1,INT((((1-1)*$N$58+4)-1)/10)+1)="","",INDEX($P$60:$W$69,MOD(((1-1)*$N$58+4)-1,10)+1,INT((((1-1)*$N$58+4)-1)/10)+1)))))</f>
        <v/>
      </c>
      <c r="H60" s="539">
        <f>IF($N$60="","",IF(OR(ISTEXT($N$58),ISTEXT($N$59),ISTEXT($N$60)),"",IF(OR(5&gt;$N$58,1&gt;$N$59,((1-1)*$N$58+5)&gt;$N$60),"",IF(INDEX($P$60:$W$69,MOD(((1-1)*$N$58+5)-1,10)+1,INT((((1-1)*$N$58+5)-1)/10)+1)="","",INDEX($P$60:$W$69,MOD(((1-1)*$N$58+5)-1,10)+1,INT((((1-1)*$N$58+5)-1)/10)+1)))))</f>
        <v/>
      </c>
      <c r="I60" s="539">
        <f>IF($N$60="","",IF(OR(ISTEXT($N$58),ISTEXT($N$59),ISTEXT($N$60)),"",IF(OR(6&gt;$N$58,1&gt;$N$59,((1-1)*$N$58+6)&gt;$N$60),"",IF(INDEX($P$60:$W$69,MOD(((1-1)*$N$58+6)-1,10)+1,INT((((1-1)*$N$58+6)-1)/10)+1)="","",INDEX($P$60:$W$69,MOD(((1-1)*$N$58+6)-1,10)+1,INT((((1-1)*$N$58+6)-1)/10)+1)))))</f>
        <v/>
      </c>
      <c r="J60" s="539">
        <f>IF($N$60="","",IF(OR(ISTEXT($N$58),ISTEXT($N$59),ISTEXT($N$60)),"",IF(OR(7&gt;$N$58,1&gt;$N$59,((1-1)*$N$58+7)&gt;$N$60),"",IF(INDEX($P$60:$W$69,MOD(((1-1)*$N$58+7)-1,10)+1,INT((((1-1)*$N$58+7)-1)/10)+1)="","",INDEX($P$60:$W$69,MOD(((1-1)*$N$58+7)-1,10)+1,INT((((1-1)*$N$58+7)-1)/10)+1)))))</f>
        <v/>
      </c>
      <c r="K60" s="539">
        <f>IF($N$60="","",IF(OR(ISTEXT($N$58),ISTEXT($N$59),ISTEXT($N$60)),"",IF(OR(8&gt;$N$58,1&gt;$N$59,((1-1)*$N$58+8)&gt;$N$60),"",IF(INDEX($P$60:$W$69,MOD(((1-1)*$N$58+8)-1,10)+1,INT((((1-1)*$N$58+8)-1)/10)+1)="","",INDEX($P$60:$W$69,MOD(((1-1)*$N$58+8)-1,10)+1,INT((((1-1)*$N$58+8)-1)/10)+1)))))</f>
        <v/>
      </c>
      <c r="L60" s="539">
        <f>IF($N$60="","",IF(OR(ISTEXT($N$58),ISTEXT($N$59),ISTEXT($N$60)),"",IF(OR(9&gt;$N$58,1&gt;$N$59,((1-1)*$N$58+9)&gt;$N$60),"",IF(INDEX($P$60:$W$69,MOD(((1-1)*$N$58+9)-1,10)+1,INT((((1-1)*$N$58+9)-1)/10)+1)="","",INDEX($P$60:$W$69,MOD(((1-1)*$N$58+9)-1,10)+1,INT((((1-1)*$N$58+9)-1)/10)+1)))))</f>
        <v/>
      </c>
      <c r="M60" s="539">
        <f>IF($N$60="","",IF(OR(ISTEXT($N$58),ISTEXT($N$59),ISTEXT($N$60)),"",IF(OR(10&gt;$N$58,1&gt;$N$59,((1-1)*$N$58+10)&gt;$N$60),"",IF(INDEX($P$60:$W$69,MOD(((1-1)*$N$58+10)-1,10)+1,INT((((1-1)*$N$58+10)-1)/10)+1)="","",INDEX($P$60:$W$69,MOD(((1-1)*$N$58+10)-1,10)+1,INT((((1-1)*$N$58+10)-1)/10)+1)))))</f>
        <v/>
      </c>
      <c r="N60" s="534">
        <f>IF(OR(N58="",N59=""),"",IF(OR(ISTEXT(N58),ISTEXT(N59)),"",N58*N59))</f>
        <v/>
      </c>
      <c r="P60" s="540" t="n"/>
      <c r="Q60" s="540" t="n"/>
      <c r="R60" s="540" t="n"/>
      <c r="S60" s="540" t="n"/>
      <c r="T60" s="540" t="n"/>
      <c r="U60" s="540" t="n"/>
      <c r="V60" s="540" t="n"/>
      <c r="W60" s="540" t="n"/>
    </row>
    <row r="61" ht="13.35" customHeight="1" s="162">
      <c r="B61" s="537">
        <f>IF(OR($D$58="",$G$58=""),"",IF($D$58="Round",IF(2=1,"Axis 1 (0°)",IF(2=2,"Axis 2 (90°)","")),IF(ISTEXT($N$59),"",IF(2&gt;$N$59,"",IF(ISTEXT($I$58),"",ROUND((2-0.5)*$I$58/$N$59,1))))))</f>
        <v/>
      </c>
      <c r="C61" s="538" t="n"/>
      <c r="D61" s="539">
        <f>IF($N$60="","",IF(OR(ISTEXT($N$58),ISTEXT($N$59),ISTEXT($N$60)),"",IF(OR(1&gt;$N$58,2&gt;$N$59,((2-1)*$N$58+1)&gt;$N$60),"",IF(INDEX($P$60:$W$69,MOD(((2-1)*$N$58+1)-1,10)+1,INT((((2-1)*$N$58+1)-1)/10)+1)="","",INDEX($P$60:$W$69,MOD(((2-1)*$N$58+1)-1,10)+1,INT((((2-1)*$N$58+1)-1)/10)+1)))))</f>
        <v/>
      </c>
      <c r="E61" s="539">
        <f>IF($N$60="","",IF(OR(ISTEXT($N$58),ISTEXT($N$59),ISTEXT($N$60)),"",IF(OR(2&gt;$N$58,2&gt;$N$59,((2-1)*$N$58+2)&gt;$N$60),"",IF(INDEX($P$60:$W$69,MOD(((2-1)*$N$58+2)-1,10)+1,INT((((2-1)*$N$58+2)-1)/10)+1)="","",INDEX($P$60:$W$69,MOD(((2-1)*$N$58+2)-1,10)+1,INT((((2-1)*$N$58+2)-1)/10)+1)))))</f>
        <v/>
      </c>
      <c r="F61" s="539">
        <f>IF($N$60="","",IF(OR(ISTEXT($N$58),ISTEXT($N$59),ISTEXT($N$60)),"",IF(OR(3&gt;$N$58,2&gt;$N$59,((2-1)*$N$58+3)&gt;$N$60),"",IF(INDEX($P$60:$W$69,MOD(((2-1)*$N$58+3)-1,10)+1,INT((((2-1)*$N$58+3)-1)/10)+1)="","",INDEX($P$60:$W$69,MOD(((2-1)*$N$58+3)-1,10)+1,INT((((2-1)*$N$58+3)-1)/10)+1)))))</f>
        <v/>
      </c>
      <c r="G61" s="539">
        <f>IF($N$60="","",IF(OR(ISTEXT($N$58),ISTEXT($N$59),ISTEXT($N$60)),"",IF(OR(4&gt;$N$58,2&gt;$N$59,((2-1)*$N$58+4)&gt;$N$60),"",IF(INDEX($P$60:$W$69,MOD(((2-1)*$N$58+4)-1,10)+1,INT((((2-1)*$N$58+4)-1)/10)+1)="","",INDEX($P$60:$W$69,MOD(((2-1)*$N$58+4)-1,10)+1,INT((((2-1)*$N$58+4)-1)/10)+1)))))</f>
        <v/>
      </c>
      <c r="H61" s="539">
        <f>IF($N$60="","",IF(OR(ISTEXT($N$58),ISTEXT($N$59),ISTEXT($N$60)),"",IF(OR(5&gt;$N$58,2&gt;$N$59,((2-1)*$N$58+5)&gt;$N$60),"",IF(INDEX($P$60:$W$69,MOD(((2-1)*$N$58+5)-1,10)+1,INT((((2-1)*$N$58+5)-1)/10)+1)="","",INDEX($P$60:$W$69,MOD(((2-1)*$N$58+5)-1,10)+1,INT((((2-1)*$N$58+5)-1)/10)+1)))))</f>
        <v/>
      </c>
      <c r="I61" s="539">
        <f>IF($N$60="","",IF(OR(ISTEXT($N$58),ISTEXT($N$59),ISTEXT($N$60)),"",IF(OR(6&gt;$N$58,2&gt;$N$59,((2-1)*$N$58+6)&gt;$N$60),"",IF(INDEX($P$60:$W$69,MOD(((2-1)*$N$58+6)-1,10)+1,INT((((2-1)*$N$58+6)-1)/10)+1)="","",INDEX($P$60:$W$69,MOD(((2-1)*$N$58+6)-1,10)+1,INT((((2-1)*$N$58+6)-1)/10)+1)))))</f>
        <v/>
      </c>
      <c r="J61" s="539">
        <f>IF($N$60="","",IF(OR(ISTEXT($N$58),ISTEXT($N$59),ISTEXT($N$60)),"",IF(OR(7&gt;$N$58,2&gt;$N$59,((2-1)*$N$58+7)&gt;$N$60),"",IF(INDEX($P$60:$W$69,MOD(((2-1)*$N$58+7)-1,10)+1,INT((((2-1)*$N$58+7)-1)/10)+1)="","",INDEX($P$60:$W$69,MOD(((2-1)*$N$58+7)-1,10)+1,INT((((2-1)*$N$58+7)-1)/10)+1)))))</f>
        <v/>
      </c>
      <c r="K61" s="539">
        <f>IF($N$60="","",IF(OR(ISTEXT($N$58),ISTEXT($N$59),ISTEXT($N$60)),"",IF(OR(8&gt;$N$58,2&gt;$N$59,((2-1)*$N$58+8)&gt;$N$60),"",IF(INDEX($P$60:$W$69,MOD(((2-1)*$N$58+8)-1,10)+1,INT((((2-1)*$N$58+8)-1)/10)+1)="","",INDEX($P$60:$W$69,MOD(((2-1)*$N$58+8)-1,10)+1,INT((((2-1)*$N$58+8)-1)/10)+1)))))</f>
        <v/>
      </c>
      <c r="L61" s="539">
        <f>IF($N$60="","",IF(OR(ISTEXT($N$58),ISTEXT($N$59),ISTEXT($N$60)),"",IF(OR(9&gt;$N$58,2&gt;$N$59,((2-1)*$N$58+9)&gt;$N$60),"",IF(INDEX($P$60:$W$69,MOD(((2-1)*$N$58+9)-1,10)+1,INT((((2-1)*$N$58+9)-1)/10)+1)="","",INDEX($P$60:$W$69,MOD(((2-1)*$N$58+9)-1,10)+1,INT((((2-1)*$N$58+9)-1)/10)+1)))))</f>
        <v/>
      </c>
      <c r="M61" s="539">
        <f>IF($N$60="","",IF(OR(ISTEXT($N$58),ISTEXT($N$59),ISTEXT($N$60)),"",IF(OR(10&gt;$N$58,2&gt;$N$59,((2-1)*$N$58+10)&gt;$N$60),"",IF(INDEX($P$60:$W$69,MOD(((2-1)*$N$58+10)-1,10)+1,INT((((2-1)*$N$58+10)-1)/10)+1)="","",INDEX($P$60:$W$69,MOD(((2-1)*$N$58+10)-1,10)+1,INT((((2-1)*$N$58+10)-1)/10)+1)))))</f>
        <v/>
      </c>
      <c r="P61" s="540" t="n"/>
      <c r="Q61" s="540" t="n"/>
      <c r="R61" s="540" t="n"/>
      <c r="S61" s="540" t="n"/>
      <c r="T61" s="540" t="n"/>
      <c r="U61" s="540" t="n"/>
      <c r="V61" s="540" t="n"/>
      <c r="W61" s="540" t="n"/>
    </row>
    <row r="62" ht="13.35" customHeight="1" s="162">
      <c r="B62" s="537">
        <f>IF(OR($D$58="",$G$58=""),"",IF($D$58="Round",IF(3=1,"Axis 1 (0°)",IF(3=2,"Axis 2 (90°)","")),IF(ISTEXT($N$59),"",IF(3&gt;$N$59,"",IF(ISTEXT($I$58),"",ROUND((3-0.5)*$I$58/$N$59,1))))))</f>
        <v/>
      </c>
      <c r="C62" s="538" t="n"/>
      <c r="D62" s="539">
        <f>IF($N$60="","",IF(OR(ISTEXT($N$58),ISTEXT($N$59),ISTEXT($N$60)),"",IF(OR(1&gt;$N$58,3&gt;$N$59,((3-1)*$N$58+1)&gt;$N$60),"",IF(INDEX($P$60:$W$69,MOD(((3-1)*$N$58+1)-1,10)+1,INT((((3-1)*$N$58+1)-1)/10)+1)="","",INDEX($P$60:$W$69,MOD(((3-1)*$N$58+1)-1,10)+1,INT((((3-1)*$N$58+1)-1)/10)+1)))))</f>
        <v/>
      </c>
      <c r="E62" s="539">
        <f>IF($N$60="","",IF(OR(ISTEXT($N$58),ISTEXT($N$59),ISTEXT($N$60)),"",IF(OR(2&gt;$N$58,3&gt;$N$59,((3-1)*$N$58+2)&gt;$N$60),"",IF(INDEX($P$60:$W$69,MOD(((3-1)*$N$58+2)-1,10)+1,INT((((3-1)*$N$58+2)-1)/10)+1)="","",INDEX($P$60:$W$69,MOD(((3-1)*$N$58+2)-1,10)+1,INT((((3-1)*$N$58+2)-1)/10)+1)))))</f>
        <v/>
      </c>
      <c r="F62" s="539">
        <f>IF($N$60="","",IF(OR(ISTEXT($N$58),ISTEXT($N$59),ISTEXT($N$60)),"",IF(OR(3&gt;$N$58,3&gt;$N$59,((3-1)*$N$58+3)&gt;$N$60),"",IF(INDEX($P$60:$W$69,MOD(((3-1)*$N$58+3)-1,10)+1,INT((((3-1)*$N$58+3)-1)/10)+1)="","",INDEX($P$60:$W$69,MOD(((3-1)*$N$58+3)-1,10)+1,INT((((3-1)*$N$58+3)-1)/10)+1)))))</f>
        <v/>
      </c>
      <c r="G62" s="539">
        <f>IF($N$60="","",IF(OR(ISTEXT($N$58),ISTEXT($N$59),ISTEXT($N$60)),"",IF(OR(4&gt;$N$58,3&gt;$N$59,((3-1)*$N$58+4)&gt;$N$60),"",IF(INDEX($P$60:$W$69,MOD(((3-1)*$N$58+4)-1,10)+1,INT((((3-1)*$N$58+4)-1)/10)+1)="","",INDEX($P$60:$W$69,MOD(((3-1)*$N$58+4)-1,10)+1,INT((((3-1)*$N$58+4)-1)/10)+1)))))</f>
        <v/>
      </c>
      <c r="H62" s="539">
        <f>IF($N$60="","",IF(OR(ISTEXT($N$58),ISTEXT($N$59),ISTEXT($N$60)),"",IF(OR(5&gt;$N$58,3&gt;$N$59,((3-1)*$N$58+5)&gt;$N$60),"",IF(INDEX($P$60:$W$69,MOD(((3-1)*$N$58+5)-1,10)+1,INT((((3-1)*$N$58+5)-1)/10)+1)="","",INDEX($P$60:$W$69,MOD(((3-1)*$N$58+5)-1,10)+1,INT((((3-1)*$N$58+5)-1)/10)+1)))))</f>
        <v/>
      </c>
      <c r="I62" s="539">
        <f>IF($N$60="","",IF(OR(ISTEXT($N$58),ISTEXT($N$59),ISTEXT($N$60)),"",IF(OR(6&gt;$N$58,3&gt;$N$59,((3-1)*$N$58+6)&gt;$N$60),"",IF(INDEX($P$60:$W$69,MOD(((3-1)*$N$58+6)-1,10)+1,INT((((3-1)*$N$58+6)-1)/10)+1)="","",INDEX($P$60:$W$69,MOD(((3-1)*$N$58+6)-1,10)+1,INT((((3-1)*$N$58+6)-1)/10)+1)))))</f>
        <v/>
      </c>
      <c r="J62" s="539">
        <f>IF($N$60="","",IF(OR(ISTEXT($N$58),ISTEXT($N$59),ISTEXT($N$60)),"",IF(OR(7&gt;$N$58,3&gt;$N$59,((3-1)*$N$58+7)&gt;$N$60),"",IF(INDEX($P$60:$W$69,MOD(((3-1)*$N$58+7)-1,10)+1,INT((((3-1)*$N$58+7)-1)/10)+1)="","",INDEX($P$60:$W$69,MOD(((3-1)*$N$58+7)-1,10)+1,INT((((3-1)*$N$58+7)-1)/10)+1)))))</f>
        <v/>
      </c>
      <c r="K62" s="539">
        <f>IF($N$60="","",IF(OR(ISTEXT($N$58),ISTEXT($N$59),ISTEXT($N$60)),"",IF(OR(8&gt;$N$58,3&gt;$N$59,((3-1)*$N$58+8)&gt;$N$60),"",IF(INDEX($P$60:$W$69,MOD(((3-1)*$N$58+8)-1,10)+1,INT((((3-1)*$N$58+8)-1)/10)+1)="","",INDEX($P$60:$W$69,MOD(((3-1)*$N$58+8)-1,10)+1,INT((((3-1)*$N$58+8)-1)/10)+1)))))</f>
        <v/>
      </c>
      <c r="L62" s="539">
        <f>IF($N$60="","",IF(OR(ISTEXT($N$58),ISTEXT($N$59),ISTEXT($N$60)),"",IF(OR(9&gt;$N$58,3&gt;$N$59,((3-1)*$N$58+9)&gt;$N$60),"",IF(INDEX($P$60:$W$69,MOD(((3-1)*$N$58+9)-1,10)+1,INT((((3-1)*$N$58+9)-1)/10)+1)="","",INDEX($P$60:$W$69,MOD(((3-1)*$N$58+9)-1,10)+1,INT((((3-1)*$N$58+9)-1)/10)+1)))))</f>
        <v/>
      </c>
      <c r="M62" s="539">
        <f>IF($N$60="","",IF(OR(ISTEXT($N$58),ISTEXT($N$59),ISTEXT($N$60)),"",IF(OR(10&gt;$N$58,3&gt;$N$59,((3-1)*$N$58+10)&gt;$N$60),"",IF(INDEX($P$60:$W$69,MOD(((3-1)*$N$58+10)-1,10)+1,INT((((3-1)*$N$58+10)-1)/10)+1)="","",INDEX($P$60:$W$69,MOD(((3-1)*$N$58+10)-1,10)+1,INT((((3-1)*$N$58+10)-1)/10)+1)))))</f>
        <v/>
      </c>
      <c r="P62" s="540" t="n"/>
      <c r="Q62" s="540" t="n"/>
      <c r="R62" s="540" t="n"/>
      <c r="S62" s="540" t="n"/>
      <c r="T62" s="540" t="n"/>
      <c r="U62" s="540" t="n"/>
      <c r="V62" s="540" t="n"/>
      <c r="W62" s="540" t="n"/>
    </row>
    <row r="63" ht="13.35" customHeight="1" s="162">
      <c r="B63" s="537">
        <f>IF(OR($D$58="",$G$58=""),"",IF($D$58="Round",IF(4=1,"Axis 1 (0°)",IF(4=2,"Axis 2 (90°)","")),IF(ISTEXT($N$59),"",IF(4&gt;$N$59,"",IF(ISTEXT($I$58),"",ROUND((4-0.5)*$I$58/$N$59,1))))))</f>
        <v/>
      </c>
      <c r="C63" s="538" t="n"/>
      <c r="D63" s="539">
        <f>IF($N$60="","",IF(OR(ISTEXT($N$58),ISTEXT($N$59),ISTEXT($N$60)),"",IF(OR(1&gt;$N$58,4&gt;$N$59,((4-1)*$N$58+1)&gt;$N$60),"",IF(INDEX($P$60:$W$69,MOD(((4-1)*$N$58+1)-1,10)+1,INT((((4-1)*$N$58+1)-1)/10)+1)="","",INDEX($P$60:$W$69,MOD(((4-1)*$N$58+1)-1,10)+1,INT((((4-1)*$N$58+1)-1)/10)+1)))))</f>
        <v/>
      </c>
      <c r="E63" s="539">
        <f>IF($N$60="","",IF(OR(ISTEXT($N$58),ISTEXT($N$59),ISTEXT($N$60)),"",IF(OR(2&gt;$N$58,4&gt;$N$59,((4-1)*$N$58+2)&gt;$N$60),"",IF(INDEX($P$60:$W$69,MOD(((4-1)*$N$58+2)-1,10)+1,INT((((4-1)*$N$58+2)-1)/10)+1)="","",INDEX($P$60:$W$69,MOD(((4-1)*$N$58+2)-1,10)+1,INT((((4-1)*$N$58+2)-1)/10)+1)))))</f>
        <v/>
      </c>
      <c r="F63" s="539">
        <f>IF($N$60="","",IF(OR(ISTEXT($N$58),ISTEXT($N$59),ISTEXT($N$60)),"",IF(OR(3&gt;$N$58,4&gt;$N$59,((4-1)*$N$58+3)&gt;$N$60),"",IF(INDEX($P$60:$W$69,MOD(((4-1)*$N$58+3)-1,10)+1,INT((((4-1)*$N$58+3)-1)/10)+1)="","",INDEX($P$60:$W$69,MOD(((4-1)*$N$58+3)-1,10)+1,INT((((4-1)*$N$58+3)-1)/10)+1)))))</f>
        <v/>
      </c>
      <c r="G63" s="539">
        <f>IF($N$60="","",IF(OR(ISTEXT($N$58),ISTEXT($N$59),ISTEXT($N$60)),"",IF(OR(4&gt;$N$58,4&gt;$N$59,((4-1)*$N$58+4)&gt;$N$60),"",IF(INDEX($P$60:$W$69,MOD(((4-1)*$N$58+4)-1,10)+1,INT((((4-1)*$N$58+4)-1)/10)+1)="","",INDEX($P$60:$W$69,MOD(((4-1)*$N$58+4)-1,10)+1,INT((((4-1)*$N$58+4)-1)/10)+1)))))</f>
        <v/>
      </c>
      <c r="H63" s="539">
        <f>IF($N$60="","",IF(OR(ISTEXT($N$58),ISTEXT($N$59),ISTEXT($N$60)),"",IF(OR(5&gt;$N$58,4&gt;$N$59,((4-1)*$N$58+5)&gt;$N$60),"",IF(INDEX($P$60:$W$69,MOD(((4-1)*$N$58+5)-1,10)+1,INT((((4-1)*$N$58+5)-1)/10)+1)="","",INDEX($P$60:$W$69,MOD(((4-1)*$N$58+5)-1,10)+1,INT((((4-1)*$N$58+5)-1)/10)+1)))))</f>
        <v/>
      </c>
      <c r="I63" s="539">
        <f>IF($N$60="","",IF(OR(ISTEXT($N$58),ISTEXT($N$59),ISTEXT($N$60)),"",IF(OR(6&gt;$N$58,4&gt;$N$59,((4-1)*$N$58+6)&gt;$N$60),"",IF(INDEX($P$60:$W$69,MOD(((4-1)*$N$58+6)-1,10)+1,INT((((4-1)*$N$58+6)-1)/10)+1)="","",INDEX($P$60:$W$69,MOD(((4-1)*$N$58+6)-1,10)+1,INT((((4-1)*$N$58+6)-1)/10)+1)))))</f>
        <v/>
      </c>
      <c r="J63" s="539">
        <f>IF($N$60="","",IF(OR(ISTEXT($N$58),ISTEXT($N$59),ISTEXT($N$60)),"",IF(OR(7&gt;$N$58,4&gt;$N$59,((4-1)*$N$58+7)&gt;$N$60),"",IF(INDEX($P$60:$W$69,MOD(((4-1)*$N$58+7)-1,10)+1,INT((((4-1)*$N$58+7)-1)/10)+1)="","",INDEX($P$60:$W$69,MOD(((4-1)*$N$58+7)-1,10)+1,INT((((4-1)*$N$58+7)-1)/10)+1)))))</f>
        <v/>
      </c>
      <c r="K63" s="539">
        <f>IF($N$60="","",IF(OR(ISTEXT($N$58),ISTEXT($N$59),ISTEXT($N$60)),"",IF(OR(8&gt;$N$58,4&gt;$N$59,((4-1)*$N$58+8)&gt;$N$60),"",IF(INDEX($P$60:$W$69,MOD(((4-1)*$N$58+8)-1,10)+1,INT((((4-1)*$N$58+8)-1)/10)+1)="","",INDEX($P$60:$W$69,MOD(((4-1)*$N$58+8)-1,10)+1,INT((((4-1)*$N$58+8)-1)/10)+1)))))</f>
        <v/>
      </c>
      <c r="L63" s="539">
        <f>IF($N$60="","",IF(OR(ISTEXT($N$58),ISTEXT($N$59),ISTEXT($N$60)),"",IF(OR(9&gt;$N$58,4&gt;$N$59,((4-1)*$N$58+9)&gt;$N$60),"",IF(INDEX($P$60:$W$69,MOD(((4-1)*$N$58+9)-1,10)+1,INT((((4-1)*$N$58+9)-1)/10)+1)="","",INDEX($P$60:$W$69,MOD(((4-1)*$N$58+9)-1,10)+1,INT((((4-1)*$N$58+9)-1)/10)+1)))))</f>
        <v/>
      </c>
      <c r="M63" s="539">
        <f>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IF(OR($D$58="",$G$58=""),"",IF($D$58="Round",IF(5=1,"Axis 1 (0°)",IF(5=2,"Axis 2 (90°)","")),IF(ISTEXT($N$59),"",IF(5&gt;$N$59,"",IF(ISTEXT($I$58),"",ROUND((5-0.5)*$I$58/$N$59,1))))))</f>
        <v/>
      </c>
      <c r="C64" s="538" t="n"/>
      <c r="D64" s="539">
        <f>IF($N$60="","",IF(OR(ISTEXT($N$58),ISTEXT($N$59),ISTEXT($N$60)),"",IF(OR(1&gt;$N$58,5&gt;$N$59,((5-1)*$N$58+1)&gt;$N$60),"",IF(INDEX($P$60:$W$69,MOD(((5-1)*$N$58+1)-1,10)+1,INT((((5-1)*$N$58+1)-1)/10)+1)="","",INDEX($P$60:$W$69,MOD(((5-1)*$N$58+1)-1,10)+1,INT((((5-1)*$N$58+1)-1)/10)+1)))))</f>
        <v/>
      </c>
      <c r="E64" s="539">
        <f>IF($N$60="","",IF(OR(ISTEXT($N$58),ISTEXT($N$59),ISTEXT($N$60)),"",IF(OR(2&gt;$N$58,5&gt;$N$59,((5-1)*$N$58+2)&gt;$N$60),"",IF(INDEX($P$60:$W$69,MOD(((5-1)*$N$58+2)-1,10)+1,INT((((5-1)*$N$58+2)-1)/10)+1)="","",INDEX($P$60:$W$69,MOD(((5-1)*$N$58+2)-1,10)+1,INT((((5-1)*$N$58+2)-1)/10)+1)))))</f>
        <v/>
      </c>
      <c r="F64" s="539">
        <f>IF($N$60="","",IF(OR(ISTEXT($N$58),ISTEXT($N$59),ISTEXT($N$60)),"",IF(OR(3&gt;$N$58,5&gt;$N$59,((5-1)*$N$58+3)&gt;$N$60),"",IF(INDEX($P$60:$W$69,MOD(((5-1)*$N$58+3)-1,10)+1,INT((((5-1)*$N$58+3)-1)/10)+1)="","",INDEX($P$60:$W$69,MOD(((5-1)*$N$58+3)-1,10)+1,INT((((5-1)*$N$58+3)-1)/10)+1)))))</f>
        <v/>
      </c>
      <c r="G64" s="539">
        <f>IF($N$60="","",IF(OR(ISTEXT($N$58),ISTEXT($N$59),ISTEXT($N$60)),"",IF(OR(4&gt;$N$58,5&gt;$N$59,((5-1)*$N$58+4)&gt;$N$60),"",IF(INDEX($P$60:$W$69,MOD(((5-1)*$N$58+4)-1,10)+1,INT((((5-1)*$N$58+4)-1)/10)+1)="","",INDEX($P$60:$W$69,MOD(((5-1)*$N$58+4)-1,10)+1,INT((((5-1)*$N$58+4)-1)/10)+1)))))</f>
        <v/>
      </c>
      <c r="H64" s="539">
        <f>IF($N$60="","",IF(OR(ISTEXT($N$58),ISTEXT($N$59),ISTEXT($N$60)),"",IF(OR(5&gt;$N$58,5&gt;$N$59,((5-1)*$N$58+5)&gt;$N$60),"",IF(INDEX($P$60:$W$69,MOD(((5-1)*$N$58+5)-1,10)+1,INT((((5-1)*$N$58+5)-1)/10)+1)="","",INDEX($P$60:$W$69,MOD(((5-1)*$N$58+5)-1,10)+1,INT((((5-1)*$N$58+5)-1)/10)+1)))))</f>
        <v/>
      </c>
      <c r="I64" s="539">
        <f>IF($N$60="","",IF(OR(ISTEXT($N$58),ISTEXT($N$59),ISTEXT($N$60)),"",IF(OR(6&gt;$N$58,5&gt;$N$59,((5-1)*$N$58+6)&gt;$N$60),"",IF(INDEX($P$60:$W$69,MOD(((5-1)*$N$58+6)-1,10)+1,INT((((5-1)*$N$58+6)-1)/10)+1)="","",INDEX($P$60:$W$69,MOD(((5-1)*$N$58+6)-1,10)+1,INT((((5-1)*$N$58+6)-1)/10)+1)))))</f>
        <v/>
      </c>
      <c r="J64" s="539">
        <f>IF($N$60="","",IF(OR(ISTEXT($N$58),ISTEXT($N$59),ISTEXT($N$60)),"",IF(OR(7&gt;$N$58,5&gt;$N$59,((5-1)*$N$58+7)&gt;$N$60),"",IF(INDEX($P$60:$W$69,MOD(((5-1)*$N$58+7)-1,10)+1,INT((((5-1)*$N$58+7)-1)/10)+1)="","",INDEX($P$60:$W$69,MOD(((5-1)*$N$58+7)-1,10)+1,INT((((5-1)*$N$58+7)-1)/10)+1)))))</f>
        <v/>
      </c>
      <c r="K64" s="539">
        <f>IF($N$60="","",IF(OR(ISTEXT($N$58),ISTEXT($N$59),ISTEXT($N$60)),"",IF(OR(8&gt;$N$58,5&gt;$N$59,((5-1)*$N$58+8)&gt;$N$60),"",IF(INDEX($P$60:$W$69,MOD(((5-1)*$N$58+8)-1,10)+1,INT((((5-1)*$N$58+8)-1)/10)+1)="","",INDEX($P$60:$W$69,MOD(((5-1)*$N$58+8)-1,10)+1,INT((((5-1)*$N$58+8)-1)/10)+1)))))</f>
        <v/>
      </c>
      <c r="L64" s="539">
        <f>IF($N$60="","",IF(OR(ISTEXT($N$58),ISTEXT($N$59),ISTEXT($N$60)),"",IF(OR(9&gt;$N$58,5&gt;$N$59,((5-1)*$N$58+9)&gt;$N$60),"",IF(INDEX($P$60:$W$69,MOD(((5-1)*$N$58+9)-1,10)+1,INT((((5-1)*$N$58+9)-1)/10)+1)="","",INDEX($P$60:$W$69,MOD(((5-1)*$N$58+9)-1,10)+1,INT((((5-1)*$N$58+9)-1)/10)+1)))))</f>
        <v/>
      </c>
      <c r="M64" s="539">
        <f>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IF(OR($D$58="",$G$58=""),"",IF($D$58="Round",IF(6=1,"Axis 1 (0°)",IF(6=2,"Axis 2 (90°)","")),IF(ISTEXT($N$59),"",IF(6&gt;$N$59,"",IF(ISTEXT($I$58),"",ROUND((6-0.5)*$I$58/$N$59,1))))))</f>
        <v/>
      </c>
      <c r="C65" s="538" t="n"/>
      <c r="D65" s="539">
        <f>IF($N$60="","",IF(OR(ISTEXT($N$58),ISTEXT($N$59),ISTEXT($N$60)),"",IF(OR(1&gt;$N$58,6&gt;$N$59,((6-1)*$N$58+1)&gt;$N$60),"",IF(INDEX($P$60:$W$69,MOD(((6-1)*$N$58+1)-1,10)+1,INT((((6-1)*$N$58+1)-1)/10)+1)="","",INDEX($P$60:$W$69,MOD(((6-1)*$N$58+1)-1,10)+1,INT((((6-1)*$N$58+1)-1)/10)+1)))))</f>
        <v/>
      </c>
      <c r="E65" s="539">
        <f>IF($N$60="","",IF(OR(ISTEXT($N$58),ISTEXT($N$59),ISTEXT($N$60)),"",IF(OR(2&gt;$N$58,6&gt;$N$59,((6-1)*$N$58+2)&gt;$N$60),"",IF(INDEX($P$60:$W$69,MOD(((6-1)*$N$58+2)-1,10)+1,INT((((6-1)*$N$58+2)-1)/10)+1)="","",INDEX($P$60:$W$69,MOD(((6-1)*$N$58+2)-1,10)+1,INT((((6-1)*$N$58+2)-1)/10)+1)))))</f>
        <v/>
      </c>
      <c r="F65" s="539">
        <f>IF($N$60="","",IF(OR(ISTEXT($N$58),ISTEXT($N$59),ISTEXT($N$60)),"",IF(OR(3&gt;$N$58,6&gt;$N$59,((6-1)*$N$58+3)&gt;$N$60),"",IF(INDEX($P$60:$W$69,MOD(((6-1)*$N$58+3)-1,10)+1,INT((((6-1)*$N$58+3)-1)/10)+1)="","",INDEX($P$60:$W$69,MOD(((6-1)*$N$58+3)-1,10)+1,INT((((6-1)*$N$58+3)-1)/10)+1)))))</f>
        <v/>
      </c>
      <c r="G65" s="539">
        <f>IF($N$60="","",IF(OR(ISTEXT($N$58),ISTEXT($N$59),ISTEXT($N$60)),"",IF(OR(4&gt;$N$58,6&gt;$N$59,((6-1)*$N$58+4)&gt;$N$60),"",IF(INDEX($P$60:$W$69,MOD(((6-1)*$N$58+4)-1,10)+1,INT((((6-1)*$N$58+4)-1)/10)+1)="","",INDEX($P$60:$W$69,MOD(((6-1)*$N$58+4)-1,10)+1,INT((((6-1)*$N$58+4)-1)/10)+1)))))</f>
        <v/>
      </c>
      <c r="H65" s="539">
        <f>IF($N$60="","",IF(OR(ISTEXT($N$58),ISTEXT($N$59),ISTEXT($N$60)),"",IF(OR(5&gt;$N$58,6&gt;$N$59,((6-1)*$N$58+5)&gt;$N$60),"",IF(INDEX($P$60:$W$69,MOD(((6-1)*$N$58+5)-1,10)+1,INT((((6-1)*$N$58+5)-1)/10)+1)="","",INDEX($P$60:$W$69,MOD(((6-1)*$N$58+5)-1,10)+1,INT((((6-1)*$N$58+5)-1)/10)+1)))))</f>
        <v/>
      </c>
      <c r="I65" s="539">
        <f>IF($N$60="","",IF(OR(ISTEXT($N$58),ISTEXT($N$59),ISTEXT($N$60)),"",IF(OR(6&gt;$N$58,6&gt;$N$59,((6-1)*$N$58+6)&gt;$N$60),"",IF(INDEX($P$60:$W$69,MOD(((6-1)*$N$58+6)-1,10)+1,INT((((6-1)*$N$58+6)-1)/10)+1)="","",INDEX($P$60:$W$69,MOD(((6-1)*$N$58+6)-1,10)+1,INT((((6-1)*$N$58+6)-1)/10)+1)))))</f>
        <v/>
      </c>
      <c r="J65" s="539">
        <f>IF($N$60="","",IF(OR(ISTEXT($N$58),ISTEXT($N$59),ISTEXT($N$60)),"",IF(OR(7&gt;$N$58,6&gt;$N$59,((6-1)*$N$58+7)&gt;$N$60),"",IF(INDEX($P$60:$W$69,MOD(((6-1)*$N$58+7)-1,10)+1,INT((((6-1)*$N$58+7)-1)/10)+1)="","",INDEX($P$60:$W$69,MOD(((6-1)*$N$58+7)-1,10)+1,INT((((6-1)*$N$58+7)-1)/10)+1)))))</f>
        <v/>
      </c>
      <c r="K65" s="539">
        <f>IF($N$60="","",IF(OR(ISTEXT($N$58),ISTEXT($N$59),ISTEXT($N$60)),"",IF(OR(8&gt;$N$58,6&gt;$N$59,((6-1)*$N$58+8)&gt;$N$60),"",IF(INDEX($P$60:$W$69,MOD(((6-1)*$N$58+8)-1,10)+1,INT((((6-1)*$N$58+8)-1)/10)+1)="","",INDEX($P$60:$W$69,MOD(((6-1)*$N$58+8)-1,10)+1,INT((((6-1)*$N$58+8)-1)/10)+1)))))</f>
        <v/>
      </c>
      <c r="L65" s="539">
        <f>IF($N$60="","",IF(OR(ISTEXT($N$58),ISTEXT($N$59),ISTEXT($N$60)),"",IF(OR(9&gt;$N$58,6&gt;$N$59,((6-1)*$N$58+9)&gt;$N$60),"",IF(INDEX($P$60:$W$69,MOD(((6-1)*$N$58+9)-1,10)+1,INT((((6-1)*$N$58+9)-1)/10)+1)="","",INDEX($P$60:$W$69,MOD(((6-1)*$N$58+9)-1,10)+1,INT((((6-1)*$N$58+9)-1)/10)+1)))))</f>
        <v/>
      </c>
      <c r="M65" s="539">
        <f>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IF(OR($D$58="",$G$58=""),"",IF($D$58="Round",IF(7=1,"Axis 1 (0°)",IF(7=2,"Axis 2 (90°)","")),IF(ISTEXT($N$59),"",IF(7&gt;$N$59,"",IF(ISTEXT($I$58),"",ROUND((7-0.5)*$I$58/$N$59,1))))))</f>
        <v/>
      </c>
      <c r="C66" s="538" t="n"/>
      <c r="D66" s="539">
        <f>IF($N$60="","",IF(OR(ISTEXT($N$58),ISTEXT($N$59),ISTEXT($N$60)),"",IF(OR(1&gt;$N$58,7&gt;$N$59,((7-1)*$N$58+1)&gt;$N$60),"",IF(INDEX($P$60:$W$69,MOD(((7-1)*$N$58+1)-1,10)+1,INT((((7-1)*$N$58+1)-1)/10)+1)="","",INDEX($P$60:$W$69,MOD(((7-1)*$N$58+1)-1,10)+1,INT((((7-1)*$N$58+1)-1)/10)+1)))))</f>
        <v/>
      </c>
      <c r="E66" s="539">
        <f>IF($N$60="","",IF(OR(ISTEXT($N$58),ISTEXT($N$59),ISTEXT($N$60)),"",IF(OR(2&gt;$N$58,7&gt;$N$59,((7-1)*$N$58+2)&gt;$N$60),"",IF(INDEX($P$60:$W$69,MOD(((7-1)*$N$58+2)-1,10)+1,INT((((7-1)*$N$58+2)-1)/10)+1)="","",INDEX($P$60:$W$69,MOD(((7-1)*$N$58+2)-1,10)+1,INT((((7-1)*$N$58+2)-1)/10)+1)))))</f>
        <v/>
      </c>
      <c r="F66" s="539">
        <f>IF($N$60="","",IF(OR(ISTEXT($N$58),ISTEXT($N$59),ISTEXT($N$60)),"",IF(OR(3&gt;$N$58,7&gt;$N$59,((7-1)*$N$58+3)&gt;$N$60),"",IF(INDEX($P$60:$W$69,MOD(((7-1)*$N$58+3)-1,10)+1,INT((((7-1)*$N$58+3)-1)/10)+1)="","",INDEX($P$60:$W$69,MOD(((7-1)*$N$58+3)-1,10)+1,INT((((7-1)*$N$58+3)-1)/10)+1)))))</f>
        <v/>
      </c>
      <c r="G66" s="539">
        <f>IF($N$60="","",IF(OR(ISTEXT($N$58),ISTEXT($N$59),ISTEXT($N$60)),"",IF(OR(4&gt;$N$58,7&gt;$N$59,((7-1)*$N$58+4)&gt;$N$60),"",IF(INDEX($P$60:$W$69,MOD(((7-1)*$N$58+4)-1,10)+1,INT((((7-1)*$N$58+4)-1)/10)+1)="","",INDEX($P$60:$W$69,MOD(((7-1)*$N$58+4)-1,10)+1,INT((((7-1)*$N$58+4)-1)/10)+1)))))</f>
        <v/>
      </c>
      <c r="H66" s="539">
        <f>IF($N$60="","",IF(OR(ISTEXT($N$58),ISTEXT($N$59),ISTEXT($N$60)),"",IF(OR(5&gt;$N$58,7&gt;$N$59,((7-1)*$N$58+5)&gt;$N$60),"",IF(INDEX($P$60:$W$69,MOD(((7-1)*$N$58+5)-1,10)+1,INT((((7-1)*$N$58+5)-1)/10)+1)="","",INDEX($P$60:$W$69,MOD(((7-1)*$N$58+5)-1,10)+1,INT((((7-1)*$N$58+5)-1)/10)+1)))))</f>
        <v/>
      </c>
      <c r="I66" s="539">
        <f>IF($N$60="","",IF(OR(ISTEXT($N$58),ISTEXT($N$59),ISTEXT($N$60)),"",IF(OR(6&gt;$N$58,7&gt;$N$59,((7-1)*$N$58+6)&gt;$N$60),"",IF(INDEX($P$60:$W$69,MOD(((7-1)*$N$58+6)-1,10)+1,INT((((7-1)*$N$58+6)-1)/10)+1)="","",INDEX($P$60:$W$69,MOD(((7-1)*$N$58+6)-1,10)+1,INT((((7-1)*$N$58+6)-1)/10)+1)))))</f>
        <v/>
      </c>
      <c r="J66" s="539">
        <f>IF($N$60="","",IF(OR(ISTEXT($N$58),ISTEXT($N$59),ISTEXT($N$60)),"",IF(OR(7&gt;$N$58,7&gt;$N$59,((7-1)*$N$58+7)&gt;$N$60),"",IF(INDEX($P$60:$W$69,MOD(((7-1)*$N$58+7)-1,10)+1,INT((((7-1)*$N$58+7)-1)/10)+1)="","",INDEX($P$60:$W$69,MOD(((7-1)*$N$58+7)-1,10)+1,INT((((7-1)*$N$58+7)-1)/10)+1)))))</f>
        <v/>
      </c>
      <c r="K66" s="539">
        <f>IF($N$60="","",IF(OR(ISTEXT($N$58),ISTEXT($N$59),ISTEXT($N$60)),"",IF(OR(8&gt;$N$58,7&gt;$N$59,((7-1)*$N$58+8)&gt;$N$60),"",IF(INDEX($P$60:$W$69,MOD(((7-1)*$N$58+8)-1,10)+1,INT((((7-1)*$N$58+8)-1)/10)+1)="","",INDEX($P$60:$W$69,MOD(((7-1)*$N$58+8)-1,10)+1,INT((((7-1)*$N$58+8)-1)/10)+1)))))</f>
        <v/>
      </c>
      <c r="L66" s="539">
        <f>IF($N$60="","",IF(OR(ISTEXT($N$58),ISTEXT($N$59),ISTEXT($N$60)),"",IF(OR(9&gt;$N$58,7&gt;$N$59,((7-1)*$N$58+9)&gt;$N$60),"",IF(INDEX($P$60:$W$69,MOD(((7-1)*$N$58+9)-1,10)+1,INT((((7-1)*$N$58+9)-1)/10)+1)="","",INDEX($P$60:$W$69,MOD(((7-1)*$N$58+9)-1,10)+1,INT((((7-1)*$N$58+9)-1)/10)+1)))))</f>
        <v/>
      </c>
      <c r="M66" s="539">
        <f>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IF(OR($D$58="",$G$58=""),"",IF($D$58="Round",IF(8=1,"Axis 1 (0°)",IF(8=2,"Axis 2 (90°)","")),IF(ISTEXT($N$59),"",IF(8&gt;$N$59,"",IF(ISTEXT($I$58),"",ROUND((8-0.5)*$I$58/$N$59,1))))))</f>
        <v/>
      </c>
      <c r="C67" s="538" t="n"/>
      <c r="D67" s="539">
        <f>IF($N$60="","",IF(OR(ISTEXT($N$58),ISTEXT($N$59),ISTEXT($N$60)),"",IF(OR(1&gt;$N$58,8&gt;$N$59,((8-1)*$N$58+1)&gt;$N$60),"",IF(INDEX($P$60:$W$69,MOD(((8-1)*$N$58+1)-1,10)+1,INT((((8-1)*$N$58+1)-1)/10)+1)="","",INDEX($P$60:$W$69,MOD(((8-1)*$N$58+1)-1,10)+1,INT((((8-1)*$N$58+1)-1)/10)+1)))))</f>
        <v/>
      </c>
      <c r="E67" s="539">
        <f>IF($N$60="","",IF(OR(ISTEXT($N$58),ISTEXT($N$59),ISTEXT($N$60)),"",IF(OR(2&gt;$N$58,8&gt;$N$59,((8-1)*$N$58+2)&gt;$N$60),"",IF(INDEX($P$60:$W$69,MOD(((8-1)*$N$58+2)-1,10)+1,INT((((8-1)*$N$58+2)-1)/10)+1)="","",INDEX($P$60:$W$69,MOD(((8-1)*$N$58+2)-1,10)+1,INT((((8-1)*$N$58+2)-1)/10)+1)))))</f>
        <v/>
      </c>
      <c r="F67" s="539">
        <f>IF($N$60="","",IF(OR(ISTEXT($N$58),ISTEXT($N$59),ISTEXT($N$60)),"",IF(OR(3&gt;$N$58,8&gt;$N$59,((8-1)*$N$58+3)&gt;$N$60),"",IF(INDEX($P$60:$W$69,MOD(((8-1)*$N$58+3)-1,10)+1,INT((((8-1)*$N$58+3)-1)/10)+1)="","",INDEX($P$60:$W$69,MOD(((8-1)*$N$58+3)-1,10)+1,INT((((8-1)*$N$58+3)-1)/10)+1)))))</f>
        <v/>
      </c>
      <c r="G67" s="539">
        <f>IF($N$60="","",IF(OR(ISTEXT($N$58),ISTEXT($N$59),ISTEXT($N$60)),"",IF(OR(4&gt;$N$58,8&gt;$N$59,((8-1)*$N$58+4)&gt;$N$60),"",IF(INDEX($P$60:$W$69,MOD(((8-1)*$N$58+4)-1,10)+1,INT((((8-1)*$N$58+4)-1)/10)+1)="","",INDEX($P$60:$W$69,MOD(((8-1)*$N$58+4)-1,10)+1,INT((((8-1)*$N$58+4)-1)/10)+1)))))</f>
        <v/>
      </c>
      <c r="H67" s="539">
        <f>IF($N$60="","",IF(OR(ISTEXT($N$58),ISTEXT($N$59),ISTEXT($N$60)),"",IF(OR(5&gt;$N$58,8&gt;$N$59,((8-1)*$N$58+5)&gt;$N$60),"",IF(INDEX($P$60:$W$69,MOD(((8-1)*$N$58+5)-1,10)+1,INT((((8-1)*$N$58+5)-1)/10)+1)="","",INDEX($P$60:$W$69,MOD(((8-1)*$N$58+5)-1,10)+1,INT((((8-1)*$N$58+5)-1)/10)+1)))))</f>
        <v/>
      </c>
      <c r="I67" s="539">
        <f>IF($N$60="","",IF(OR(ISTEXT($N$58),ISTEXT($N$59),ISTEXT($N$60)),"",IF(OR(6&gt;$N$58,8&gt;$N$59,((8-1)*$N$58+6)&gt;$N$60),"",IF(INDEX($P$60:$W$69,MOD(((8-1)*$N$58+6)-1,10)+1,INT((((8-1)*$N$58+6)-1)/10)+1)="","",INDEX($P$60:$W$69,MOD(((8-1)*$N$58+6)-1,10)+1,INT((((8-1)*$N$58+6)-1)/10)+1)))))</f>
        <v/>
      </c>
      <c r="J67" s="539">
        <f>IF($N$60="","",IF(OR(ISTEXT($N$58),ISTEXT($N$59),ISTEXT($N$60)),"",IF(OR(7&gt;$N$58,8&gt;$N$59,((8-1)*$N$58+7)&gt;$N$60),"",IF(INDEX($P$60:$W$69,MOD(((8-1)*$N$58+7)-1,10)+1,INT((((8-1)*$N$58+7)-1)/10)+1)="","",INDEX($P$60:$W$69,MOD(((8-1)*$N$58+7)-1,10)+1,INT((((8-1)*$N$58+7)-1)/10)+1)))))</f>
        <v/>
      </c>
      <c r="K67" s="539">
        <f>IF($N$60="","",IF(OR(ISTEXT($N$58),ISTEXT($N$59),ISTEXT($N$60)),"",IF(OR(8&gt;$N$58,8&gt;$N$59,((8-1)*$N$58+8)&gt;$N$60),"",IF(INDEX($P$60:$W$69,MOD(((8-1)*$N$58+8)-1,10)+1,INT((((8-1)*$N$58+8)-1)/10)+1)="","",INDEX($P$60:$W$69,MOD(((8-1)*$N$58+8)-1,10)+1,INT((((8-1)*$N$58+8)-1)/10)+1)))))</f>
        <v/>
      </c>
      <c r="L67" s="539">
        <f>IF($N$60="","",IF(OR(ISTEXT($N$58),ISTEXT($N$59),ISTEXT($N$60)),"",IF(OR(9&gt;$N$58,8&gt;$N$59,((8-1)*$N$58+9)&gt;$N$60),"",IF(INDEX($P$60:$W$69,MOD(((8-1)*$N$58+9)-1,10)+1,INT((((8-1)*$N$58+9)-1)/10)+1)="","",INDEX($P$60:$W$69,MOD(((8-1)*$N$58+9)-1,10)+1,INT((((8-1)*$N$58+9)-1)/10)+1)))))</f>
        <v/>
      </c>
      <c r="M67" s="539">
        <f>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IF($G$73="","",IF($D$73="Round",$G$73&amp;""" dia",$G$73&amp;""" x "&amp;$I$73&amp;""""))</f>
        <v/>
      </c>
      <c r="G71" s="173" t="n"/>
      <c r="H71" s="525">
        <f>IF(OR($D$73="",$G$73=""),"",IF($D$73="Round",IF(ISTEXT($G$73),"",ROUND(PI()*(($G$73-2*N($K$73))/2)^2/144,3)),IF($I$73="","",IF(OR(ISTEXT($G$73),ISTEXT($I$73)),"",ROUND(($G$73-2*N($K$73))*($I$73-2*N($K$73))/144,3)))))</f>
        <v/>
      </c>
      <c r="I71" s="189" t="n"/>
      <c r="J71" s="189" t="n"/>
      <c r="K71" s="189">
        <f>IF(N(J71)*N(H71)=0,"",ROUND(N(J71)*N(H71),0))</f>
        <v/>
      </c>
      <c r="L71" s="189">
        <f>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IF($N$73="","",IF($D$73="Round",$N$73&amp;" x 2 axes",IF($N$74="","",$N$73&amp;" x "&amp;$N$74)))</f>
        <v/>
      </c>
      <c r="N73" s="534">
        <f>IF(OR($D$73="",$G$73=""),"",IF($D$73="Round",IF(ISTEXT($G$73),"",IF($G$73&lt;=9,6,IF($G$73&lt;=12,8,10))),IF(ISTEXT($G$73),"",IF($G$73&lt;12,2,MIN(10,MAX(3,ROUNDUP($G$73/6,0)))))))</f>
        <v/>
      </c>
      <c r="P73" s="473" t="inlineStr">
        <is>
          <t>Quick entry – type readings in order (row by row of the grid), down this column then the next:</t>
        </is>
      </c>
    </row>
    <row r="74" ht="13.35" customHeight="1" s="162">
      <c r="B74" s="535" t="inlineStr">
        <is>
          <t>Depth↓ Pos→ (in)</t>
        </is>
      </c>
      <c r="C74" s="414" t="n"/>
      <c r="D74" s="535">
        <f>IF(ISTEXT($N$73),"",IF(OR($D$73="",$G$73="",1&gt;$N$73),"",IF($D$73="Round",IF(ISTEXT($G$73),"",ROUND(IF(1&lt;=$N$73/2,$G$73/2*(1-SQRT(($N$73-2*1+1)/$N$73)),$G$73-$G$73/2*(1-SQRT(($N$73-2*($N$73-1+1)+1)/$N$73))),1)),IF(ISTEXT($G$73),"",ROUND((1-0.5)*$G$73/$N$73,1)))))</f>
        <v/>
      </c>
      <c r="E74" s="535">
        <f>IF(ISTEXT($N$73),"",IF(OR($D$73="",$G$73="",2&gt;$N$73),"",IF($D$73="Round",IF(ISTEXT($G$73),"",ROUND(IF(2&lt;=$N$73/2,$G$73/2*(1-SQRT(($N$73-2*2+1)/$N$73)),$G$73-$G$73/2*(1-SQRT(($N$73-2*($N$73-2+1)+1)/$N$73))),1)),IF(ISTEXT($G$73),"",ROUND((2-0.5)*$G$73/$N$73,1)))))</f>
        <v/>
      </c>
      <c r="F74" s="535">
        <f>IF(ISTEXT($N$73),"",IF(OR($D$73="",$G$73="",3&gt;$N$73),"",IF($D$73="Round",IF(ISTEXT($G$73),"",ROUND(IF(3&lt;=$N$73/2,$G$73/2*(1-SQRT(($N$73-2*3+1)/$N$73)),$G$73-$G$73/2*(1-SQRT(($N$73-2*($N$73-3+1)+1)/$N$73))),1)),IF(ISTEXT($G$73),"",ROUND((3-0.5)*$G$73/$N$73,1)))))</f>
        <v/>
      </c>
      <c r="G74" s="535">
        <f>IF(ISTEXT($N$73),"",IF(OR($D$73="",$G$73="",4&gt;$N$73),"",IF($D$73="Round",IF(ISTEXT($G$73),"",ROUND(IF(4&lt;=$N$73/2,$G$73/2*(1-SQRT(($N$73-2*4+1)/$N$73)),$G$73-$G$73/2*(1-SQRT(($N$73-2*($N$73-4+1)+1)/$N$73))),1)),IF(ISTEXT($G$73),"",ROUND((4-0.5)*$G$73/$N$73,1)))))</f>
        <v/>
      </c>
      <c r="H74" s="535">
        <f>IF(ISTEXT($N$73),"",IF(OR($D$73="",$G$73="",5&gt;$N$73),"",IF($D$73="Round",IF(ISTEXT($G$73),"",ROUND(IF(5&lt;=$N$73/2,$G$73/2*(1-SQRT(($N$73-2*5+1)/$N$73)),$G$73-$G$73/2*(1-SQRT(($N$73-2*($N$73-5+1)+1)/$N$73))),1)),IF(ISTEXT($G$73),"",ROUND((5-0.5)*$G$73/$N$73,1)))))</f>
        <v/>
      </c>
      <c r="I74" s="535">
        <f>IF(ISTEXT($N$73),"",IF(OR($D$73="",$G$73="",6&gt;$N$73),"",IF($D$73="Round",IF(ISTEXT($G$73),"",ROUND(IF(6&lt;=$N$73/2,$G$73/2*(1-SQRT(($N$73-2*6+1)/$N$73)),$G$73-$G$73/2*(1-SQRT(($N$73-2*($N$73-6+1)+1)/$N$73))),1)),IF(ISTEXT($G$73),"",ROUND((6-0.5)*$G$73/$N$73,1)))))</f>
        <v/>
      </c>
      <c r="J74" s="535">
        <f>IF(ISTEXT($N$73),"",IF(OR($D$73="",$G$73="",7&gt;$N$73),"",IF($D$73="Round",IF(ISTEXT($G$73),"",ROUND(IF(7&lt;=$N$73/2,$G$73/2*(1-SQRT(($N$73-2*7+1)/$N$73)),$G$73-$G$73/2*(1-SQRT(($N$73-2*($N$73-7+1)+1)/$N$73))),1)),IF(ISTEXT($G$73),"",ROUND((7-0.5)*$G$73/$N$73,1)))))</f>
        <v/>
      </c>
      <c r="K74" s="535">
        <f>IF(ISTEXT($N$73),"",IF(OR($D$73="",$G$73="",8&gt;$N$73),"",IF($D$73="Round",IF(ISTEXT($G$73),"",ROUND(IF(8&lt;=$N$73/2,$G$73/2*(1-SQRT(($N$73-2*8+1)/$N$73)),$G$73-$G$73/2*(1-SQRT(($N$73-2*($N$73-8+1)+1)/$N$73))),1)),IF(ISTEXT($G$73),"",ROUND((8-0.5)*$G$73/$N$73,1)))))</f>
        <v/>
      </c>
      <c r="L74" s="535">
        <f>IF(ISTEXT($N$73),"",IF(OR($D$73="",$G$73="",9&gt;$N$73),"",IF($D$73="Round",IF(ISTEXT($G$73),"",ROUND(IF(9&lt;=$N$73/2,$G$73/2*(1-SQRT(($N$73-2*9+1)/$N$73)),$G$73-$G$73/2*(1-SQRT(($N$73-2*($N$73-9+1)+1)/$N$73))),1)),IF(ISTEXT($G$73),"",ROUND((9-0.5)*$G$73/$N$73,1)))))</f>
        <v/>
      </c>
      <c r="M74" s="535">
        <f>IF(ISTEXT($N$73),"",IF(OR($D$73="",$G$73="",10&gt;$N$73),"",IF($D$73="Round",IF(ISTEXT($G$73),"",ROUND(IF(10&lt;=$N$73/2,$G$73/2*(1-SQRT(($N$73-2*10+1)/$N$73)),$G$73-$G$73/2*(1-SQRT(($N$73-2*($N$73-10+1)+1)/$N$73))),1)),IF(ISTEXT($G$73),"",ROUND((10-0.5)*$G$73/$N$73,1)))))</f>
        <v/>
      </c>
      <c r="N74" s="534">
        <f>IF(OR($D$73="",$G$73=""),"",IF($D$73="Round",2,IF($I$73="","",IF(ISTEXT($I$73),"",IF($I$73&lt;12,2,MIN(8,MAX(3,ROUNDUP($I$73/6,0))))))))</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IF(OR($D$73="",$G$73=""),"",IF($D$73="Round",IF(1=1,"Axis 1 (0°)",IF(1=2,"Axis 2 (90°)","")),IF(ISTEXT($N$74),"",IF(1&gt;$N$74,"",IF(ISTEXT($I$73),"",ROUND((1-0.5)*$I$73/$N$74,1))))))</f>
        <v/>
      </c>
      <c r="C75" s="538" t="n"/>
      <c r="D75" s="539">
        <f>IF($N$75="","",IF(OR(ISTEXT($N$73),ISTEXT($N$74),ISTEXT($N$75)),"",IF(OR(1&gt;$N$73,1&gt;$N$74,((1-1)*$N$73+1)&gt;$N$75),"",IF(INDEX($P$75:$W$84,MOD(((1-1)*$N$73+1)-1,10)+1,INT((((1-1)*$N$73+1)-1)/10)+1)="","",INDEX($P$75:$W$84,MOD(((1-1)*$N$73+1)-1,10)+1,INT((((1-1)*$N$73+1)-1)/10)+1)))))</f>
        <v/>
      </c>
      <c r="E75" s="539">
        <f>IF($N$75="","",IF(OR(ISTEXT($N$73),ISTEXT($N$74),ISTEXT($N$75)),"",IF(OR(2&gt;$N$73,1&gt;$N$74,((1-1)*$N$73+2)&gt;$N$75),"",IF(INDEX($P$75:$W$84,MOD(((1-1)*$N$73+2)-1,10)+1,INT((((1-1)*$N$73+2)-1)/10)+1)="","",INDEX($P$75:$W$84,MOD(((1-1)*$N$73+2)-1,10)+1,INT((((1-1)*$N$73+2)-1)/10)+1)))))</f>
        <v/>
      </c>
      <c r="F75" s="539">
        <f>IF($N$75="","",IF(OR(ISTEXT($N$73),ISTEXT($N$74),ISTEXT($N$75)),"",IF(OR(3&gt;$N$73,1&gt;$N$74,((1-1)*$N$73+3)&gt;$N$75),"",IF(INDEX($P$75:$W$84,MOD(((1-1)*$N$73+3)-1,10)+1,INT((((1-1)*$N$73+3)-1)/10)+1)="","",INDEX($P$75:$W$84,MOD(((1-1)*$N$73+3)-1,10)+1,INT((((1-1)*$N$73+3)-1)/10)+1)))))</f>
        <v/>
      </c>
      <c r="G75" s="539">
        <f>IF($N$75="","",IF(OR(ISTEXT($N$73),ISTEXT($N$74),ISTEXT($N$75)),"",IF(OR(4&gt;$N$73,1&gt;$N$74,((1-1)*$N$73+4)&gt;$N$75),"",IF(INDEX($P$75:$W$84,MOD(((1-1)*$N$73+4)-1,10)+1,INT((((1-1)*$N$73+4)-1)/10)+1)="","",INDEX($P$75:$W$84,MOD(((1-1)*$N$73+4)-1,10)+1,INT((((1-1)*$N$73+4)-1)/10)+1)))))</f>
        <v/>
      </c>
      <c r="H75" s="539">
        <f>IF($N$75="","",IF(OR(ISTEXT($N$73),ISTEXT($N$74),ISTEXT($N$75)),"",IF(OR(5&gt;$N$73,1&gt;$N$74,((1-1)*$N$73+5)&gt;$N$75),"",IF(INDEX($P$75:$W$84,MOD(((1-1)*$N$73+5)-1,10)+1,INT((((1-1)*$N$73+5)-1)/10)+1)="","",INDEX($P$75:$W$84,MOD(((1-1)*$N$73+5)-1,10)+1,INT((((1-1)*$N$73+5)-1)/10)+1)))))</f>
        <v/>
      </c>
      <c r="I75" s="539">
        <f>IF($N$75="","",IF(OR(ISTEXT($N$73),ISTEXT($N$74),ISTEXT($N$75)),"",IF(OR(6&gt;$N$73,1&gt;$N$74,((1-1)*$N$73+6)&gt;$N$75),"",IF(INDEX($P$75:$W$84,MOD(((1-1)*$N$73+6)-1,10)+1,INT((((1-1)*$N$73+6)-1)/10)+1)="","",INDEX($P$75:$W$84,MOD(((1-1)*$N$73+6)-1,10)+1,INT((((1-1)*$N$73+6)-1)/10)+1)))))</f>
        <v/>
      </c>
      <c r="J75" s="539">
        <f>IF($N$75="","",IF(OR(ISTEXT($N$73),ISTEXT($N$74),ISTEXT($N$75)),"",IF(OR(7&gt;$N$73,1&gt;$N$74,((1-1)*$N$73+7)&gt;$N$75),"",IF(INDEX($P$75:$W$84,MOD(((1-1)*$N$73+7)-1,10)+1,INT((((1-1)*$N$73+7)-1)/10)+1)="","",INDEX($P$75:$W$84,MOD(((1-1)*$N$73+7)-1,10)+1,INT((((1-1)*$N$73+7)-1)/10)+1)))))</f>
        <v/>
      </c>
      <c r="K75" s="539">
        <f>IF($N$75="","",IF(OR(ISTEXT($N$73),ISTEXT($N$74),ISTEXT($N$75)),"",IF(OR(8&gt;$N$73,1&gt;$N$74,((1-1)*$N$73+8)&gt;$N$75),"",IF(INDEX($P$75:$W$84,MOD(((1-1)*$N$73+8)-1,10)+1,INT((((1-1)*$N$73+8)-1)/10)+1)="","",INDEX($P$75:$W$84,MOD(((1-1)*$N$73+8)-1,10)+1,INT((((1-1)*$N$73+8)-1)/10)+1)))))</f>
        <v/>
      </c>
      <c r="L75" s="539">
        <f>IF($N$75="","",IF(OR(ISTEXT($N$73),ISTEXT($N$74),ISTEXT($N$75)),"",IF(OR(9&gt;$N$73,1&gt;$N$74,((1-1)*$N$73+9)&gt;$N$75),"",IF(INDEX($P$75:$W$84,MOD(((1-1)*$N$73+9)-1,10)+1,INT((((1-1)*$N$73+9)-1)/10)+1)="","",INDEX($P$75:$W$84,MOD(((1-1)*$N$73+9)-1,10)+1,INT((((1-1)*$N$73+9)-1)/10)+1)))))</f>
        <v/>
      </c>
      <c r="M75" s="539">
        <f>IF($N$75="","",IF(OR(ISTEXT($N$73),ISTEXT($N$74),ISTEXT($N$75)),"",IF(OR(10&gt;$N$73,1&gt;$N$74,((1-1)*$N$73+10)&gt;$N$75),"",IF(INDEX($P$75:$W$84,MOD(((1-1)*$N$73+10)-1,10)+1,INT((((1-1)*$N$73+10)-1)/10)+1)="","",INDEX($P$75:$W$84,MOD(((1-1)*$N$73+10)-1,10)+1,INT((((1-1)*$N$73+10)-1)/10)+1)))))</f>
        <v/>
      </c>
      <c r="N75" s="534">
        <f>IF(OR(N73="",N74=""),"",IF(OR(ISTEXT(N73),ISTEXT(N74)),"",N73*N74))</f>
        <v/>
      </c>
      <c r="P75" s="540" t="n"/>
      <c r="Q75" s="540" t="n"/>
      <c r="R75" s="540" t="n"/>
      <c r="S75" s="540" t="n"/>
      <c r="T75" s="540" t="n"/>
      <c r="U75" s="540" t="n"/>
      <c r="V75" s="540" t="n"/>
      <c r="W75" s="540" t="n"/>
    </row>
    <row r="76" ht="13.35" customHeight="1" s="162">
      <c r="B76" s="537">
        <f>IF(OR($D$73="",$G$73=""),"",IF($D$73="Round",IF(2=1,"Axis 1 (0°)",IF(2=2,"Axis 2 (90°)","")),IF(ISTEXT($N$74),"",IF(2&gt;$N$74,"",IF(ISTEXT($I$73),"",ROUND((2-0.5)*$I$73/$N$74,1))))))</f>
        <v/>
      </c>
      <c r="C76" s="538" t="n"/>
      <c r="D76" s="539">
        <f>IF($N$75="","",IF(OR(ISTEXT($N$73),ISTEXT($N$74),ISTEXT($N$75)),"",IF(OR(1&gt;$N$73,2&gt;$N$74,((2-1)*$N$73+1)&gt;$N$75),"",IF(INDEX($P$75:$W$84,MOD(((2-1)*$N$73+1)-1,10)+1,INT((((2-1)*$N$73+1)-1)/10)+1)="","",INDEX($P$75:$W$84,MOD(((2-1)*$N$73+1)-1,10)+1,INT((((2-1)*$N$73+1)-1)/10)+1)))))</f>
        <v/>
      </c>
      <c r="E76" s="539">
        <f>IF($N$75="","",IF(OR(ISTEXT($N$73),ISTEXT($N$74),ISTEXT($N$75)),"",IF(OR(2&gt;$N$73,2&gt;$N$74,((2-1)*$N$73+2)&gt;$N$75),"",IF(INDEX($P$75:$W$84,MOD(((2-1)*$N$73+2)-1,10)+1,INT((((2-1)*$N$73+2)-1)/10)+1)="","",INDEX($P$75:$W$84,MOD(((2-1)*$N$73+2)-1,10)+1,INT((((2-1)*$N$73+2)-1)/10)+1)))))</f>
        <v/>
      </c>
      <c r="F76" s="539">
        <f>IF($N$75="","",IF(OR(ISTEXT($N$73),ISTEXT($N$74),ISTEXT($N$75)),"",IF(OR(3&gt;$N$73,2&gt;$N$74,((2-1)*$N$73+3)&gt;$N$75),"",IF(INDEX($P$75:$W$84,MOD(((2-1)*$N$73+3)-1,10)+1,INT((((2-1)*$N$73+3)-1)/10)+1)="","",INDEX($P$75:$W$84,MOD(((2-1)*$N$73+3)-1,10)+1,INT((((2-1)*$N$73+3)-1)/10)+1)))))</f>
        <v/>
      </c>
      <c r="G76" s="539">
        <f>IF($N$75="","",IF(OR(ISTEXT($N$73),ISTEXT($N$74),ISTEXT($N$75)),"",IF(OR(4&gt;$N$73,2&gt;$N$74,((2-1)*$N$73+4)&gt;$N$75),"",IF(INDEX($P$75:$W$84,MOD(((2-1)*$N$73+4)-1,10)+1,INT((((2-1)*$N$73+4)-1)/10)+1)="","",INDEX($P$75:$W$84,MOD(((2-1)*$N$73+4)-1,10)+1,INT((((2-1)*$N$73+4)-1)/10)+1)))))</f>
        <v/>
      </c>
      <c r="H76" s="539">
        <f>IF($N$75="","",IF(OR(ISTEXT($N$73),ISTEXT($N$74),ISTEXT($N$75)),"",IF(OR(5&gt;$N$73,2&gt;$N$74,((2-1)*$N$73+5)&gt;$N$75),"",IF(INDEX($P$75:$W$84,MOD(((2-1)*$N$73+5)-1,10)+1,INT((((2-1)*$N$73+5)-1)/10)+1)="","",INDEX($P$75:$W$84,MOD(((2-1)*$N$73+5)-1,10)+1,INT((((2-1)*$N$73+5)-1)/10)+1)))))</f>
        <v/>
      </c>
      <c r="I76" s="539">
        <f>IF($N$75="","",IF(OR(ISTEXT($N$73),ISTEXT($N$74),ISTEXT($N$75)),"",IF(OR(6&gt;$N$73,2&gt;$N$74,((2-1)*$N$73+6)&gt;$N$75),"",IF(INDEX($P$75:$W$84,MOD(((2-1)*$N$73+6)-1,10)+1,INT((((2-1)*$N$73+6)-1)/10)+1)="","",INDEX($P$75:$W$84,MOD(((2-1)*$N$73+6)-1,10)+1,INT((((2-1)*$N$73+6)-1)/10)+1)))))</f>
        <v/>
      </c>
      <c r="J76" s="539">
        <f>IF($N$75="","",IF(OR(ISTEXT($N$73),ISTEXT($N$74),ISTEXT($N$75)),"",IF(OR(7&gt;$N$73,2&gt;$N$74,((2-1)*$N$73+7)&gt;$N$75),"",IF(INDEX($P$75:$W$84,MOD(((2-1)*$N$73+7)-1,10)+1,INT((((2-1)*$N$73+7)-1)/10)+1)="","",INDEX($P$75:$W$84,MOD(((2-1)*$N$73+7)-1,10)+1,INT((((2-1)*$N$73+7)-1)/10)+1)))))</f>
        <v/>
      </c>
      <c r="K76" s="539">
        <f>IF($N$75="","",IF(OR(ISTEXT($N$73),ISTEXT($N$74),ISTEXT($N$75)),"",IF(OR(8&gt;$N$73,2&gt;$N$74,((2-1)*$N$73+8)&gt;$N$75),"",IF(INDEX($P$75:$W$84,MOD(((2-1)*$N$73+8)-1,10)+1,INT((((2-1)*$N$73+8)-1)/10)+1)="","",INDEX($P$75:$W$84,MOD(((2-1)*$N$73+8)-1,10)+1,INT((((2-1)*$N$73+8)-1)/10)+1)))))</f>
        <v/>
      </c>
      <c r="L76" s="539">
        <f>IF($N$75="","",IF(OR(ISTEXT($N$73),ISTEXT($N$74),ISTEXT($N$75)),"",IF(OR(9&gt;$N$73,2&gt;$N$74,((2-1)*$N$73+9)&gt;$N$75),"",IF(INDEX($P$75:$W$84,MOD(((2-1)*$N$73+9)-1,10)+1,INT((((2-1)*$N$73+9)-1)/10)+1)="","",INDEX($P$75:$W$84,MOD(((2-1)*$N$73+9)-1,10)+1,INT((((2-1)*$N$73+9)-1)/10)+1)))))</f>
        <v/>
      </c>
      <c r="M76" s="539">
        <f>IF($N$75="","",IF(OR(ISTEXT($N$73),ISTEXT($N$74),ISTEXT($N$75)),"",IF(OR(10&gt;$N$73,2&gt;$N$74,((2-1)*$N$73+10)&gt;$N$75),"",IF(INDEX($P$75:$W$84,MOD(((2-1)*$N$73+10)-1,10)+1,INT((((2-1)*$N$73+10)-1)/10)+1)="","",INDEX($P$75:$W$84,MOD(((2-1)*$N$73+10)-1,10)+1,INT((((2-1)*$N$73+10)-1)/10)+1)))))</f>
        <v/>
      </c>
      <c r="P76" s="540" t="n"/>
      <c r="Q76" s="540" t="n"/>
      <c r="R76" s="540" t="n"/>
      <c r="S76" s="540" t="n"/>
      <c r="T76" s="540" t="n"/>
      <c r="U76" s="540" t="n"/>
      <c r="V76" s="540" t="n"/>
      <c r="W76" s="540" t="n"/>
    </row>
    <row r="77" ht="13.35" customHeight="1" s="162">
      <c r="B77" s="537">
        <f>IF(OR($D$73="",$G$73=""),"",IF($D$73="Round",IF(3=1,"Axis 1 (0°)",IF(3=2,"Axis 2 (90°)","")),IF(ISTEXT($N$74),"",IF(3&gt;$N$74,"",IF(ISTEXT($I$73),"",ROUND((3-0.5)*$I$73/$N$74,1))))))</f>
        <v/>
      </c>
      <c r="C77" s="538" t="n"/>
      <c r="D77" s="539">
        <f>IF($N$75="","",IF(OR(ISTEXT($N$73),ISTEXT($N$74),ISTEXT($N$75)),"",IF(OR(1&gt;$N$73,3&gt;$N$74,((3-1)*$N$73+1)&gt;$N$75),"",IF(INDEX($P$75:$W$84,MOD(((3-1)*$N$73+1)-1,10)+1,INT((((3-1)*$N$73+1)-1)/10)+1)="","",INDEX($P$75:$W$84,MOD(((3-1)*$N$73+1)-1,10)+1,INT((((3-1)*$N$73+1)-1)/10)+1)))))</f>
        <v/>
      </c>
      <c r="E77" s="539">
        <f>IF($N$75="","",IF(OR(ISTEXT($N$73),ISTEXT($N$74),ISTEXT($N$75)),"",IF(OR(2&gt;$N$73,3&gt;$N$74,((3-1)*$N$73+2)&gt;$N$75),"",IF(INDEX($P$75:$W$84,MOD(((3-1)*$N$73+2)-1,10)+1,INT((((3-1)*$N$73+2)-1)/10)+1)="","",INDEX($P$75:$W$84,MOD(((3-1)*$N$73+2)-1,10)+1,INT((((3-1)*$N$73+2)-1)/10)+1)))))</f>
        <v/>
      </c>
      <c r="F77" s="539">
        <f>IF($N$75="","",IF(OR(ISTEXT($N$73),ISTEXT($N$74),ISTEXT($N$75)),"",IF(OR(3&gt;$N$73,3&gt;$N$74,((3-1)*$N$73+3)&gt;$N$75),"",IF(INDEX($P$75:$W$84,MOD(((3-1)*$N$73+3)-1,10)+1,INT((((3-1)*$N$73+3)-1)/10)+1)="","",INDEX($P$75:$W$84,MOD(((3-1)*$N$73+3)-1,10)+1,INT((((3-1)*$N$73+3)-1)/10)+1)))))</f>
        <v/>
      </c>
      <c r="G77" s="539">
        <f>IF($N$75="","",IF(OR(ISTEXT($N$73),ISTEXT($N$74),ISTEXT($N$75)),"",IF(OR(4&gt;$N$73,3&gt;$N$74,((3-1)*$N$73+4)&gt;$N$75),"",IF(INDEX($P$75:$W$84,MOD(((3-1)*$N$73+4)-1,10)+1,INT((((3-1)*$N$73+4)-1)/10)+1)="","",INDEX($P$75:$W$84,MOD(((3-1)*$N$73+4)-1,10)+1,INT((((3-1)*$N$73+4)-1)/10)+1)))))</f>
        <v/>
      </c>
      <c r="H77" s="539">
        <f>IF($N$75="","",IF(OR(ISTEXT($N$73),ISTEXT($N$74),ISTEXT($N$75)),"",IF(OR(5&gt;$N$73,3&gt;$N$74,((3-1)*$N$73+5)&gt;$N$75),"",IF(INDEX($P$75:$W$84,MOD(((3-1)*$N$73+5)-1,10)+1,INT((((3-1)*$N$73+5)-1)/10)+1)="","",INDEX($P$75:$W$84,MOD(((3-1)*$N$73+5)-1,10)+1,INT((((3-1)*$N$73+5)-1)/10)+1)))))</f>
        <v/>
      </c>
      <c r="I77" s="539">
        <f>IF($N$75="","",IF(OR(ISTEXT($N$73),ISTEXT($N$74),ISTEXT($N$75)),"",IF(OR(6&gt;$N$73,3&gt;$N$74,((3-1)*$N$73+6)&gt;$N$75),"",IF(INDEX($P$75:$W$84,MOD(((3-1)*$N$73+6)-1,10)+1,INT((((3-1)*$N$73+6)-1)/10)+1)="","",INDEX($P$75:$W$84,MOD(((3-1)*$N$73+6)-1,10)+1,INT((((3-1)*$N$73+6)-1)/10)+1)))))</f>
        <v/>
      </c>
      <c r="J77" s="539">
        <f>IF($N$75="","",IF(OR(ISTEXT($N$73),ISTEXT($N$74),ISTEXT($N$75)),"",IF(OR(7&gt;$N$73,3&gt;$N$74,((3-1)*$N$73+7)&gt;$N$75),"",IF(INDEX($P$75:$W$84,MOD(((3-1)*$N$73+7)-1,10)+1,INT((((3-1)*$N$73+7)-1)/10)+1)="","",INDEX($P$75:$W$84,MOD(((3-1)*$N$73+7)-1,10)+1,INT((((3-1)*$N$73+7)-1)/10)+1)))))</f>
        <v/>
      </c>
      <c r="K77" s="539">
        <f>IF($N$75="","",IF(OR(ISTEXT($N$73),ISTEXT($N$74),ISTEXT($N$75)),"",IF(OR(8&gt;$N$73,3&gt;$N$74,((3-1)*$N$73+8)&gt;$N$75),"",IF(INDEX($P$75:$W$84,MOD(((3-1)*$N$73+8)-1,10)+1,INT((((3-1)*$N$73+8)-1)/10)+1)="","",INDEX($P$75:$W$84,MOD(((3-1)*$N$73+8)-1,10)+1,INT((((3-1)*$N$73+8)-1)/10)+1)))))</f>
        <v/>
      </c>
      <c r="L77" s="539">
        <f>IF($N$75="","",IF(OR(ISTEXT($N$73),ISTEXT($N$74),ISTEXT($N$75)),"",IF(OR(9&gt;$N$73,3&gt;$N$74,((3-1)*$N$73+9)&gt;$N$75),"",IF(INDEX($P$75:$W$84,MOD(((3-1)*$N$73+9)-1,10)+1,INT((((3-1)*$N$73+9)-1)/10)+1)="","",INDEX($P$75:$W$84,MOD(((3-1)*$N$73+9)-1,10)+1,INT((((3-1)*$N$73+9)-1)/10)+1)))))</f>
        <v/>
      </c>
      <c r="M77" s="539">
        <f>IF($N$75="","",IF(OR(ISTEXT($N$73),ISTEXT($N$74),ISTEXT($N$75)),"",IF(OR(10&gt;$N$73,3&gt;$N$74,((3-1)*$N$73+10)&gt;$N$75),"",IF(INDEX($P$75:$W$84,MOD(((3-1)*$N$73+10)-1,10)+1,INT((((3-1)*$N$73+10)-1)/10)+1)="","",INDEX($P$75:$W$84,MOD(((3-1)*$N$73+10)-1,10)+1,INT((((3-1)*$N$73+10)-1)/10)+1)))))</f>
        <v/>
      </c>
      <c r="P77" s="540" t="n"/>
      <c r="Q77" s="540" t="n"/>
      <c r="R77" s="540" t="n"/>
      <c r="S77" s="540" t="n"/>
      <c r="T77" s="540" t="n"/>
      <c r="U77" s="540" t="n"/>
      <c r="V77" s="540" t="n"/>
      <c r="W77" s="540" t="n"/>
    </row>
    <row r="78" ht="13.35" customHeight="1" s="162">
      <c r="B78" s="537">
        <f>IF(OR($D$73="",$G$73=""),"",IF($D$73="Round",IF(4=1,"Axis 1 (0°)",IF(4=2,"Axis 2 (90°)","")),IF(ISTEXT($N$74),"",IF(4&gt;$N$74,"",IF(ISTEXT($I$73),"",ROUND((4-0.5)*$I$73/$N$74,1))))))</f>
        <v/>
      </c>
      <c r="C78" s="538" t="n"/>
      <c r="D78" s="539">
        <f>IF($N$75="","",IF(OR(ISTEXT($N$73),ISTEXT($N$74),ISTEXT($N$75)),"",IF(OR(1&gt;$N$73,4&gt;$N$74,((4-1)*$N$73+1)&gt;$N$75),"",IF(INDEX($P$75:$W$84,MOD(((4-1)*$N$73+1)-1,10)+1,INT((((4-1)*$N$73+1)-1)/10)+1)="","",INDEX($P$75:$W$84,MOD(((4-1)*$N$73+1)-1,10)+1,INT((((4-1)*$N$73+1)-1)/10)+1)))))</f>
        <v/>
      </c>
      <c r="E78" s="539">
        <f>IF($N$75="","",IF(OR(ISTEXT($N$73),ISTEXT($N$74),ISTEXT($N$75)),"",IF(OR(2&gt;$N$73,4&gt;$N$74,((4-1)*$N$73+2)&gt;$N$75),"",IF(INDEX($P$75:$W$84,MOD(((4-1)*$N$73+2)-1,10)+1,INT((((4-1)*$N$73+2)-1)/10)+1)="","",INDEX($P$75:$W$84,MOD(((4-1)*$N$73+2)-1,10)+1,INT((((4-1)*$N$73+2)-1)/10)+1)))))</f>
        <v/>
      </c>
      <c r="F78" s="539">
        <f>IF($N$75="","",IF(OR(ISTEXT($N$73),ISTEXT($N$74),ISTEXT($N$75)),"",IF(OR(3&gt;$N$73,4&gt;$N$74,((4-1)*$N$73+3)&gt;$N$75),"",IF(INDEX($P$75:$W$84,MOD(((4-1)*$N$73+3)-1,10)+1,INT((((4-1)*$N$73+3)-1)/10)+1)="","",INDEX($P$75:$W$84,MOD(((4-1)*$N$73+3)-1,10)+1,INT((((4-1)*$N$73+3)-1)/10)+1)))))</f>
        <v/>
      </c>
      <c r="G78" s="539">
        <f>IF($N$75="","",IF(OR(ISTEXT($N$73),ISTEXT($N$74),ISTEXT($N$75)),"",IF(OR(4&gt;$N$73,4&gt;$N$74,((4-1)*$N$73+4)&gt;$N$75),"",IF(INDEX($P$75:$W$84,MOD(((4-1)*$N$73+4)-1,10)+1,INT((((4-1)*$N$73+4)-1)/10)+1)="","",INDEX($P$75:$W$84,MOD(((4-1)*$N$73+4)-1,10)+1,INT((((4-1)*$N$73+4)-1)/10)+1)))))</f>
        <v/>
      </c>
      <c r="H78" s="539">
        <f>IF($N$75="","",IF(OR(ISTEXT($N$73),ISTEXT($N$74),ISTEXT($N$75)),"",IF(OR(5&gt;$N$73,4&gt;$N$74,((4-1)*$N$73+5)&gt;$N$75),"",IF(INDEX($P$75:$W$84,MOD(((4-1)*$N$73+5)-1,10)+1,INT((((4-1)*$N$73+5)-1)/10)+1)="","",INDEX($P$75:$W$84,MOD(((4-1)*$N$73+5)-1,10)+1,INT((((4-1)*$N$73+5)-1)/10)+1)))))</f>
        <v/>
      </c>
      <c r="I78" s="539">
        <f>IF($N$75="","",IF(OR(ISTEXT($N$73),ISTEXT($N$74),ISTEXT($N$75)),"",IF(OR(6&gt;$N$73,4&gt;$N$74,((4-1)*$N$73+6)&gt;$N$75),"",IF(INDEX($P$75:$W$84,MOD(((4-1)*$N$73+6)-1,10)+1,INT((((4-1)*$N$73+6)-1)/10)+1)="","",INDEX($P$75:$W$84,MOD(((4-1)*$N$73+6)-1,10)+1,INT((((4-1)*$N$73+6)-1)/10)+1)))))</f>
        <v/>
      </c>
      <c r="J78" s="539">
        <f>IF($N$75="","",IF(OR(ISTEXT($N$73),ISTEXT($N$74),ISTEXT($N$75)),"",IF(OR(7&gt;$N$73,4&gt;$N$74,((4-1)*$N$73+7)&gt;$N$75),"",IF(INDEX($P$75:$W$84,MOD(((4-1)*$N$73+7)-1,10)+1,INT((((4-1)*$N$73+7)-1)/10)+1)="","",INDEX($P$75:$W$84,MOD(((4-1)*$N$73+7)-1,10)+1,INT((((4-1)*$N$73+7)-1)/10)+1)))))</f>
        <v/>
      </c>
      <c r="K78" s="539">
        <f>IF($N$75="","",IF(OR(ISTEXT($N$73),ISTEXT($N$74),ISTEXT($N$75)),"",IF(OR(8&gt;$N$73,4&gt;$N$74,((4-1)*$N$73+8)&gt;$N$75),"",IF(INDEX($P$75:$W$84,MOD(((4-1)*$N$73+8)-1,10)+1,INT((((4-1)*$N$73+8)-1)/10)+1)="","",INDEX($P$75:$W$84,MOD(((4-1)*$N$73+8)-1,10)+1,INT((((4-1)*$N$73+8)-1)/10)+1)))))</f>
        <v/>
      </c>
      <c r="L78" s="539">
        <f>IF($N$75="","",IF(OR(ISTEXT($N$73),ISTEXT($N$74),ISTEXT($N$75)),"",IF(OR(9&gt;$N$73,4&gt;$N$74,((4-1)*$N$73+9)&gt;$N$75),"",IF(INDEX($P$75:$W$84,MOD(((4-1)*$N$73+9)-1,10)+1,INT((((4-1)*$N$73+9)-1)/10)+1)="","",INDEX($P$75:$W$84,MOD(((4-1)*$N$73+9)-1,10)+1,INT((((4-1)*$N$73+9)-1)/10)+1)))))</f>
        <v/>
      </c>
      <c r="M78" s="539">
        <f>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IF(OR($D$73="",$G$73=""),"",IF($D$73="Round",IF(5=1,"Axis 1 (0°)",IF(5=2,"Axis 2 (90°)","")),IF(ISTEXT($N$74),"",IF(5&gt;$N$74,"",IF(ISTEXT($I$73),"",ROUND((5-0.5)*$I$73/$N$74,1))))))</f>
        <v/>
      </c>
      <c r="C79" s="538" t="n"/>
      <c r="D79" s="539">
        <f>IF($N$75="","",IF(OR(ISTEXT($N$73),ISTEXT($N$74),ISTEXT($N$75)),"",IF(OR(1&gt;$N$73,5&gt;$N$74,((5-1)*$N$73+1)&gt;$N$75),"",IF(INDEX($P$75:$W$84,MOD(((5-1)*$N$73+1)-1,10)+1,INT((((5-1)*$N$73+1)-1)/10)+1)="","",INDEX($P$75:$W$84,MOD(((5-1)*$N$73+1)-1,10)+1,INT((((5-1)*$N$73+1)-1)/10)+1)))))</f>
        <v/>
      </c>
      <c r="E79" s="539">
        <f>IF($N$75="","",IF(OR(ISTEXT($N$73),ISTEXT($N$74),ISTEXT($N$75)),"",IF(OR(2&gt;$N$73,5&gt;$N$74,((5-1)*$N$73+2)&gt;$N$75),"",IF(INDEX($P$75:$W$84,MOD(((5-1)*$N$73+2)-1,10)+1,INT((((5-1)*$N$73+2)-1)/10)+1)="","",INDEX($P$75:$W$84,MOD(((5-1)*$N$73+2)-1,10)+1,INT((((5-1)*$N$73+2)-1)/10)+1)))))</f>
        <v/>
      </c>
      <c r="F79" s="539">
        <f>IF($N$75="","",IF(OR(ISTEXT($N$73),ISTEXT($N$74),ISTEXT($N$75)),"",IF(OR(3&gt;$N$73,5&gt;$N$74,((5-1)*$N$73+3)&gt;$N$75),"",IF(INDEX($P$75:$W$84,MOD(((5-1)*$N$73+3)-1,10)+1,INT((((5-1)*$N$73+3)-1)/10)+1)="","",INDEX($P$75:$W$84,MOD(((5-1)*$N$73+3)-1,10)+1,INT((((5-1)*$N$73+3)-1)/10)+1)))))</f>
        <v/>
      </c>
      <c r="G79" s="539">
        <f>IF($N$75="","",IF(OR(ISTEXT($N$73),ISTEXT($N$74),ISTEXT($N$75)),"",IF(OR(4&gt;$N$73,5&gt;$N$74,((5-1)*$N$73+4)&gt;$N$75),"",IF(INDEX($P$75:$W$84,MOD(((5-1)*$N$73+4)-1,10)+1,INT((((5-1)*$N$73+4)-1)/10)+1)="","",INDEX($P$75:$W$84,MOD(((5-1)*$N$73+4)-1,10)+1,INT((((5-1)*$N$73+4)-1)/10)+1)))))</f>
        <v/>
      </c>
      <c r="H79" s="539">
        <f>IF($N$75="","",IF(OR(ISTEXT($N$73),ISTEXT($N$74),ISTEXT($N$75)),"",IF(OR(5&gt;$N$73,5&gt;$N$74,((5-1)*$N$73+5)&gt;$N$75),"",IF(INDEX($P$75:$W$84,MOD(((5-1)*$N$73+5)-1,10)+1,INT((((5-1)*$N$73+5)-1)/10)+1)="","",INDEX($P$75:$W$84,MOD(((5-1)*$N$73+5)-1,10)+1,INT((((5-1)*$N$73+5)-1)/10)+1)))))</f>
        <v/>
      </c>
      <c r="I79" s="539">
        <f>IF($N$75="","",IF(OR(ISTEXT($N$73),ISTEXT($N$74),ISTEXT($N$75)),"",IF(OR(6&gt;$N$73,5&gt;$N$74,((5-1)*$N$73+6)&gt;$N$75),"",IF(INDEX($P$75:$W$84,MOD(((5-1)*$N$73+6)-1,10)+1,INT((((5-1)*$N$73+6)-1)/10)+1)="","",INDEX($P$75:$W$84,MOD(((5-1)*$N$73+6)-1,10)+1,INT((((5-1)*$N$73+6)-1)/10)+1)))))</f>
        <v/>
      </c>
      <c r="J79" s="539">
        <f>IF($N$75="","",IF(OR(ISTEXT($N$73),ISTEXT($N$74),ISTEXT($N$75)),"",IF(OR(7&gt;$N$73,5&gt;$N$74,((5-1)*$N$73+7)&gt;$N$75),"",IF(INDEX($P$75:$W$84,MOD(((5-1)*$N$73+7)-1,10)+1,INT((((5-1)*$N$73+7)-1)/10)+1)="","",INDEX($P$75:$W$84,MOD(((5-1)*$N$73+7)-1,10)+1,INT((((5-1)*$N$73+7)-1)/10)+1)))))</f>
        <v/>
      </c>
      <c r="K79" s="539">
        <f>IF($N$75="","",IF(OR(ISTEXT($N$73),ISTEXT($N$74),ISTEXT($N$75)),"",IF(OR(8&gt;$N$73,5&gt;$N$74,((5-1)*$N$73+8)&gt;$N$75),"",IF(INDEX($P$75:$W$84,MOD(((5-1)*$N$73+8)-1,10)+1,INT((((5-1)*$N$73+8)-1)/10)+1)="","",INDEX($P$75:$W$84,MOD(((5-1)*$N$73+8)-1,10)+1,INT((((5-1)*$N$73+8)-1)/10)+1)))))</f>
        <v/>
      </c>
      <c r="L79" s="539">
        <f>IF($N$75="","",IF(OR(ISTEXT($N$73),ISTEXT($N$74),ISTEXT($N$75)),"",IF(OR(9&gt;$N$73,5&gt;$N$74,((5-1)*$N$73+9)&gt;$N$75),"",IF(INDEX($P$75:$W$84,MOD(((5-1)*$N$73+9)-1,10)+1,INT((((5-1)*$N$73+9)-1)/10)+1)="","",INDEX($P$75:$W$84,MOD(((5-1)*$N$73+9)-1,10)+1,INT((((5-1)*$N$73+9)-1)/10)+1)))))</f>
        <v/>
      </c>
      <c r="M79" s="539">
        <f>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IF(OR($D$73="",$G$73=""),"",IF($D$73="Round",IF(6=1,"Axis 1 (0°)",IF(6=2,"Axis 2 (90°)","")),IF(ISTEXT($N$74),"",IF(6&gt;$N$74,"",IF(ISTEXT($I$73),"",ROUND((6-0.5)*$I$73/$N$74,1))))))</f>
        <v/>
      </c>
      <c r="C80" s="538" t="n"/>
      <c r="D80" s="539">
        <f>IF($N$75="","",IF(OR(ISTEXT($N$73),ISTEXT($N$74),ISTEXT($N$75)),"",IF(OR(1&gt;$N$73,6&gt;$N$74,((6-1)*$N$73+1)&gt;$N$75),"",IF(INDEX($P$75:$W$84,MOD(((6-1)*$N$73+1)-1,10)+1,INT((((6-1)*$N$73+1)-1)/10)+1)="","",INDEX($P$75:$W$84,MOD(((6-1)*$N$73+1)-1,10)+1,INT((((6-1)*$N$73+1)-1)/10)+1)))))</f>
        <v/>
      </c>
      <c r="E80" s="539">
        <f>IF($N$75="","",IF(OR(ISTEXT($N$73),ISTEXT($N$74),ISTEXT($N$75)),"",IF(OR(2&gt;$N$73,6&gt;$N$74,((6-1)*$N$73+2)&gt;$N$75),"",IF(INDEX($P$75:$W$84,MOD(((6-1)*$N$73+2)-1,10)+1,INT((((6-1)*$N$73+2)-1)/10)+1)="","",INDEX($P$75:$W$84,MOD(((6-1)*$N$73+2)-1,10)+1,INT((((6-1)*$N$73+2)-1)/10)+1)))))</f>
        <v/>
      </c>
      <c r="F80" s="539">
        <f>IF($N$75="","",IF(OR(ISTEXT($N$73),ISTEXT($N$74),ISTEXT($N$75)),"",IF(OR(3&gt;$N$73,6&gt;$N$74,((6-1)*$N$73+3)&gt;$N$75),"",IF(INDEX($P$75:$W$84,MOD(((6-1)*$N$73+3)-1,10)+1,INT((((6-1)*$N$73+3)-1)/10)+1)="","",INDEX($P$75:$W$84,MOD(((6-1)*$N$73+3)-1,10)+1,INT((((6-1)*$N$73+3)-1)/10)+1)))))</f>
        <v/>
      </c>
      <c r="G80" s="539">
        <f>IF($N$75="","",IF(OR(ISTEXT($N$73),ISTEXT($N$74),ISTEXT($N$75)),"",IF(OR(4&gt;$N$73,6&gt;$N$74,((6-1)*$N$73+4)&gt;$N$75),"",IF(INDEX($P$75:$W$84,MOD(((6-1)*$N$73+4)-1,10)+1,INT((((6-1)*$N$73+4)-1)/10)+1)="","",INDEX($P$75:$W$84,MOD(((6-1)*$N$73+4)-1,10)+1,INT((((6-1)*$N$73+4)-1)/10)+1)))))</f>
        <v/>
      </c>
      <c r="H80" s="539">
        <f>IF($N$75="","",IF(OR(ISTEXT($N$73),ISTEXT($N$74),ISTEXT($N$75)),"",IF(OR(5&gt;$N$73,6&gt;$N$74,((6-1)*$N$73+5)&gt;$N$75),"",IF(INDEX($P$75:$W$84,MOD(((6-1)*$N$73+5)-1,10)+1,INT((((6-1)*$N$73+5)-1)/10)+1)="","",INDEX($P$75:$W$84,MOD(((6-1)*$N$73+5)-1,10)+1,INT((((6-1)*$N$73+5)-1)/10)+1)))))</f>
        <v/>
      </c>
      <c r="I80" s="539">
        <f>IF($N$75="","",IF(OR(ISTEXT($N$73),ISTEXT($N$74),ISTEXT($N$75)),"",IF(OR(6&gt;$N$73,6&gt;$N$74,((6-1)*$N$73+6)&gt;$N$75),"",IF(INDEX($P$75:$W$84,MOD(((6-1)*$N$73+6)-1,10)+1,INT((((6-1)*$N$73+6)-1)/10)+1)="","",INDEX($P$75:$W$84,MOD(((6-1)*$N$73+6)-1,10)+1,INT((((6-1)*$N$73+6)-1)/10)+1)))))</f>
        <v/>
      </c>
      <c r="J80" s="539">
        <f>IF($N$75="","",IF(OR(ISTEXT($N$73),ISTEXT($N$74),ISTEXT($N$75)),"",IF(OR(7&gt;$N$73,6&gt;$N$74,((6-1)*$N$73+7)&gt;$N$75),"",IF(INDEX($P$75:$W$84,MOD(((6-1)*$N$73+7)-1,10)+1,INT((((6-1)*$N$73+7)-1)/10)+1)="","",INDEX($P$75:$W$84,MOD(((6-1)*$N$73+7)-1,10)+1,INT((((6-1)*$N$73+7)-1)/10)+1)))))</f>
        <v/>
      </c>
      <c r="K80" s="539">
        <f>IF($N$75="","",IF(OR(ISTEXT($N$73),ISTEXT($N$74),ISTEXT($N$75)),"",IF(OR(8&gt;$N$73,6&gt;$N$74,((6-1)*$N$73+8)&gt;$N$75),"",IF(INDEX($P$75:$W$84,MOD(((6-1)*$N$73+8)-1,10)+1,INT((((6-1)*$N$73+8)-1)/10)+1)="","",INDEX($P$75:$W$84,MOD(((6-1)*$N$73+8)-1,10)+1,INT((((6-1)*$N$73+8)-1)/10)+1)))))</f>
        <v/>
      </c>
      <c r="L80" s="539">
        <f>IF($N$75="","",IF(OR(ISTEXT($N$73),ISTEXT($N$74),ISTEXT($N$75)),"",IF(OR(9&gt;$N$73,6&gt;$N$74,((6-1)*$N$73+9)&gt;$N$75),"",IF(INDEX($P$75:$W$84,MOD(((6-1)*$N$73+9)-1,10)+1,INT((((6-1)*$N$73+9)-1)/10)+1)="","",INDEX($P$75:$W$84,MOD(((6-1)*$N$73+9)-1,10)+1,INT((((6-1)*$N$73+9)-1)/10)+1)))))</f>
        <v/>
      </c>
      <c r="M80" s="539">
        <f>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IF(OR($D$73="",$G$73=""),"",IF($D$73="Round",IF(7=1,"Axis 1 (0°)",IF(7=2,"Axis 2 (90°)","")),IF(ISTEXT($N$74),"",IF(7&gt;$N$74,"",IF(ISTEXT($I$73),"",ROUND((7-0.5)*$I$73/$N$74,1))))))</f>
        <v/>
      </c>
      <c r="C81" s="538" t="n"/>
      <c r="D81" s="539">
        <f>IF($N$75="","",IF(OR(ISTEXT($N$73),ISTEXT($N$74),ISTEXT($N$75)),"",IF(OR(1&gt;$N$73,7&gt;$N$74,((7-1)*$N$73+1)&gt;$N$75),"",IF(INDEX($P$75:$W$84,MOD(((7-1)*$N$73+1)-1,10)+1,INT((((7-1)*$N$73+1)-1)/10)+1)="","",INDEX($P$75:$W$84,MOD(((7-1)*$N$73+1)-1,10)+1,INT((((7-1)*$N$73+1)-1)/10)+1)))))</f>
        <v/>
      </c>
      <c r="E81" s="539">
        <f>IF($N$75="","",IF(OR(ISTEXT($N$73),ISTEXT($N$74),ISTEXT($N$75)),"",IF(OR(2&gt;$N$73,7&gt;$N$74,((7-1)*$N$73+2)&gt;$N$75),"",IF(INDEX($P$75:$W$84,MOD(((7-1)*$N$73+2)-1,10)+1,INT((((7-1)*$N$73+2)-1)/10)+1)="","",INDEX($P$75:$W$84,MOD(((7-1)*$N$73+2)-1,10)+1,INT((((7-1)*$N$73+2)-1)/10)+1)))))</f>
        <v/>
      </c>
      <c r="F81" s="539">
        <f>IF($N$75="","",IF(OR(ISTEXT($N$73),ISTEXT($N$74),ISTEXT($N$75)),"",IF(OR(3&gt;$N$73,7&gt;$N$74,((7-1)*$N$73+3)&gt;$N$75),"",IF(INDEX($P$75:$W$84,MOD(((7-1)*$N$73+3)-1,10)+1,INT((((7-1)*$N$73+3)-1)/10)+1)="","",INDEX($P$75:$W$84,MOD(((7-1)*$N$73+3)-1,10)+1,INT((((7-1)*$N$73+3)-1)/10)+1)))))</f>
        <v/>
      </c>
      <c r="G81" s="539">
        <f>IF($N$75="","",IF(OR(ISTEXT($N$73),ISTEXT($N$74),ISTEXT($N$75)),"",IF(OR(4&gt;$N$73,7&gt;$N$74,((7-1)*$N$73+4)&gt;$N$75),"",IF(INDEX($P$75:$W$84,MOD(((7-1)*$N$73+4)-1,10)+1,INT((((7-1)*$N$73+4)-1)/10)+1)="","",INDEX($P$75:$W$84,MOD(((7-1)*$N$73+4)-1,10)+1,INT((((7-1)*$N$73+4)-1)/10)+1)))))</f>
        <v/>
      </c>
      <c r="H81" s="539">
        <f>IF($N$75="","",IF(OR(ISTEXT($N$73),ISTEXT($N$74),ISTEXT($N$75)),"",IF(OR(5&gt;$N$73,7&gt;$N$74,((7-1)*$N$73+5)&gt;$N$75),"",IF(INDEX($P$75:$W$84,MOD(((7-1)*$N$73+5)-1,10)+1,INT((((7-1)*$N$73+5)-1)/10)+1)="","",INDEX($P$75:$W$84,MOD(((7-1)*$N$73+5)-1,10)+1,INT((((7-1)*$N$73+5)-1)/10)+1)))))</f>
        <v/>
      </c>
      <c r="I81" s="539">
        <f>IF($N$75="","",IF(OR(ISTEXT($N$73),ISTEXT($N$74),ISTEXT($N$75)),"",IF(OR(6&gt;$N$73,7&gt;$N$74,((7-1)*$N$73+6)&gt;$N$75),"",IF(INDEX($P$75:$W$84,MOD(((7-1)*$N$73+6)-1,10)+1,INT((((7-1)*$N$73+6)-1)/10)+1)="","",INDEX($P$75:$W$84,MOD(((7-1)*$N$73+6)-1,10)+1,INT((((7-1)*$N$73+6)-1)/10)+1)))))</f>
        <v/>
      </c>
      <c r="J81" s="539">
        <f>IF($N$75="","",IF(OR(ISTEXT($N$73),ISTEXT($N$74),ISTEXT($N$75)),"",IF(OR(7&gt;$N$73,7&gt;$N$74,((7-1)*$N$73+7)&gt;$N$75),"",IF(INDEX($P$75:$W$84,MOD(((7-1)*$N$73+7)-1,10)+1,INT((((7-1)*$N$73+7)-1)/10)+1)="","",INDEX($P$75:$W$84,MOD(((7-1)*$N$73+7)-1,10)+1,INT((((7-1)*$N$73+7)-1)/10)+1)))))</f>
        <v/>
      </c>
      <c r="K81" s="539">
        <f>IF($N$75="","",IF(OR(ISTEXT($N$73),ISTEXT($N$74),ISTEXT($N$75)),"",IF(OR(8&gt;$N$73,7&gt;$N$74,((7-1)*$N$73+8)&gt;$N$75),"",IF(INDEX($P$75:$W$84,MOD(((7-1)*$N$73+8)-1,10)+1,INT((((7-1)*$N$73+8)-1)/10)+1)="","",INDEX($P$75:$W$84,MOD(((7-1)*$N$73+8)-1,10)+1,INT((((7-1)*$N$73+8)-1)/10)+1)))))</f>
        <v/>
      </c>
      <c r="L81" s="539">
        <f>IF($N$75="","",IF(OR(ISTEXT($N$73),ISTEXT($N$74),ISTEXT($N$75)),"",IF(OR(9&gt;$N$73,7&gt;$N$74,((7-1)*$N$73+9)&gt;$N$75),"",IF(INDEX($P$75:$W$84,MOD(((7-1)*$N$73+9)-1,10)+1,INT((((7-1)*$N$73+9)-1)/10)+1)="","",INDEX($P$75:$W$84,MOD(((7-1)*$N$73+9)-1,10)+1,INT((((7-1)*$N$73+9)-1)/10)+1)))))</f>
        <v/>
      </c>
      <c r="M81" s="539">
        <f>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IF(OR($D$73="",$G$73=""),"",IF($D$73="Round",IF(8=1,"Axis 1 (0°)",IF(8=2,"Axis 2 (90°)","")),IF(ISTEXT($N$74),"",IF(8&gt;$N$74,"",IF(ISTEXT($I$73),"",ROUND((8-0.5)*$I$73/$N$74,1))))))</f>
        <v/>
      </c>
      <c r="C82" s="538" t="n"/>
      <c r="D82" s="539">
        <f>IF($N$75="","",IF(OR(ISTEXT($N$73),ISTEXT($N$74),ISTEXT($N$75)),"",IF(OR(1&gt;$N$73,8&gt;$N$74,((8-1)*$N$73+1)&gt;$N$75),"",IF(INDEX($P$75:$W$84,MOD(((8-1)*$N$73+1)-1,10)+1,INT((((8-1)*$N$73+1)-1)/10)+1)="","",INDEX($P$75:$W$84,MOD(((8-1)*$N$73+1)-1,10)+1,INT((((8-1)*$N$73+1)-1)/10)+1)))))</f>
        <v/>
      </c>
      <c r="E82" s="539">
        <f>IF($N$75="","",IF(OR(ISTEXT($N$73),ISTEXT($N$74),ISTEXT($N$75)),"",IF(OR(2&gt;$N$73,8&gt;$N$74,((8-1)*$N$73+2)&gt;$N$75),"",IF(INDEX($P$75:$W$84,MOD(((8-1)*$N$73+2)-1,10)+1,INT((((8-1)*$N$73+2)-1)/10)+1)="","",INDEX($P$75:$W$84,MOD(((8-1)*$N$73+2)-1,10)+1,INT((((8-1)*$N$73+2)-1)/10)+1)))))</f>
        <v/>
      </c>
      <c r="F82" s="539">
        <f>IF($N$75="","",IF(OR(ISTEXT($N$73),ISTEXT($N$74),ISTEXT($N$75)),"",IF(OR(3&gt;$N$73,8&gt;$N$74,((8-1)*$N$73+3)&gt;$N$75),"",IF(INDEX($P$75:$W$84,MOD(((8-1)*$N$73+3)-1,10)+1,INT((((8-1)*$N$73+3)-1)/10)+1)="","",INDEX($P$75:$W$84,MOD(((8-1)*$N$73+3)-1,10)+1,INT((((8-1)*$N$73+3)-1)/10)+1)))))</f>
        <v/>
      </c>
      <c r="G82" s="539">
        <f>IF($N$75="","",IF(OR(ISTEXT($N$73),ISTEXT($N$74),ISTEXT($N$75)),"",IF(OR(4&gt;$N$73,8&gt;$N$74,((8-1)*$N$73+4)&gt;$N$75),"",IF(INDEX($P$75:$W$84,MOD(((8-1)*$N$73+4)-1,10)+1,INT((((8-1)*$N$73+4)-1)/10)+1)="","",INDEX($P$75:$W$84,MOD(((8-1)*$N$73+4)-1,10)+1,INT((((8-1)*$N$73+4)-1)/10)+1)))))</f>
        <v/>
      </c>
      <c r="H82" s="539">
        <f>IF($N$75="","",IF(OR(ISTEXT($N$73),ISTEXT($N$74),ISTEXT($N$75)),"",IF(OR(5&gt;$N$73,8&gt;$N$74,((8-1)*$N$73+5)&gt;$N$75),"",IF(INDEX($P$75:$W$84,MOD(((8-1)*$N$73+5)-1,10)+1,INT((((8-1)*$N$73+5)-1)/10)+1)="","",INDEX($P$75:$W$84,MOD(((8-1)*$N$73+5)-1,10)+1,INT((((8-1)*$N$73+5)-1)/10)+1)))))</f>
        <v/>
      </c>
      <c r="I82" s="539">
        <f>IF($N$75="","",IF(OR(ISTEXT($N$73),ISTEXT($N$74),ISTEXT($N$75)),"",IF(OR(6&gt;$N$73,8&gt;$N$74,((8-1)*$N$73+6)&gt;$N$75),"",IF(INDEX($P$75:$W$84,MOD(((8-1)*$N$73+6)-1,10)+1,INT((((8-1)*$N$73+6)-1)/10)+1)="","",INDEX($P$75:$W$84,MOD(((8-1)*$N$73+6)-1,10)+1,INT((((8-1)*$N$73+6)-1)/10)+1)))))</f>
        <v/>
      </c>
      <c r="J82" s="539">
        <f>IF($N$75="","",IF(OR(ISTEXT($N$73),ISTEXT($N$74),ISTEXT($N$75)),"",IF(OR(7&gt;$N$73,8&gt;$N$74,((8-1)*$N$73+7)&gt;$N$75),"",IF(INDEX($P$75:$W$84,MOD(((8-1)*$N$73+7)-1,10)+1,INT((((8-1)*$N$73+7)-1)/10)+1)="","",INDEX($P$75:$W$84,MOD(((8-1)*$N$73+7)-1,10)+1,INT((((8-1)*$N$73+7)-1)/10)+1)))))</f>
        <v/>
      </c>
      <c r="K82" s="539">
        <f>IF($N$75="","",IF(OR(ISTEXT($N$73),ISTEXT($N$74),ISTEXT($N$75)),"",IF(OR(8&gt;$N$73,8&gt;$N$74,((8-1)*$N$73+8)&gt;$N$75),"",IF(INDEX($P$75:$W$84,MOD(((8-1)*$N$73+8)-1,10)+1,INT((((8-1)*$N$73+8)-1)/10)+1)="","",INDEX($P$75:$W$84,MOD(((8-1)*$N$73+8)-1,10)+1,INT((((8-1)*$N$73+8)-1)/10)+1)))))</f>
        <v/>
      </c>
      <c r="L82" s="539">
        <f>IF($N$75="","",IF(OR(ISTEXT($N$73),ISTEXT($N$74),ISTEXT($N$75)),"",IF(OR(9&gt;$N$73,8&gt;$N$74,((8-1)*$N$73+9)&gt;$N$75),"",IF(INDEX($P$75:$W$84,MOD(((8-1)*$N$73+9)-1,10)+1,INT((((8-1)*$N$73+9)-1)/10)+1)="","",INDEX($P$75:$W$84,MOD(((8-1)*$N$73+9)-1,10)+1,INT((((8-1)*$N$73+9)-1)/10)+1)))))</f>
        <v/>
      </c>
      <c r="M82" s="539">
        <f>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IF($G$88="","",IF($D$88="Round",$G$88&amp;""" dia",$G$88&amp;""" x "&amp;$I$88&amp;""""))</f>
        <v/>
      </c>
      <c r="G86" s="173" t="n"/>
      <c r="H86" s="525">
        <f>IF(OR($D$88="",$G$88=""),"",IF($D$88="Round",IF(ISTEXT($G$88),"",ROUND(PI()*(($G$88-2*N($K$88))/2)^2/144,3)),IF($I$88="","",IF(OR(ISTEXT($G$88),ISTEXT($I$88)),"",ROUND(($G$88-2*N($K$88))*($I$88-2*N($K$88))/144,3)))))</f>
        <v/>
      </c>
      <c r="I86" s="189" t="n"/>
      <c r="J86" s="189" t="n"/>
      <c r="K86" s="189">
        <f>IF(N(J86)*N(H86)=0,"",ROUND(N(J86)*N(H86),0))</f>
        <v/>
      </c>
      <c r="L86" s="189">
        <f>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IF($N$88="","",IF($D$88="Round",$N$88&amp;" x 2 axes",IF($N$89="","",$N$88&amp;" x "&amp;$N$89)))</f>
        <v/>
      </c>
      <c r="N88" s="534">
        <f>IF(OR($D$88="",$G$88=""),"",IF($D$88="Round",IF(ISTEXT($G$88),"",IF($G$88&lt;=9,6,IF($G$88&lt;=12,8,10))),IF(ISTEXT($G$88),"",IF($G$88&lt;12,2,MIN(10,MAX(3,ROUNDUP($G$88/6,0)))))))</f>
        <v/>
      </c>
      <c r="P88" s="473" t="inlineStr">
        <is>
          <t>Quick entry – type readings in order (row by row of the grid), down this column then the next:</t>
        </is>
      </c>
    </row>
    <row r="89" ht="13.35" customHeight="1" s="162">
      <c r="B89" s="535" t="inlineStr">
        <is>
          <t>Depth↓ Pos→ (in)</t>
        </is>
      </c>
      <c r="C89" s="414" t="n"/>
      <c r="D89" s="535">
        <f>IF(ISTEXT($N$88),"",IF(OR($D$88="",$G$88="",1&gt;$N$88),"",IF($D$88="Round",IF(ISTEXT($G$88),"",ROUND(IF(1&lt;=$N$88/2,$G$88/2*(1-SQRT(($N$88-2*1+1)/$N$88)),$G$88-$G$88/2*(1-SQRT(($N$88-2*($N$88-1+1)+1)/$N$88))),1)),IF(ISTEXT($G$88),"",ROUND((1-0.5)*$G$88/$N$88,1)))))</f>
        <v/>
      </c>
      <c r="E89" s="535">
        <f>IF(ISTEXT($N$88),"",IF(OR($D$88="",$G$88="",2&gt;$N$88),"",IF($D$88="Round",IF(ISTEXT($G$88),"",ROUND(IF(2&lt;=$N$88/2,$G$88/2*(1-SQRT(($N$88-2*2+1)/$N$88)),$G$88-$G$88/2*(1-SQRT(($N$88-2*($N$88-2+1)+1)/$N$88))),1)),IF(ISTEXT($G$88),"",ROUND((2-0.5)*$G$88/$N$88,1)))))</f>
        <v/>
      </c>
      <c r="F89" s="535">
        <f>IF(ISTEXT($N$88),"",IF(OR($D$88="",$G$88="",3&gt;$N$88),"",IF($D$88="Round",IF(ISTEXT($G$88),"",ROUND(IF(3&lt;=$N$88/2,$G$88/2*(1-SQRT(($N$88-2*3+1)/$N$88)),$G$88-$G$88/2*(1-SQRT(($N$88-2*($N$88-3+1)+1)/$N$88))),1)),IF(ISTEXT($G$88),"",ROUND((3-0.5)*$G$88/$N$88,1)))))</f>
        <v/>
      </c>
      <c r="G89" s="535">
        <f>IF(ISTEXT($N$88),"",IF(OR($D$88="",$G$88="",4&gt;$N$88),"",IF($D$88="Round",IF(ISTEXT($G$88),"",ROUND(IF(4&lt;=$N$88/2,$G$88/2*(1-SQRT(($N$88-2*4+1)/$N$88)),$G$88-$G$88/2*(1-SQRT(($N$88-2*($N$88-4+1)+1)/$N$88))),1)),IF(ISTEXT($G$88),"",ROUND((4-0.5)*$G$88/$N$88,1)))))</f>
        <v/>
      </c>
      <c r="H89" s="535">
        <f>IF(ISTEXT($N$88),"",IF(OR($D$88="",$G$88="",5&gt;$N$88),"",IF($D$88="Round",IF(ISTEXT($G$88),"",ROUND(IF(5&lt;=$N$88/2,$G$88/2*(1-SQRT(($N$88-2*5+1)/$N$88)),$G$88-$G$88/2*(1-SQRT(($N$88-2*($N$88-5+1)+1)/$N$88))),1)),IF(ISTEXT($G$88),"",ROUND((5-0.5)*$G$88/$N$88,1)))))</f>
        <v/>
      </c>
      <c r="I89" s="535">
        <f>IF(ISTEXT($N$88),"",IF(OR($D$88="",$G$88="",6&gt;$N$88),"",IF($D$88="Round",IF(ISTEXT($G$88),"",ROUND(IF(6&lt;=$N$88/2,$G$88/2*(1-SQRT(($N$88-2*6+1)/$N$88)),$G$88-$G$88/2*(1-SQRT(($N$88-2*($N$88-6+1)+1)/$N$88))),1)),IF(ISTEXT($G$88),"",ROUND((6-0.5)*$G$88/$N$88,1)))))</f>
        <v/>
      </c>
      <c r="J89" s="535">
        <f>IF(ISTEXT($N$88),"",IF(OR($D$88="",$G$88="",7&gt;$N$88),"",IF($D$88="Round",IF(ISTEXT($G$88),"",ROUND(IF(7&lt;=$N$88/2,$G$88/2*(1-SQRT(($N$88-2*7+1)/$N$88)),$G$88-$G$88/2*(1-SQRT(($N$88-2*($N$88-7+1)+1)/$N$88))),1)),IF(ISTEXT($G$88),"",ROUND((7-0.5)*$G$88/$N$88,1)))))</f>
        <v/>
      </c>
      <c r="K89" s="535">
        <f>IF(ISTEXT($N$88),"",IF(OR($D$88="",$G$88="",8&gt;$N$88),"",IF($D$88="Round",IF(ISTEXT($G$88),"",ROUND(IF(8&lt;=$N$88/2,$G$88/2*(1-SQRT(($N$88-2*8+1)/$N$88)),$G$88-$G$88/2*(1-SQRT(($N$88-2*($N$88-8+1)+1)/$N$88))),1)),IF(ISTEXT($G$88),"",ROUND((8-0.5)*$G$88/$N$88,1)))))</f>
        <v/>
      </c>
      <c r="L89" s="535">
        <f>IF(ISTEXT($N$88),"",IF(OR($D$88="",$G$88="",9&gt;$N$88),"",IF($D$88="Round",IF(ISTEXT($G$88),"",ROUND(IF(9&lt;=$N$88/2,$G$88/2*(1-SQRT(($N$88-2*9+1)/$N$88)),$G$88-$G$88/2*(1-SQRT(($N$88-2*($N$88-9+1)+1)/$N$88))),1)),IF(ISTEXT($G$88),"",ROUND((9-0.5)*$G$88/$N$88,1)))))</f>
        <v/>
      </c>
      <c r="M89" s="535">
        <f>IF(ISTEXT($N$88),"",IF(OR($D$88="",$G$88="",10&gt;$N$88),"",IF($D$88="Round",IF(ISTEXT($G$88),"",ROUND(IF(10&lt;=$N$88/2,$G$88/2*(1-SQRT(($N$88-2*10+1)/$N$88)),$G$88-$G$88/2*(1-SQRT(($N$88-2*($N$88-10+1)+1)/$N$88))),1)),IF(ISTEXT($G$88),"",ROUND((10-0.5)*$G$88/$N$88,1)))))</f>
        <v/>
      </c>
      <c r="N89" s="534">
        <f>IF(OR($D$88="",$G$88=""),"",IF($D$88="Round",2,IF($I$88="","",IF(ISTEXT($I$88),"",IF($I$88&lt;12,2,MIN(8,MAX(3,ROUNDUP($I$88/6,0))))))))</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IF(OR($D$88="",$G$88=""),"",IF($D$88="Round",IF(1=1,"Axis 1 (0°)",IF(1=2,"Axis 2 (90°)","")),IF(ISTEXT($N$89),"",IF(1&gt;$N$89,"",IF(ISTEXT($I$88),"",ROUND((1-0.5)*$I$88/$N$89,1))))))</f>
        <v/>
      </c>
      <c r="C90" s="538" t="n"/>
      <c r="D90" s="539">
        <f>IF($N$90="","",IF(OR(ISTEXT($N$88),ISTEXT($N$89),ISTEXT($N$90)),"",IF(OR(1&gt;$N$88,1&gt;$N$89,((1-1)*$N$88+1)&gt;$N$90),"",IF(INDEX($P$90:$W$99,MOD(((1-1)*$N$88+1)-1,10)+1,INT((((1-1)*$N$88+1)-1)/10)+1)="","",INDEX($P$90:$W$99,MOD(((1-1)*$N$88+1)-1,10)+1,INT((((1-1)*$N$88+1)-1)/10)+1)))))</f>
        <v/>
      </c>
      <c r="E90" s="539">
        <f>IF($N$90="","",IF(OR(ISTEXT($N$88),ISTEXT($N$89),ISTEXT($N$90)),"",IF(OR(2&gt;$N$88,1&gt;$N$89,((1-1)*$N$88+2)&gt;$N$90),"",IF(INDEX($P$90:$W$99,MOD(((1-1)*$N$88+2)-1,10)+1,INT((((1-1)*$N$88+2)-1)/10)+1)="","",INDEX($P$90:$W$99,MOD(((1-1)*$N$88+2)-1,10)+1,INT((((1-1)*$N$88+2)-1)/10)+1)))))</f>
        <v/>
      </c>
      <c r="F90" s="539">
        <f>IF($N$90="","",IF(OR(ISTEXT($N$88),ISTEXT($N$89),ISTEXT($N$90)),"",IF(OR(3&gt;$N$88,1&gt;$N$89,((1-1)*$N$88+3)&gt;$N$90),"",IF(INDEX($P$90:$W$99,MOD(((1-1)*$N$88+3)-1,10)+1,INT((((1-1)*$N$88+3)-1)/10)+1)="","",INDEX($P$90:$W$99,MOD(((1-1)*$N$88+3)-1,10)+1,INT((((1-1)*$N$88+3)-1)/10)+1)))))</f>
        <v/>
      </c>
      <c r="G90" s="539">
        <f>IF($N$90="","",IF(OR(ISTEXT($N$88),ISTEXT($N$89),ISTEXT($N$90)),"",IF(OR(4&gt;$N$88,1&gt;$N$89,((1-1)*$N$88+4)&gt;$N$90),"",IF(INDEX($P$90:$W$99,MOD(((1-1)*$N$88+4)-1,10)+1,INT((((1-1)*$N$88+4)-1)/10)+1)="","",INDEX($P$90:$W$99,MOD(((1-1)*$N$88+4)-1,10)+1,INT((((1-1)*$N$88+4)-1)/10)+1)))))</f>
        <v/>
      </c>
      <c r="H90" s="539">
        <f>IF($N$90="","",IF(OR(ISTEXT($N$88),ISTEXT($N$89),ISTEXT($N$90)),"",IF(OR(5&gt;$N$88,1&gt;$N$89,((1-1)*$N$88+5)&gt;$N$90),"",IF(INDEX($P$90:$W$99,MOD(((1-1)*$N$88+5)-1,10)+1,INT((((1-1)*$N$88+5)-1)/10)+1)="","",INDEX($P$90:$W$99,MOD(((1-1)*$N$88+5)-1,10)+1,INT((((1-1)*$N$88+5)-1)/10)+1)))))</f>
        <v/>
      </c>
      <c r="I90" s="539">
        <f>IF($N$90="","",IF(OR(ISTEXT($N$88),ISTEXT($N$89),ISTEXT($N$90)),"",IF(OR(6&gt;$N$88,1&gt;$N$89,((1-1)*$N$88+6)&gt;$N$90),"",IF(INDEX($P$90:$W$99,MOD(((1-1)*$N$88+6)-1,10)+1,INT((((1-1)*$N$88+6)-1)/10)+1)="","",INDEX($P$90:$W$99,MOD(((1-1)*$N$88+6)-1,10)+1,INT((((1-1)*$N$88+6)-1)/10)+1)))))</f>
        <v/>
      </c>
      <c r="J90" s="539">
        <f>IF($N$90="","",IF(OR(ISTEXT($N$88),ISTEXT($N$89),ISTEXT($N$90)),"",IF(OR(7&gt;$N$88,1&gt;$N$89,((1-1)*$N$88+7)&gt;$N$90),"",IF(INDEX($P$90:$W$99,MOD(((1-1)*$N$88+7)-1,10)+1,INT((((1-1)*$N$88+7)-1)/10)+1)="","",INDEX($P$90:$W$99,MOD(((1-1)*$N$88+7)-1,10)+1,INT((((1-1)*$N$88+7)-1)/10)+1)))))</f>
        <v/>
      </c>
      <c r="K90" s="539">
        <f>IF($N$90="","",IF(OR(ISTEXT($N$88),ISTEXT($N$89),ISTEXT($N$90)),"",IF(OR(8&gt;$N$88,1&gt;$N$89,((1-1)*$N$88+8)&gt;$N$90),"",IF(INDEX($P$90:$W$99,MOD(((1-1)*$N$88+8)-1,10)+1,INT((((1-1)*$N$88+8)-1)/10)+1)="","",INDEX($P$90:$W$99,MOD(((1-1)*$N$88+8)-1,10)+1,INT((((1-1)*$N$88+8)-1)/10)+1)))))</f>
        <v/>
      </c>
      <c r="L90" s="539">
        <f>IF($N$90="","",IF(OR(ISTEXT($N$88),ISTEXT($N$89),ISTEXT($N$90)),"",IF(OR(9&gt;$N$88,1&gt;$N$89,((1-1)*$N$88+9)&gt;$N$90),"",IF(INDEX($P$90:$W$99,MOD(((1-1)*$N$88+9)-1,10)+1,INT((((1-1)*$N$88+9)-1)/10)+1)="","",INDEX($P$90:$W$99,MOD(((1-1)*$N$88+9)-1,10)+1,INT((((1-1)*$N$88+9)-1)/10)+1)))))</f>
        <v/>
      </c>
      <c r="M90" s="539">
        <f>IF($N$90="","",IF(OR(ISTEXT($N$88),ISTEXT($N$89),ISTEXT($N$90)),"",IF(OR(10&gt;$N$88,1&gt;$N$89,((1-1)*$N$88+10)&gt;$N$90),"",IF(INDEX($P$90:$W$99,MOD(((1-1)*$N$88+10)-1,10)+1,INT((((1-1)*$N$88+10)-1)/10)+1)="","",INDEX($P$90:$W$99,MOD(((1-1)*$N$88+10)-1,10)+1,INT((((1-1)*$N$88+10)-1)/10)+1)))))</f>
        <v/>
      </c>
      <c r="N90" s="534">
        <f>IF(OR(N88="",N89=""),"",IF(OR(ISTEXT(N88),ISTEXT(N89)),"",N88*N89))</f>
        <v/>
      </c>
      <c r="P90" s="540" t="n"/>
      <c r="Q90" s="540" t="n"/>
      <c r="R90" s="540" t="n"/>
      <c r="S90" s="540" t="n"/>
      <c r="T90" s="540" t="n"/>
      <c r="U90" s="540" t="n"/>
      <c r="V90" s="540" t="n"/>
      <c r="W90" s="540" t="n"/>
    </row>
    <row r="91" ht="13.35" customHeight="1" s="162">
      <c r="B91" s="537">
        <f>IF(OR($D$88="",$G$88=""),"",IF($D$88="Round",IF(2=1,"Axis 1 (0°)",IF(2=2,"Axis 2 (90°)","")),IF(ISTEXT($N$89),"",IF(2&gt;$N$89,"",IF(ISTEXT($I$88),"",ROUND((2-0.5)*$I$88/$N$89,1))))))</f>
        <v/>
      </c>
      <c r="C91" s="538" t="n"/>
      <c r="D91" s="539">
        <f>IF($N$90="","",IF(OR(ISTEXT($N$88),ISTEXT($N$89),ISTEXT($N$90)),"",IF(OR(1&gt;$N$88,2&gt;$N$89,((2-1)*$N$88+1)&gt;$N$90),"",IF(INDEX($P$90:$W$99,MOD(((2-1)*$N$88+1)-1,10)+1,INT((((2-1)*$N$88+1)-1)/10)+1)="","",INDEX($P$90:$W$99,MOD(((2-1)*$N$88+1)-1,10)+1,INT((((2-1)*$N$88+1)-1)/10)+1)))))</f>
        <v/>
      </c>
      <c r="E91" s="539">
        <f>IF($N$90="","",IF(OR(ISTEXT($N$88),ISTEXT($N$89),ISTEXT($N$90)),"",IF(OR(2&gt;$N$88,2&gt;$N$89,((2-1)*$N$88+2)&gt;$N$90),"",IF(INDEX($P$90:$W$99,MOD(((2-1)*$N$88+2)-1,10)+1,INT((((2-1)*$N$88+2)-1)/10)+1)="","",INDEX($P$90:$W$99,MOD(((2-1)*$N$88+2)-1,10)+1,INT((((2-1)*$N$88+2)-1)/10)+1)))))</f>
        <v/>
      </c>
      <c r="F91" s="539">
        <f>IF($N$90="","",IF(OR(ISTEXT($N$88),ISTEXT($N$89),ISTEXT($N$90)),"",IF(OR(3&gt;$N$88,2&gt;$N$89,((2-1)*$N$88+3)&gt;$N$90),"",IF(INDEX($P$90:$W$99,MOD(((2-1)*$N$88+3)-1,10)+1,INT((((2-1)*$N$88+3)-1)/10)+1)="","",INDEX($P$90:$W$99,MOD(((2-1)*$N$88+3)-1,10)+1,INT((((2-1)*$N$88+3)-1)/10)+1)))))</f>
        <v/>
      </c>
      <c r="G91" s="539">
        <f>IF($N$90="","",IF(OR(ISTEXT($N$88),ISTEXT($N$89),ISTEXT($N$90)),"",IF(OR(4&gt;$N$88,2&gt;$N$89,((2-1)*$N$88+4)&gt;$N$90),"",IF(INDEX($P$90:$W$99,MOD(((2-1)*$N$88+4)-1,10)+1,INT((((2-1)*$N$88+4)-1)/10)+1)="","",INDEX($P$90:$W$99,MOD(((2-1)*$N$88+4)-1,10)+1,INT((((2-1)*$N$88+4)-1)/10)+1)))))</f>
        <v/>
      </c>
      <c r="H91" s="539">
        <f>IF($N$90="","",IF(OR(ISTEXT($N$88),ISTEXT($N$89),ISTEXT($N$90)),"",IF(OR(5&gt;$N$88,2&gt;$N$89,((2-1)*$N$88+5)&gt;$N$90),"",IF(INDEX($P$90:$W$99,MOD(((2-1)*$N$88+5)-1,10)+1,INT((((2-1)*$N$88+5)-1)/10)+1)="","",INDEX($P$90:$W$99,MOD(((2-1)*$N$88+5)-1,10)+1,INT((((2-1)*$N$88+5)-1)/10)+1)))))</f>
        <v/>
      </c>
      <c r="I91" s="539">
        <f>IF($N$90="","",IF(OR(ISTEXT($N$88),ISTEXT($N$89),ISTEXT($N$90)),"",IF(OR(6&gt;$N$88,2&gt;$N$89,((2-1)*$N$88+6)&gt;$N$90),"",IF(INDEX($P$90:$W$99,MOD(((2-1)*$N$88+6)-1,10)+1,INT((((2-1)*$N$88+6)-1)/10)+1)="","",INDEX($P$90:$W$99,MOD(((2-1)*$N$88+6)-1,10)+1,INT((((2-1)*$N$88+6)-1)/10)+1)))))</f>
        <v/>
      </c>
      <c r="J91" s="539">
        <f>IF($N$90="","",IF(OR(ISTEXT($N$88),ISTEXT($N$89),ISTEXT($N$90)),"",IF(OR(7&gt;$N$88,2&gt;$N$89,((2-1)*$N$88+7)&gt;$N$90),"",IF(INDEX($P$90:$W$99,MOD(((2-1)*$N$88+7)-1,10)+1,INT((((2-1)*$N$88+7)-1)/10)+1)="","",INDEX($P$90:$W$99,MOD(((2-1)*$N$88+7)-1,10)+1,INT((((2-1)*$N$88+7)-1)/10)+1)))))</f>
        <v/>
      </c>
      <c r="K91" s="539">
        <f>IF($N$90="","",IF(OR(ISTEXT($N$88),ISTEXT($N$89),ISTEXT($N$90)),"",IF(OR(8&gt;$N$88,2&gt;$N$89,((2-1)*$N$88+8)&gt;$N$90),"",IF(INDEX($P$90:$W$99,MOD(((2-1)*$N$88+8)-1,10)+1,INT((((2-1)*$N$88+8)-1)/10)+1)="","",INDEX($P$90:$W$99,MOD(((2-1)*$N$88+8)-1,10)+1,INT((((2-1)*$N$88+8)-1)/10)+1)))))</f>
        <v/>
      </c>
      <c r="L91" s="539">
        <f>IF($N$90="","",IF(OR(ISTEXT($N$88),ISTEXT($N$89),ISTEXT($N$90)),"",IF(OR(9&gt;$N$88,2&gt;$N$89,((2-1)*$N$88+9)&gt;$N$90),"",IF(INDEX($P$90:$W$99,MOD(((2-1)*$N$88+9)-1,10)+1,INT((((2-1)*$N$88+9)-1)/10)+1)="","",INDEX($P$90:$W$99,MOD(((2-1)*$N$88+9)-1,10)+1,INT((((2-1)*$N$88+9)-1)/10)+1)))))</f>
        <v/>
      </c>
      <c r="M91" s="539">
        <f>IF($N$90="","",IF(OR(ISTEXT($N$88),ISTEXT($N$89),ISTEXT($N$90)),"",IF(OR(10&gt;$N$88,2&gt;$N$89,((2-1)*$N$88+10)&gt;$N$90),"",IF(INDEX($P$90:$W$99,MOD(((2-1)*$N$88+10)-1,10)+1,INT((((2-1)*$N$88+10)-1)/10)+1)="","",INDEX($P$90:$W$99,MOD(((2-1)*$N$88+10)-1,10)+1,INT((((2-1)*$N$88+10)-1)/10)+1)))))</f>
        <v/>
      </c>
      <c r="P91" s="540" t="n"/>
      <c r="Q91" s="540" t="n"/>
      <c r="R91" s="540" t="n"/>
      <c r="S91" s="540" t="n"/>
      <c r="T91" s="540" t="n"/>
      <c r="U91" s="540" t="n"/>
      <c r="V91" s="540" t="n"/>
      <c r="W91" s="540" t="n"/>
    </row>
    <row r="92" ht="13.35" customHeight="1" s="162">
      <c r="B92" s="537">
        <f>IF(OR($D$88="",$G$88=""),"",IF($D$88="Round",IF(3=1,"Axis 1 (0°)",IF(3=2,"Axis 2 (90°)","")),IF(ISTEXT($N$89),"",IF(3&gt;$N$89,"",IF(ISTEXT($I$88),"",ROUND((3-0.5)*$I$88/$N$89,1))))))</f>
        <v/>
      </c>
      <c r="C92" s="538" t="n"/>
      <c r="D92" s="539">
        <f>IF($N$90="","",IF(OR(ISTEXT($N$88),ISTEXT($N$89),ISTEXT($N$90)),"",IF(OR(1&gt;$N$88,3&gt;$N$89,((3-1)*$N$88+1)&gt;$N$90),"",IF(INDEX($P$90:$W$99,MOD(((3-1)*$N$88+1)-1,10)+1,INT((((3-1)*$N$88+1)-1)/10)+1)="","",INDEX($P$90:$W$99,MOD(((3-1)*$N$88+1)-1,10)+1,INT((((3-1)*$N$88+1)-1)/10)+1)))))</f>
        <v/>
      </c>
      <c r="E92" s="539">
        <f>IF($N$90="","",IF(OR(ISTEXT($N$88),ISTEXT($N$89),ISTEXT($N$90)),"",IF(OR(2&gt;$N$88,3&gt;$N$89,((3-1)*$N$88+2)&gt;$N$90),"",IF(INDEX($P$90:$W$99,MOD(((3-1)*$N$88+2)-1,10)+1,INT((((3-1)*$N$88+2)-1)/10)+1)="","",INDEX($P$90:$W$99,MOD(((3-1)*$N$88+2)-1,10)+1,INT((((3-1)*$N$88+2)-1)/10)+1)))))</f>
        <v/>
      </c>
      <c r="F92" s="539">
        <f>IF($N$90="","",IF(OR(ISTEXT($N$88),ISTEXT($N$89),ISTEXT($N$90)),"",IF(OR(3&gt;$N$88,3&gt;$N$89,((3-1)*$N$88+3)&gt;$N$90),"",IF(INDEX($P$90:$W$99,MOD(((3-1)*$N$88+3)-1,10)+1,INT((((3-1)*$N$88+3)-1)/10)+1)="","",INDEX($P$90:$W$99,MOD(((3-1)*$N$88+3)-1,10)+1,INT((((3-1)*$N$88+3)-1)/10)+1)))))</f>
        <v/>
      </c>
      <c r="G92" s="539">
        <f>IF($N$90="","",IF(OR(ISTEXT($N$88),ISTEXT($N$89),ISTEXT($N$90)),"",IF(OR(4&gt;$N$88,3&gt;$N$89,((3-1)*$N$88+4)&gt;$N$90),"",IF(INDEX($P$90:$W$99,MOD(((3-1)*$N$88+4)-1,10)+1,INT((((3-1)*$N$88+4)-1)/10)+1)="","",INDEX($P$90:$W$99,MOD(((3-1)*$N$88+4)-1,10)+1,INT((((3-1)*$N$88+4)-1)/10)+1)))))</f>
        <v/>
      </c>
      <c r="H92" s="539">
        <f>IF($N$90="","",IF(OR(ISTEXT($N$88),ISTEXT($N$89),ISTEXT($N$90)),"",IF(OR(5&gt;$N$88,3&gt;$N$89,((3-1)*$N$88+5)&gt;$N$90),"",IF(INDEX($P$90:$W$99,MOD(((3-1)*$N$88+5)-1,10)+1,INT((((3-1)*$N$88+5)-1)/10)+1)="","",INDEX($P$90:$W$99,MOD(((3-1)*$N$88+5)-1,10)+1,INT((((3-1)*$N$88+5)-1)/10)+1)))))</f>
        <v/>
      </c>
      <c r="I92" s="539">
        <f>IF($N$90="","",IF(OR(ISTEXT($N$88),ISTEXT($N$89),ISTEXT($N$90)),"",IF(OR(6&gt;$N$88,3&gt;$N$89,((3-1)*$N$88+6)&gt;$N$90),"",IF(INDEX($P$90:$W$99,MOD(((3-1)*$N$88+6)-1,10)+1,INT((((3-1)*$N$88+6)-1)/10)+1)="","",INDEX($P$90:$W$99,MOD(((3-1)*$N$88+6)-1,10)+1,INT((((3-1)*$N$88+6)-1)/10)+1)))))</f>
        <v/>
      </c>
      <c r="J92" s="539">
        <f>IF($N$90="","",IF(OR(ISTEXT($N$88),ISTEXT($N$89),ISTEXT($N$90)),"",IF(OR(7&gt;$N$88,3&gt;$N$89,((3-1)*$N$88+7)&gt;$N$90),"",IF(INDEX($P$90:$W$99,MOD(((3-1)*$N$88+7)-1,10)+1,INT((((3-1)*$N$88+7)-1)/10)+1)="","",INDEX($P$90:$W$99,MOD(((3-1)*$N$88+7)-1,10)+1,INT((((3-1)*$N$88+7)-1)/10)+1)))))</f>
        <v/>
      </c>
      <c r="K92" s="539">
        <f>IF($N$90="","",IF(OR(ISTEXT($N$88),ISTEXT($N$89),ISTEXT($N$90)),"",IF(OR(8&gt;$N$88,3&gt;$N$89,((3-1)*$N$88+8)&gt;$N$90),"",IF(INDEX($P$90:$W$99,MOD(((3-1)*$N$88+8)-1,10)+1,INT((((3-1)*$N$88+8)-1)/10)+1)="","",INDEX($P$90:$W$99,MOD(((3-1)*$N$88+8)-1,10)+1,INT((((3-1)*$N$88+8)-1)/10)+1)))))</f>
        <v/>
      </c>
      <c r="L92" s="539">
        <f>IF($N$90="","",IF(OR(ISTEXT($N$88),ISTEXT($N$89),ISTEXT($N$90)),"",IF(OR(9&gt;$N$88,3&gt;$N$89,((3-1)*$N$88+9)&gt;$N$90),"",IF(INDEX($P$90:$W$99,MOD(((3-1)*$N$88+9)-1,10)+1,INT((((3-1)*$N$88+9)-1)/10)+1)="","",INDEX($P$90:$W$99,MOD(((3-1)*$N$88+9)-1,10)+1,INT((((3-1)*$N$88+9)-1)/10)+1)))))</f>
        <v/>
      </c>
      <c r="M92" s="539">
        <f>IF($N$90="","",IF(OR(ISTEXT($N$88),ISTEXT($N$89),ISTEXT($N$90)),"",IF(OR(10&gt;$N$88,3&gt;$N$89,((3-1)*$N$88+10)&gt;$N$90),"",IF(INDEX($P$90:$W$99,MOD(((3-1)*$N$88+10)-1,10)+1,INT((((3-1)*$N$88+10)-1)/10)+1)="","",INDEX($P$90:$W$99,MOD(((3-1)*$N$88+10)-1,10)+1,INT((((3-1)*$N$88+10)-1)/10)+1)))))</f>
        <v/>
      </c>
      <c r="P92" s="540" t="n"/>
      <c r="Q92" s="540" t="n"/>
      <c r="R92" s="540" t="n"/>
      <c r="S92" s="540" t="n"/>
      <c r="T92" s="540" t="n"/>
      <c r="U92" s="540" t="n"/>
      <c r="V92" s="540" t="n"/>
      <c r="W92" s="540" t="n"/>
    </row>
    <row r="93" ht="13.35" customHeight="1" s="162">
      <c r="B93" s="537">
        <f>IF(OR($D$88="",$G$88=""),"",IF($D$88="Round",IF(4=1,"Axis 1 (0°)",IF(4=2,"Axis 2 (90°)","")),IF(ISTEXT($N$89),"",IF(4&gt;$N$89,"",IF(ISTEXT($I$88),"",ROUND((4-0.5)*$I$88/$N$89,1))))))</f>
        <v/>
      </c>
      <c r="C93" s="538" t="n"/>
      <c r="D93" s="539">
        <f>IF($N$90="","",IF(OR(ISTEXT($N$88),ISTEXT($N$89),ISTEXT($N$90)),"",IF(OR(1&gt;$N$88,4&gt;$N$89,((4-1)*$N$88+1)&gt;$N$90),"",IF(INDEX($P$90:$W$99,MOD(((4-1)*$N$88+1)-1,10)+1,INT((((4-1)*$N$88+1)-1)/10)+1)="","",INDEX($P$90:$W$99,MOD(((4-1)*$N$88+1)-1,10)+1,INT((((4-1)*$N$88+1)-1)/10)+1)))))</f>
        <v/>
      </c>
      <c r="E93" s="539">
        <f>IF($N$90="","",IF(OR(ISTEXT($N$88),ISTEXT($N$89),ISTEXT($N$90)),"",IF(OR(2&gt;$N$88,4&gt;$N$89,((4-1)*$N$88+2)&gt;$N$90),"",IF(INDEX($P$90:$W$99,MOD(((4-1)*$N$88+2)-1,10)+1,INT((((4-1)*$N$88+2)-1)/10)+1)="","",INDEX($P$90:$W$99,MOD(((4-1)*$N$88+2)-1,10)+1,INT((((4-1)*$N$88+2)-1)/10)+1)))))</f>
        <v/>
      </c>
      <c r="F93" s="539">
        <f>IF($N$90="","",IF(OR(ISTEXT($N$88),ISTEXT($N$89),ISTEXT($N$90)),"",IF(OR(3&gt;$N$88,4&gt;$N$89,((4-1)*$N$88+3)&gt;$N$90),"",IF(INDEX($P$90:$W$99,MOD(((4-1)*$N$88+3)-1,10)+1,INT((((4-1)*$N$88+3)-1)/10)+1)="","",INDEX($P$90:$W$99,MOD(((4-1)*$N$88+3)-1,10)+1,INT((((4-1)*$N$88+3)-1)/10)+1)))))</f>
        <v/>
      </c>
      <c r="G93" s="539">
        <f>IF($N$90="","",IF(OR(ISTEXT($N$88),ISTEXT($N$89),ISTEXT($N$90)),"",IF(OR(4&gt;$N$88,4&gt;$N$89,((4-1)*$N$88+4)&gt;$N$90),"",IF(INDEX($P$90:$W$99,MOD(((4-1)*$N$88+4)-1,10)+1,INT((((4-1)*$N$88+4)-1)/10)+1)="","",INDEX($P$90:$W$99,MOD(((4-1)*$N$88+4)-1,10)+1,INT((((4-1)*$N$88+4)-1)/10)+1)))))</f>
        <v/>
      </c>
      <c r="H93" s="539">
        <f>IF($N$90="","",IF(OR(ISTEXT($N$88),ISTEXT($N$89),ISTEXT($N$90)),"",IF(OR(5&gt;$N$88,4&gt;$N$89,((4-1)*$N$88+5)&gt;$N$90),"",IF(INDEX($P$90:$W$99,MOD(((4-1)*$N$88+5)-1,10)+1,INT((((4-1)*$N$88+5)-1)/10)+1)="","",INDEX($P$90:$W$99,MOD(((4-1)*$N$88+5)-1,10)+1,INT((((4-1)*$N$88+5)-1)/10)+1)))))</f>
        <v/>
      </c>
      <c r="I93" s="539">
        <f>IF($N$90="","",IF(OR(ISTEXT($N$88),ISTEXT($N$89),ISTEXT($N$90)),"",IF(OR(6&gt;$N$88,4&gt;$N$89,((4-1)*$N$88+6)&gt;$N$90),"",IF(INDEX($P$90:$W$99,MOD(((4-1)*$N$88+6)-1,10)+1,INT((((4-1)*$N$88+6)-1)/10)+1)="","",INDEX($P$90:$W$99,MOD(((4-1)*$N$88+6)-1,10)+1,INT((((4-1)*$N$88+6)-1)/10)+1)))))</f>
        <v/>
      </c>
      <c r="J93" s="539">
        <f>IF($N$90="","",IF(OR(ISTEXT($N$88),ISTEXT($N$89),ISTEXT($N$90)),"",IF(OR(7&gt;$N$88,4&gt;$N$89,((4-1)*$N$88+7)&gt;$N$90),"",IF(INDEX($P$90:$W$99,MOD(((4-1)*$N$88+7)-1,10)+1,INT((((4-1)*$N$88+7)-1)/10)+1)="","",INDEX($P$90:$W$99,MOD(((4-1)*$N$88+7)-1,10)+1,INT((((4-1)*$N$88+7)-1)/10)+1)))))</f>
        <v/>
      </c>
      <c r="K93" s="539">
        <f>IF($N$90="","",IF(OR(ISTEXT($N$88),ISTEXT($N$89),ISTEXT($N$90)),"",IF(OR(8&gt;$N$88,4&gt;$N$89,((4-1)*$N$88+8)&gt;$N$90),"",IF(INDEX($P$90:$W$99,MOD(((4-1)*$N$88+8)-1,10)+1,INT((((4-1)*$N$88+8)-1)/10)+1)="","",INDEX($P$90:$W$99,MOD(((4-1)*$N$88+8)-1,10)+1,INT((((4-1)*$N$88+8)-1)/10)+1)))))</f>
        <v/>
      </c>
      <c r="L93" s="539">
        <f>IF($N$90="","",IF(OR(ISTEXT($N$88),ISTEXT($N$89),ISTEXT($N$90)),"",IF(OR(9&gt;$N$88,4&gt;$N$89,((4-1)*$N$88+9)&gt;$N$90),"",IF(INDEX($P$90:$W$99,MOD(((4-1)*$N$88+9)-1,10)+1,INT((((4-1)*$N$88+9)-1)/10)+1)="","",INDEX($P$90:$W$99,MOD(((4-1)*$N$88+9)-1,10)+1,INT((((4-1)*$N$88+9)-1)/10)+1)))))</f>
        <v/>
      </c>
      <c r="M93" s="539">
        <f>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IF(OR($D$88="",$G$88=""),"",IF($D$88="Round",IF(5=1,"Axis 1 (0°)",IF(5=2,"Axis 2 (90°)","")),IF(ISTEXT($N$89),"",IF(5&gt;$N$89,"",IF(ISTEXT($I$88),"",ROUND((5-0.5)*$I$88/$N$89,1))))))</f>
        <v/>
      </c>
      <c r="C94" s="538" t="n"/>
      <c r="D94" s="539">
        <f>IF($N$90="","",IF(OR(ISTEXT($N$88),ISTEXT($N$89),ISTEXT($N$90)),"",IF(OR(1&gt;$N$88,5&gt;$N$89,((5-1)*$N$88+1)&gt;$N$90),"",IF(INDEX($P$90:$W$99,MOD(((5-1)*$N$88+1)-1,10)+1,INT((((5-1)*$N$88+1)-1)/10)+1)="","",INDEX($P$90:$W$99,MOD(((5-1)*$N$88+1)-1,10)+1,INT((((5-1)*$N$88+1)-1)/10)+1)))))</f>
        <v/>
      </c>
      <c r="E94" s="539">
        <f>IF($N$90="","",IF(OR(ISTEXT($N$88),ISTEXT($N$89),ISTEXT($N$90)),"",IF(OR(2&gt;$N$88,5&gt;$N$89,((5-1)*$N$88+2)&gt;$N$90),"",IF(INDEX($P$90:$W$99,MOD(((5-1)*$N$88+2)-1,10)+1,INT((((5-1)*$N$88+2)-1)/10)+1)="","",INDEX($P$90:$W$99,MOD(((5-1)*$N$88+2)-1,10)+1,INT((((5-1)*$N$88+2)-1)/10)+1)))))</f>
        <v/>
      </c>
      <c r="F94" s="539">
        <f>IF($N$90="","",IF(OR(ISTEXT($N$88),ISTEXT($N$89),ISTEXT($N$90)),"",IF(OR(3&gt;$N$88,5&gt;$N$89,((5-1)*$N$88+3)&gt;$N$90),"",IF(INDEX($P$90:$W$99,MOD(((5-1)*$N$88+3)-1,10)+1,INT((((5-1)*$N$88+3)-1)/10)+1)="","",INDEX($P$90:$W$99,MOD(((5-1)*$N$88+3)-1,10)+1,INT((((5-1)*$N$88+3)-1)/10)+1)))))</f>
        <v/>
      </c>
      <c r="G94" s="539">
        <f>IF($N$90="","",IF(OR(ISTEXT($N$88),ISTEXT($N$89),ISTEXT($N$90)),"",IF(OR(4&gt;$N$88,5&gt;$N$89,((5-1)*$N$88+4)&gt;$N$90),"",IF(INDEX($P$90:$W$99,MOD(((5-1)*$N$88+4)-1,10)+1,INT((((5-1)*$N$88+4)-1)/10)+1)="","",INDEX($P$90:$W$99,MOD(((5-1)*$N$88+4)-1,10)+1,INT((((5-1)*$N$88+4)-1)/10)+1)))))</f>
        <v/>
      </c>
      <c r="H94" s="539">
        <f>IF($N$90="","",IF(OR(ISTEXT($N$88),ISTEXT($N$89),ISTEXT($N$90)),"",IF(OR(5&gt;$N$88,5&gt;$N$89,((5-1)*$N$88+5)&gt;$N$90),"",IF(INDEX($P$90:$W$99,MOD(((5-1)*$N$88+5)-1,10)+1,INT((((5-1)*$N$88+5)-1)/10)+1)="","",INDEX($P$90:$W$99,MOD(((5-1)*$N$88+5)-1,10)+1,INT((((5-1)*$N$88+5)-1)/10)+1)))))</f>
        <v/>
      </c>
      <c r="I94" s="539">
        <f>IF($N$90="","",IF(OR(ISTEXT($N$88),ISTEXT($N$89),ISTEXT($N$90)),"",IF(OR(6&gt;$N$88,5&gt;$N$89,((5-1)*$N$88+6)&gt;$N$90),"",IF(INDEX($P$90:$W$99,MOD(((5-1)*$N$88+6)-1,10)+1,INT((((5-1)*$N$88+6)-1)/10)+1)="","",INDEX($P$90:$W$99,MOD(((5-1)*$N$88+6)-1,10)+1,INT((((5-1)*$N$88+6)-1)/10)+1)))))</f>
        <v/>
      </c>
      <c r="J94" s="539">
        <f>IF($N$90="","",IF(OR(ISTEXT($N$88),ISTEXT($N$89),ISTEXT($N$90)),"",IF(OR(7&gt;$N$88,5&gt;$N$89,((5-1)*$N$88+7)&gt;$N$90),"",IF(INDEX($P$90:$W$99,MOD(((5-1)*$N$88+7)-1,10)+1,INT((((5-1)*$N$88+7)-1)/10)+1)="","",INDEX($P$90:$W$99,MOD(((5-1)*$N$88+7)-1,10)+1,INT((((5-1)*$N$88+7)-1)/10)+1)))))</f>
        <v/>
      </c>
      <c r="K94" s="539">
        <f>IF($N$90="","",IF(OR(ISTEXT($N$88),ISTEXT($N$89),ISTEXT($N$90)),"",IF(OR(8&gt;$N$88,5&gt;$N$89,((5-1)*$N$88+8)&gt;$N$90),"",IF(INDEX($P$90:$W$99,MOD(((5-1)*$N$88+8)-1,10)+1,INT((((5-1)*$N$88+8)-1)/10)+1)="","",INDEX($P$90:$W$99,MOD(((5-1)*$N$88+8)-1,10)+1,INT((((5-1)*$N$88+8)-1)/10)+1)))))</f>
        <v/>
      </c>
      <c r="L94" s="539">
        <f>IF($N$90="","",IF(OR(ISTEXT($N$88),ISTEXT($N$89),ISTEXT($N$90)),"",IF(OR(9&gt;$N$88,5&gt;$N$89,((5-1)*$N$88+9)&gt;$N$90),"",IF(INDEX($P$90:$W$99,MOD(((5-1)*$N$88+9)-1,10)+1,INT((((5-1)*$N$88+9)-1)/10)+1)="","",INDEX($P$90:$W$99,MOD(((5-1)*$N$88+9)-1,10)+1,INT((((5-1)*$N$88+9)-1)/10)+1)))))</f>
        <v/>
      </c>
      <c r="M94" s="539">
        <f>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IF(OR($D$88="",$G$88=""),"",IF($D$88="Round",IF(6=1,"Axis 1 (0°)",IF(6=2,"Axis 2 (90°)","")),IF(ISTEXT($N$89),"",IF(6&gt;$N$89,"",IF(ISTEXT($I$88),"",ROUND((6-0.5)*$I$88/$N$89,1))))))</f>
        <v/>
      </c>
      <c r="C95" s="538" t="n"/>
      <c r="D95" s="539">
        <f>IF($N$90="","",IF(OR(ISTEXT($N$88),ISTEXT($N$89),ISTEXT($N$90)),"",IF(OR(1&gt;$N$88,6&gt;$N$89,((6-1)*$N$88+1)&gt;$N$90),"",IF(INDEX($P$90:$W$99,MOD(((6-1)*$N$88+1)-1,10)+1,INT((((6-1)*$N$88+1)-1)/10)+1)="","",INDEX($P$90:$W$99,MOD(((6-1)*$N$88+1)-1,10)+1,INT((((6-1)*$N$88+1)-1)/10)+1)))))</f>
        <v/>
      </c>
      <c r="E95" s="539">
        <f>IF($N$90="","",IF(OR(ISTEXT($N$88),ISTEXT($N$89),ISTEXT($N$90)),"",IF(OR(2&gt;$N$88,6&gt;$N$89,((6-1)*$N$88+2)&gt;$N$90),"",IF(INDEX($P$90:$W$99,MOD(((6-1)*$N$88+2)-1,10)+1,INT((((6-1)*$N$88+2)-1)/10)+1)="","",INDEX($P$90:$W$99,MOD(((6-1)*$N$88+2)-1,10)+1,INT((((6-1)*$N$88+2)-1)/10)+1)))))</f>
        <v/>
      </c>
      <c r="F95" s="539">
        <f>IF($N$90="","",IF(OR(ISTEXT($N$88),ISTEXT($N$89),ISTEXT($N$90)),"",IF(OR(3&gt;$N$88,6&gt;$N$89,((6-1)*$N$88+3)&gt;$N$90),"",IF(INDEX($P$90:$W$99,MOD(((6-1)*$N$88+3)-1,10)+1,INT((((6-1)*$N$88+3)-1)/10)+1)="","",INDEX($P$90:$W$99,MOD(((6-1)*$N$88+3)-1,10)+1,INT((((6-1)*$N$88+3)-1)/10)+1)))))</f>
        <v/>
      </c>
      <c r="G95" s="539">
        <f>IF($N$90="","",IF(OR(ISTEXT($N$88),ISTEXT($N$89),ISTEXT($N$90)),"",IF(OR(4&gt;$N$88,6&gt;$N$89,((6-1)*$N$88+4)&gt;$N$90),"",IF(INDEX($P$90:$W$99,MOD(((6-1)*$N$88+4)-1,10)+1,INT((((6-1)*$N$88+4)-1)/10)+1)="","",INDEX($P$90:$W$99,MOD(((6-1)*$N$88+4)-1,10)+1,INT((((6-1)*$N$88+4)-1)/10)+1)))))</f>
        <v/>
      </c>
      <c r="H95" s="539">
        <f>IF($N$90="","",IF(OR(ISTEXT($N$88),ISTEXT($N$89),ISTEXT($N$90)),"",IF(OR(5&gt;$N$88,6&gt;$N$89,((6-1)*$N$88+5)&gt;$N$90),"",IF(INDEX($P$90:$W$99,MOD(((6-1)*$N$88+5)-1,10)+1,INT((((6-1)*$N$88+5)-1)/10)+1)="","",INDEX($P$90:$W$99,MOD(((6-1)*$N$88+5)-1,10)+1,INT((((6-1)*$N$88+5)-1)/10)+1)))))</f>
        <v/>
      </c>
      <c r="I95" s="539">
        <f>IF($N$90="","",IF(OR(ISTEXT($N$88),ISTEXT($N$89),ISTEXT($N$90)),"",IF(OR(6&gt;$N$88,6&gt;$N$89,((6-1)*$N$88+6)&gt;$N$90),"",IF(INDEX($P$90:$W$99,MOD(((6-1)*$N$88+6)-1,10)+1,INT((((6-1)*$N$88+6)-1)/10)+1)="","",INDEX($P$90:$W$99,MOD(((6-1)*$N$88+6)-1,10)+1,INT((((6-1)*$N$88+6)-1)/10)+1)))))</f>
        <v/>
      </c>
      <c r="J95" s="539">
        <f>IF($N$90="","",IF(OR(ISTEXT($N$88),ISTEXT($N$89),ISTEXT($N$90)),"",IF(OR(7&gt;$N$88,6&gt;$N$89,((6-1)*$N$88+7)&gt;$N$90),"",IF(INDEX($P$90:$W$99,MOD(((6-1)*$N$88+7)-1,10)+1,INT((((6-1)*$N$88+7)-1)/10)+1)="","",INDEX($P$90:$W$99,MOD(((6-1)*$N$88+7)-1,10)+1,INT((((6-1)*$N$88+7)-1)/10)+1)))))</f>
        <v/>
      </c>
      <c r="K95" s="539">
        <f>IF($N$90="","",IF(OR(ISTEXT($N$88),ISTEXT($N$89),ISTEXT($N$90)),"",IF(OR(8&gt;$N$88,6&gt;$N$89,((6-1)*$N$88+8)&gt;$N$90),"",IF(INDEX($P$90:$W$99,MOD(((6-1)*$N$88+8)-1,10)+1,INT((((6-1)*$N$88+8)-1)/10)+1)="","",INDEX($P$90:$W$99,MOD(((6-1)*$N$88+8)-1,10)+1,INT((((6-1)*$N$88+8)-1)/10)+1)))))</f>
        <v/>
      </c>
      <c r="L95" s="539">
        <f>IF($N$90="","",IF(OR(ISTEXT($N$88),ISTEXT($N$89),ISTEXT($N$90)),"",IF(OR(9&gt;$N$88,6&gt;$N$89,((6-1)*$N$88+9)&gt;$N$90),"",IF(INDEX($P$90:$W$99,MOD(((6-1)*$N$88+9)-1,10)+1,INT((((6-1)*$N$88+9)-1)/10)+1)="","",INDEX($P$90:$W$99,MOD(((6-1)*$N$88+9)-1,10)+1,INT((((6-1)*$N$88+9)-1)/10)+1)))))</f>
        <v/>
      </c>
      <c r="M95" s="539">
        <f>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IF(OR($D$88="",$G$88=""),"",IF($D$88="Round",IF(7=1,"Axis 1 (0°)",IF(7=2,"Axis 2 (90°)","")),IF(ISTEXT($N$89),"",IF(7&gt;$N$89,"",IF(ISTEXT($I$88),"",ROUND((7-0.5)*$I$88/$N$89,1))))))</f>
        <v/>
      </c>
      <c r="C96" s="538" t="n"/>
      <c r="D96" s="539">
        <f>IF($N$90="","",IF(OR(ISTEXT($N$88),ISTEXT($N$89),ISTEXT($N$90)),"",IF(OR(1&gt;$N$88,7&gt;$N$89,((7-1)*$N$88+1)&gt;$N$90),"",IF(INDEX($P$90:$W$99,MOD(((7-1)*$N$88+1)-1,10)+1,INT((((7-1)*$N$88+1)-1)/10)+1)="","",INDEX($P$90:$W$99,MOD(((7-1)*$N$88+1)-1,10)+1,INT((((7-1)*$N$88+1)-1)/10)+1)))))</f>
        <v/>
      </c>
      <c r="E96" s="539">
        <f>IF($N$90="","",IF(OR(ISTEXT($N$88),ISTEXT($N$89),ISTEXT($N$90)),"",IF(OR(2&gt;$N$88,7&gt;$N$89,((7-1)*$N$88+2)&gt;$N$90),"",IF(INDEX($P$90:$W$99,MOD(((7-1)*$N$88+2)-1,10)+1,INT((((7-1)*$N$88+2)-1)/10)+1)="","",INDEX($P$90:$W$99,MOD(((7-1)*$N$88+2)-1,10)+1,INT((((7-1)*$N$88+2)-1)/10)+1)))))</f>
        <v/>
      </c>
      <c r="F96" s="539">
        <f>IF($N$90="","",IF(OR(ISTEXT($N$88),ISTEXT($N$89),ISTEXT($N$90)),"",IF(OR(3&gt;$N$88,7&gt;$N$89,((7-1)*$N$88+3)&gt;$N$90),"",IF(INDEX($P$90:$W$99,MOD(((7-1)*$N$88+3)-1,10)+1,INT((((7-1)*$N$88+3)-1)/10)+1)="","",INDEX($P$90:$W$99,MOD(((7-1)*$N$88+3)-1,10)+1,INT((((7-1)*$N$88+3)-1)/10)+1)))))</f>
        <v/>
      </c>
      <c r="G96" s="539">
        <f>IF($N$90="","",IF(OR(ISTEXT($N$88),ISTEXT($N$89),ISTEXT($N$90)),"",IF(OR(4&gt;$N$88,7&gt;$N$89,((7-1)*$N$88+4)&gt;$N$90),"",IF(INDEX($P$90:$W$99,MOD(((7-1)*$N$88+4)-1,10)+1,INT((((7-1)*$N$88+4)-1)/10)+1)="","",INDEX($P$90:$W$99,MOD(((7-1)*$N$88+4)-1,10)+1,INT((((7-1)*$N$88+4)-1)/10)+1)))))</f>
        <v/>
      </c>
      <c r="H96" s="539">
        <f>IF($N$90="","",IF(OR(ISTEXT($N$88),ISTEXT($N$89),ISTEXT($N$90)),"",IF(OR(5&gt;$N$88,7&gt;$N$89,((7-1)*$N$88+5)&gt;$N$90),"",IF(INDEX($P$90:$W$99,MOD(((7-1)*$N$88+5)-1,10)+1,INT((((7-1)*$N$88+5)-1)/10)+1)="","",INDEX($P$90:$W$99,MOD(((7-1)*$N$88+5)-1,10)+1,INT((((7-1)*$N$88+5)-1)/10)+1)))))</f>
        <v/>
      </c>
      <c r="I96" s="539">
        <f>IF($N$90="","",IF(OR(ISTEXT($N$88),ISTEXT($N$89),ISTEXT($N$90)),"",IF(OR(6&gt;$N$88,7&gt;$N$89,((7-1)*$N$88+6)&gt;$N$90),"",IF(INDEX($P$90:$W$99,MOD(((7-1)*$N$88+6)-1,10)+1,INT((((7-1)*$N$88+6)-1)/10)+1)="","",INDEX($P$90:$W$99,MOD(((7-1)*$N$88+6)-1,10)+1,INT((((7-1)*$N$88+6)-1)/10)+1)))))</f>
        <v/>
      </c>
      <c r="J96" s="539">
        <f>IF($N$90="","",IF(OR(ISTEXT($N$88),ISTEXT($N$89),ISTEXT($N$90)),"",IF(OR(7&gt;$N$88,7&gt;$N$89,((7-1)*$N$88+7)&gt;$N$90),"",IF(INDEX($P$90:$W$99,MOD(((7-1)*$N$88+7)-1,10)+1,INT((((7-1)*$N$88+7)-1)/10)+1)="","",INDEX($P$90:$W$99,MOD(((7-1)*$N$88+7)-1,10)+1,INT((((7-1)*$N$88+7)-1)/10)+1)))))</f>
        <v/>
      </c>
      <c r="K96" s="539">
        <f>IF($N$90="","",IF(OR(ISTEXT($N$88),ISTEXT($N$89),ISTEXT($N$90)),"",IF(OR(8&gt;$N$88,7&gt;$N$89,((7-1)*$N$88+8)&gt;$N$90),"",IF(INDEX($P$90:$W$99,MOD(((7-1)*$N$88+8)-1,10)+1,INT((((7-1)*$N$88+8)-1)/10)+1)="","",INDEX($P$90:$W$99,MOD(((7-1)*$N$88+8)-1,10)+1,INT((((7-1)*$N$88+8)-1)/10)+1)))))</f>
        <v/>
      </c>
      <c r="L96" s="539">
        <f>IF($N$90="","",IF(OR(ISTEXT($N$88),ISTEXT($N$89),ISTEXT($N$90)),"",IF(OR(9&gt;$N$88,7&gt;$N$89,((7-1)*$N$88+9)&gt;$N$90),"",IF(INDEX($P$90:$W$99,MOD(((7-1)*$N$88+9)-1,10)+1,INT((((7-1)*$N$88+9)-1)/10)+1)="","",INDEX($P$90:$W$99,MOD(((7-1)*$N$88+9)-1,10)+1,INT((((7-1)*$N$88+9)-1)/10)+1)))))</f>
        <v/>
      </c>
      <c r="M96" s="539">
        <f>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IF(OR($D$88="",$G$88=""),"",IF($D$88="Round",IF(8=1,"Axis 1 (0°)",IF(8=2,"Axis 2 (90°)","")),IF(ISTEXT($N$89),"",IF(8&gt;$N$89,"",IF(ISTEXT($I$88),"",ROUND((8-0.5)*$I$88/$N$89,1))))))</f>
        <v/>
      </c>
      <c r="C97" s="538" t="n"/>
      <c r="D97" s="539">
        <f>IF($N$90="","",IF(OR(ISTEXT($N$88),ISTEXT($N$89),ISTEXT($N$90)),"",IF(OR(1&gt;$N$88,8&gt;$N$89,((8-1)*$N$88+1)&gt;$N$90),"",IF(INDEX($P$90:$W$99,MOD(((8-1)*$N$88+1)-1,10)+1,INT((((8-1)*$N$88+1)-1)/10)+1)="","",INDEX($P$90:$W$99,MOD(((8-1)*$N$88+1)-1,10)+1,INT((((8-1)*$N$88+1)-1)/10)+1)))))</f>
        <v/>
      </c>
      <c r="E97" s="539">
        <f>IF($N$90="","",IF(OR(ISTEXT($N$88),ISTEXT($N$89),ISTEXT($N$90)),"",IF(OR(2&gt;$N$88,8&gt;$N$89,((8-1)*$N$88+2)&gt;$N$90),"",IF(INDEX($P$90:$W$99,MOD(((8-1)*$N$88+2)-1,10)+1,INT((((8-1)*$N$88+2)-1)/10)+1)="","",INDEX($P$90:$W$99,MOD(((8-1)*$N$88+2)-1,10)+1,INT((((8-1)*$N$88+2)-1)/10)+1)))))</f>
        <v/>
      </c>
      <c r="F97" s="539">
        <f>IF($N$90="","",IF(OR(ISTEXT($N$88),ISTEXT($N$89),ISTEXT($N$90)),"",IF(OR(3&gt;$N$88,8&gt;$N$89,((8-1)*$N$88+3)&gt;$N$90),"",IF(INDEX($P$90:$W$99,MOD(((8-1)*$N$88+3)-1,10)+1,INT((((8-1)*$N$88+3)-1)/10)+1)="","",INDEX($P$90:$W$99,MOD(((8-1)*$N$88+3)-1,10)+1,INT((((8-1)*$N$88+3)-1)/10)+1)))))</f>
        <v/>
      </c>
      <c r="G97" s="539">
        <f>IF($N$90="","",IF(OR(ISTEXT($N$88),ISTEXT($N$89),ISTEXT($N$90)),"",IF(OR(4&gt;$N$88,8&gt;$N$89,((8-1)*$N$88+4)&gt;$N$90),"",IF(INDEX($P$90:$W$99,MOD(((8-1)*$N$88+4)-1,10)+1,INT((((8-1)*$N$88+4)-1)/10)+1)="","",INDEX($P$90:$W$99,MOD(((8-1)*$N$88+4)-1,10)+1,INT((((8-1)*$N$88+4)-1)/10)+1)))))</f>
        <v/>
      </c>
      <c r="H97" s="539">
        <f>IF($N$90="","",IF(OR(ISTEXT($N$88),ISTEXT($N$89),ISTEXT($N$90)),"",IF(OR(5&gt;$N$88,8&gt;$N$89,((8-1)*$N$88+5)&gt;$N$90),"",IF(INDEX($P$90:$W$99,MOD(((8-1)*$N$88+5)-1,10)+1,INT((((8-1)*$N$88+5)-1)/10)+1)="","",INDEX($P$90:$W$99,MOD(((8-1)*$N$88+5)-1,10)+1,INT((((8-1)*$N$88+5)-1)/10)+1)))))</f>
        <v/>
      </c>
      <c r="I97" s="539">
        <f>IF($N$90="","",IF(OR(ISTEXT($N$88),ISTEXT($N$89),ISTEXT($N$90)),"",IF(OR(6&gt;$N$88,8&gt;$N$89,((8-1)*$N$88+6)&gt;$N$90),"",IF(INDEX($P$90:$W$99,MOD(((8-1)*$N$88+6)-1,10)+1,INT((((8-1)*$N$88+6)-1)/10)+1)="","",INDEX($P$90:$W$99,MOD(((8-1)*$N$88+6)-1,10)+1,INT((((8-1)*$N$88+6)-1)/10)+1)))))</f>
        <v/>
      </c>
      <c r="J97" s="539">
        <f>IF($N$90="","",IF(OR(ISTEXT($N$88),ISTEXT($N$89),ISTEXT($N$90)),"",IF(OR(7&gt;$N$88,8&gt;$N$89,((8-1)*$N$88+7)&gt;$N$90),"",IF(INDEX($P$90:$W$99,MOD(((8-1)*$N$88+7)-1,10)+1,INT((((8-1)*$N$88+7)-1)/10)+1)="","",INDEX($P$90:$W$99,MOD(((8-1)*$N$88+7)-1,10)+1,INT((((8-1)*$N$88+7)-1)/10)+1)))))</f>
        <v/>
      </c>
      <c r="K97" s="539">
        <f>IF($N$90="","",IF(OR(ISTEXT($N$88),ISTEXT($N$89),ISTEXT($N$90)),"",IF(OR(8&gt;$N$88,8&gt;$N$89,((8-1)*$N$88+8)&gt;$N$90),"",IF(INDEX($P$90:$W$99,MOD(((8-1)*$N$88+8)-1,10)+1,INT((((8-1)*$N$88+8)-1)/10)+1)="","",INDEX($P$90:$W$99,MOD(((8-1)*$N$88+8)-1,10)+1,INT((((8-1)*$N$88+8)-1)/10)+1)))))</f>
        <v/>
      </c>
      <c r="L97" s="539">
        <f>IF($N$90="","",IF(OR(ISTEXT($N$88),ISTEXT($N$89),ISTEXT($N$90)),"",IF(OR(9&gt;$N$88,8&gt;$N$89,((8-1)*$N$88+9)&gt;$N$90),"",IF(INDEX($P$90:$W$99,MOD(((8-1)*$N$88+9)-1,10)+1,INT((((8-1)*$N$88+9)-1)/10)+1)="","",INDEX($P$90:$W$99,MOD(((8-1)*$N$88+9)-1,10)+1,INT((((8-1)*$N$88+9)-1)/10)+1)))))</f>
        <v/>
      </c>
      <c r="M97" s="539">
        <f>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IF($G$107="","",IF($D$107="Round",$G$107&amp;""" dia",$G$107&amp;""" x "&amp;$I$107&amp;""""))</f>
        <v/>
      </c>
      <c r="G105" s="173" t="n"/>
      <c r="H105" s="525">
        <f>IF(OR($D$107="",$G$107=""),"",IF($D$107="Round",IF(ISTEXT($G$107),"",ROUND(PI()*(($G$107-2*N($K$107))/2)^2/144,3)),IF($I$107="","",IF(OR(ISTEXT($G$107),ISTEXT($I$107)),"",ROUND(($G$107-2*N($K$107))*($I$107-2*N($K$107))/144,3)))))</f>
        <v/>
      </c>
      <c r="I105" s="189" t="n"/>
      <c r="J105" s="189" t="n"/>
      <c r="K105" s="189">
        <f>IF(N(J105)*N(H105)=0,"",ROUND(N(J105)*N(H105),0))</f>
        <v/>
      </c>
      <c r="L105" s="189">
        <f>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IF($N$107="","",IF($D$107="Round",$N$107&amp;" x 2 axes",IF($N$108="","",$N$107&amp;" x "&amp;$N$108)))</f>
        <v/>
      </c>
      <c r="N107" s="534">
        <f>IF(OR($D$107="",$G$107=""),"",IF($D$107="Round",IF(ISTEXT($G$107),"",IF($G$107&lt;=9,6,IF($G$107&lt;=12,8,10))),IF(ISTEXT($G$107),"",IF($G$107&lt;12,2,MIN(10,MAX(3,ROUNDUP($G$107/6,0)))))))</f>
        <v/>
      </c>
      <c r="P107" s="473" t="inlineStr">
        <is>
          <t>Quick entry – type readings in order (row by row of the grid), down this column then the next:</t>
        </is>
      </c>
    </row>
    <row r="108" ht="13.35" customHeight="1" s="162">
      <c r="B108" s="535" t="inlineStr">
        <is>
          <t>Depth↓ Pos→ (in)</t>
        </is>
      </c>
      <c r="C108" s="414" t="n"/>
      <c r="D108" s="535">
        <f>IF(ISTEXT($N$107),"",IF(OR($D$107="",$G$107="",1&gt;$N$107),"",IF($D$107="Round",IF(ISTEXT($G$107),"",ROUND(IF(1&lt;=$N$107/2,$G$107/2*(1-SQRT(($N$107-2*1+1)/$N$107)),$G$107-$G$107/2*(1-SQRT(($N$107-2*($N$107-1+1)+1)/$N$107))),1)),IF(ISTEXT($G$107),"",ROUND((1-0.5)*$G$107/$N$107,1)))))</f>
        <v/>
      </c>
      <c r="E108" s="535">
        <f>IF(ISTEXT($N$107),"",IF(OR($D$107="",$G$107="",2&gt;$N$107),"",IF($D$107="Round",IF(ISTEXT($G$107),"",ROUND(IF(2&lt;=$N$107/2,$G$107/2*(1-SQRT(($N$107-2*2+1)/$N$107)),$G$107-$G$107/2*(1-SQRT(($N$107-2*($N$107-2+1)+1)/$N$107))),1)),IF(ISTEXT($G$107),"",ROUND((2-0.5)*$G$107/$N$107,1)))))</f>
        <v/>
      </c>
      <c r="F108" s="535">
        <f>IF(ISTEXT($N$107),"",IF(OR($D$107="",$G$107="",3&gt;$N$107),"",IF($D$107="Round",IF(ISTEXT($G$107),"",ROUND(IF(3&lt;=$N$107/2,$G$107/2*(1-SQRT(($N$107-2*3+1)/$N$107)),$G$107-$G$107/2*(1-SQRT(($N$107-2*($N$107-3+1)+1)/$N$107))),1)),IF(ISTEXT($G$107),"",ROUND((3-0.5)*$G$107/$N$107,1)))))</f>
        <v/>
      </c>
      <c r="G108" s="535">
        <f>IF(ISTEXT($N$107),"",IF(OR($D$107="",$G$107="",4&gt;$N$107),"",IF($D$107="Round",IF(ISTEXT($G$107),"",ROUND(IF(4&lt;=$N$107/2,$G$107/2*(1-SQRT(($N$107-2*4+1)/$N$107)),$G$107-$G$107/2*(1-SQRT(($N$107-2*($N$107-4+1)+1)/$N$107))),1)),IF(ISTEXT($G$107),"",ROUND((4-0.5)*$G$107/$N$107,1)))))</f>
        <v/>
      </c>
      <c r="H108" s="535">
        <f>IF(ISTEXT($N$107),"",IF(OR($D$107="",$G$107="",5&gt;$N$107),"",IF($D$107="Round",IF(ISTEXT($G$107),"",ROUND(IF(5&lt;=$N$107/2,$G$107/2*(1-SQRT(($N$107-2*5+1)/$N$107)),$G$107-$G$107/2*(1-SQRT(($N$107-2*($N$107-5+1)+1)/$N$107))),1)),IF(ISTEXT($G$107),"",ROUND((5-0.5)*$G$107/$N$107,1)))))</f>
        <v/>
      </c>
      <c r="I108" s="535">
        <f>IF(ISTEXT($N$107),"",IF(OR($D$107="",$G$107="",6&gt;$N$107),"",IF($D$107="Round",IF(ISTEXT($G$107),"",ROUND(IF(6&lt;=$N$107/2,$G$107/2*(1-SQRT(($N$107-2*6+1)/$N$107)),$G$107-$G$107/2*(1-SQRT(($N$107-2*($N$107-6+1)+1)/$N$107))),1)),IF(ISTEXT($G$107),"",ROUND((6-0.5)*$G$107/$N$107,1)))))</f>
        <v/>
      </c>
      <c r="J108" s="535">
        <f>IF(ISTEXT($N$107),"",IF(OR($D$107="",$G$107="",7&gt;$N$107),"",IF($D$107="Round",IF(ISTEXT($G$107),"",ROUND(IF(7&lt;=$N$107/2,$G$107/2*(1-SQRT(($N$107-2*7+1)/$N$107)),$G$107-$G$107/2*(1-SQRT(($N$107-2*($N$107-7+1)+1)/$N$107))),1)),IF(ISTEXT($G$107),"",ROUND((7-0.5)*$G$107/$N$107,1)))))</f>
        <v/>
      </c>
      <c r="K108" s="535">
        <f>IF(ISTEXT($N$107),"",IF(OR($D$107="",$G$107="",8&gt;$N$107),"",IF($D$107="Round",IF(ISTEXT($G$107),"",ROUND(IF(8&lt;=$N$107/2,$G$107/2*(1-SQRT(($N$107-2*8+1)/$N$107)),$G$107-$G$107/2*(1-SQRT(($N$107-2*($N$107-8+1)+1)/$N$107))),1)),IF(ISTEXT($G$107),"",ROUND((8-0.5)*$G$107/$N$107,1)))))</f>
        <v/>
      </c>
      <c r="L108" s="535">
        <f>IF(ISTEXT($N$107),"",IF(OR($D$107="",$G$107="",9&gt;$N$107),"",IF($D$107="Round",IF(ISTEXT($G$107),"",ROUND(IF(9&lt;=$N$107/2,$G$107/2*(1-SQRT(($N$107-2*9+1)/$N$107)),$G$107-$G$107/2*(1-SQRT(($N$107-2*($N$107-9+1)+1)/$N$107))),1)),IF(ISTEXT($G$107),"",ROUND((9-0.5)*$G$107/$N$107,1)))))</f>
        <v/>
      </c>
      <c r="M108" s="535">
        <f>IF(ISTEXT($N$107),"",IF(OR($D$107="",$G$107="",10&gt;$N$107),"",IF($D$107="Round",IF(ISTEXT($G$107),"",ROUND(IF(10&lt;=$N$107/2,$G$107/2*(1-SQRT(($N$107-2*10+1)/$N$107)),$G$107-$G$107/2*(1-SQRT(($N$107-2*($N$107-10+1)+1)/$N$107))),1)),IF(ISTEXT($G$107),"",ROUND((10-0.5)*$G$107/$N$107,1)))))</f>
        <v/>
      </c>
      <c r="N108" s="534">
        <f>IF(OR($D$107="",$G$107=""),"",IF($D$107="Round",2,IF($I$107="","",IF(ISTEXT($I$107),"",IF($I$107&lt;12,2,MIN(8,MAX(3,ROUNDUP($I$107/6,0))))))))</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IF(OR($D$107="",$G$107=""),"",IF($D$107="Round",IF(1=1,"Axis 1 (0°)",IF(1=2,"Axis 2 (90°)","")),IF(ISTEXT($N$108),"",IF(1&gt;$N$108,"",IF(ISTEXT($I$107),"",ROUND((1-0.5)*$I$107/$N$108,1))))))</f>
        <v/>
      </c>
      <c r="C109" s="538" t="n"/>
      <c r="D109" s="539">
        <f>IF($N$109="","",IF(OR(ISTEXT($N$107),ISTEXT($N$108),ISTEXT($N$109)),"",IF(OR(1&gt;$N$107,1&gt;$N$108,((1-1)*$N$107+1)&gt;$N$109),"",IF(INDEX($P$109:$W$118,MOD(((1-1)*$N$107+1)-1,10)+1,INT((((1-1)*$N$107+1)-1)/10)+1)="","",INDEX($P$109:$W$118,MOD(((1-1)*$N$107+1)-1,10)+1,INT((((1-1)*$N$107+1)-1)/10)+1)))))</f>
        <v/>
      </c>
      <c r="E109" s="539">
        <f>IF($N$109="","",IF(OR(ISTEXT($N$107),ISTEXT($N$108),ISTEXT($N$109)),"",IF(OR(2&gt;$N$107,1&gt;$N$108,((1-1)*$N$107+2)&gt;$N$109),"",IF(INDEX($P$109:$W$118,MOD(((1-1)*$N$107+2)-1,10)+1,INT((((1-1)*$N$107+2)-1)/10)+1)="","",INDEX($P$109:$W$118,MOD(((1-1)*$N$107+2)-1,10)+1,INT((((1-1)*$N$107+2)-1)/10)+1)))))</f>
        <v/>
      </c>
      <c r="F109" s="539">
        <f>IF($N$109="","",IF(OR(ISTEXT($N$107),ISTEXT($N$108),ISTEXT($N$109)),"",IF(OR(3&gt;$N$107,1&gt;$N$108,((1-1)*$N$107+3)&gt;$N$109),"",IF(INDEX($P$109:$W$118,MOD(((1-1)*$N$107+3)-1,10)+1,INT((((1-1)*$N$107+3)-1)/10)+1)="","",INDEX($P$109:$W$118,MOD(((1-1)*$N$107+3)-1,10)+1,INT((((1-1)*$N$107+3)-1)/10)+1)))))</f>
        <v/>
      </c>
      <c r="G109" s="539">
        <f>IF($N$109="","",IF(OR(ISTEXT($N$107),ISTEXT($N$108),ISTEXT($N$109)),"",IF(OR(4&gt;$N$107,1&gt;$N$108,((1-1)*$N$107+4)&gt;$N$109),"",IF(INDEX($P$109:$W$118,MOD(((1-1)*$N$107+4)-1,10)+1,INT((((1-1)*$N$107+4)-1)/10)+1)="","",INDEX($P$109:$W$118,MOD(((1-1)*$N$107+4)-1,10)+1,INT((((1-1)*$N$107+4)-1)/10)+1)))))</f>
        <v/>
      </c>
      <c r="H109" s="539">
        <f>IF($N$109="","",IF(OR(ISTEXT($N$107),ISTEXT($N$108),ISTEXT($N$109)),"",IF(OR(5&gt;$N$107,1&gt;$N$108,((1-1)*$N$107+5)&gt;$N$109),"",IF(INDEX($P$109:$W$118,MOD(((1-1)*$N$107+5)-1,10)+1,INT((((1-1)*$N$107+5)-1)/10)+1)="","",INDEX($P$109:$W$118,MOD(((1-1)*$N$107+5)-1,10)+1,INT((((1-1)*$N$107+5)-1)/10)+1)))))</f>
        <v/>
      </c>
      <c r="I109" s="539">
        <f>IF($N$109="","",IF(OR(ISTEXT($N$107),ISTEXT($N$108),ISTEXT($N$109)),"",IF(OR(6&gt;$N$107,1&gt;$N$108,((1-1)*$N$107+6)&gt;$N$109),"",IF(INDEX($P$109:$W$118,MOD(((1-1)*$N$107+6)-1,10)+1,INT((((1-1)*$N$107+6)-1)/10)+1)="","",INDEX($P$109:$W$118,MOD(((1-1)*$N$107+6)-1,10)+1,INT((((1-1)*$N$107+6)-1)/10)+1)))))</f>
        <v/>
      </c>
      <c r="J109" s="539">
        <f>IF($N$109="","",IF(OR(ISTEXT($N$107),ISTEXT($N$108),ISTEXT($N$109)),"",IF(OR(7&gt;$N$107,1&gt;$N$108,((1-1)*$N$107+7)&gt;$N$109),"",IF(INDEX($P$109:$W$118,MOD(((1-1)*$N$107+7)-1,10)+1,INT((((1-1)*$N$107+7)-1)/10)+1)="","",INDEX($P$109:$W$118,MOD(((1-1)*$N$107+7)-1,10)+1,INT((((1-1)*$N$107+7)-1)/10)+1)))))</f>
        <v/>
      </c>
      <c r="K109" s="539">
        <f>IF($N$109="","",IF(OR(ISTEXT($N$107),ISTEXT($N$108),ISTEXT($N$109)),"",IF(OR(8&gt;$N$107,1&gt;$N$108,((1-1)*$N$107+8)&gt;$N$109),"",IF(INDEX($P$109:$W$118,MOD(((1-1)*$N$107+8)-1,10)+1,INT((((1-1)*$N$107+8)-1)/10)+1)="","",INDEX($P$109:$W$118,MOD(((1-1)*$N$107+8)-1,10)+1,INT((((1-1)*$N$107+8)-1)/10)+1)))))</f>
        <v/>
      </c>
      <c r="L109" s="539">
        <f>IF($N$109="","",IF(OR(ISTEXT($N$107),ISTEXT($N$108),ISTEXT($N$109)),"",IF(OR(9&gt;$N$107,1&gt;$N$108,((1-1)*$N$107+9)&gt;$N$109),"",IF(INDEX($P$109:$W$118,MOD(((1-1)*$N$107+9)-1,10)+1,INT((((1-1)*$N$107+9)-1)/10)+1)="","",INDEX($P$109:$W$118,MOD(((1-1)*$N$107+9)-1,10)+1,INT((((1-1)*$N$107+9)-1)/10)+1)))))</f>
        <v/>
      </c>
      <c r="M109" s="539">
        <f>IF($N$109="","",IF(OR(ISTEXT($N$107),ISTEXT($N$108),ISTEXT($N$109)),"",IF(OR(10&gt;$N$107,1&gt;$N$108,((1-1)*$N$107+10)&gt;$N$109),"",IF(INDEX($P$109:$W$118,MOD(((1-1)*$N$107+10)-1,10)+1,INT((((1-1)*$N$107+10)-1)/10)+1)="","",INDEX($P$109:$W$118,MOD(((1-1)*$N$107+10)-1,10)+1,INT((((1-1)*$N$107+10)-1)/10)+1)))))</f>
        <v/>
      </c>
      <c r="N109" s="534">
        <f>IF(OR(N107="",N108=""),"",IF(OR(ISTEXT(N107),ISTEXT(N108)),"",N107*N108))</f>
        <v/>
      </c>
      <c r="P109" s="540" t="n"/>
      <c r="Q109" s="540" t="n"/>
      <c r="R109" s="540" t="n"/>
      <c r="S109" s="540" t="n"/>
      <c r="T109" s="540" t="n"/>
      <c r="U109" s="540" t="n"/>
      <c r="V109" s="540" t="n"/>
      <c r="W109" s="540" t="n"/>
    </row>
    <row r="110" ht="13.35" customHeight="1" s="162">
      <c r="B110" s="537">
        <f>IF(OR($D$107="",$G$107=""),"",IF($D$107="Round",IF(2=1,"Axis 1 (0°)",IF(2=2,"Axis 2 (90°)","")),IF(ISTEXT($N$108),"",IF(2&gt;$N$108,"",IF(ISTEXT($I$107),"",ROUND((2-0.5)*$I$107/$N$108,1))))))</f>
        <v/>
      </c>
      <c r="C110" s="538" t="n"/>
      <c r="D110" s="539">
        <f>IF($N$109="","",IF(OR(ISTEXT($N$107),ISTEXT($N$108),ISTEXT($N$109)),"",IF(OR(1&gt;$N$107,2&gt;$N$108,((2-1)*$N$107+1)&gt;$N$109),"",IF(INDEX($P$109:$W$118,MOD(((2-1)*$N$107+1)-1,10)+1,INT((((2-1)*$N$107+1)-1)/10)+1)="","",INDEX($P$109:$W$118,MOD(((2-1)*$N$107+1)-1,10)+1,INT((((2-1)*$N$107+1)-1)/10)+1)))))</f>
        <v/>
      </c>
      <c r="E110" s="539">
        <f>IF($N$109="","",IF(OR(ISTEXT($N$107),ISTEXT($N$108),ISTEXT($N$109)),"",IF(OR(2&gt;$N$107,2&gt;$N$108,((2-1)*$N$107+2)&gt;$N$109),"",IF(INDEX($P$109:$W$118,MOD(((2-1)*$N$107+2)-1,10)+1,INT((((2-1)*$N$107+2)-1)/10)+1)="","",INDEX($P$109:$W$118,MOD(((2-1)*$N$107+2)-1,10)+1,INT((((2-1)*$N$107+2)-1)/10)+1)))))</f>
        <v/>
      </c>
      <c r="F110" s="539">
        <f>IF($N$109="","",IF(OR(ISTEXT($N$107),ISTEXT($N$108),ISTEXT($N$109)),"",IF(OR(3&gt;$N$107,2&gt;$N$108,((2-1)*$N$107+3)&gt;$N$109),"",IF(INDEX($P$109:$W$118,MOD(((2-1)*$N$107+3)-1,10)+1,INT((((2-1)*$N$107+3)-1)/10)+1)="","",INDEX($P$109:$W$118,MOD(((2-1)*$N$107+3)-1,10)+1,INT((((2-1)*$N$107+3)-1)/10)+1)))))</f>
        <v/>
      </c>
      <c r="G110" s="539">
        <f>IF($N$109="","",IF(OR(ISTEXT($N$107),ISTEXT($N$108),ISTEXT($N$109)),"",IF(OR(4&gt;$N$107,2&gt;$N$108,((2-1)*$N$107+4)&gt;$N$109),"",IF(INDEX($P$109:$W$118,MOD(((2-1)*$N$107+4)-1,10)+1,INT((((2-1)*$N$107+4)-1)/10)+1)="","",INDEX($P$109:$W$118,MOD(((2-1)*$N$107+4)-1,10)+1,INT((((2-1)*$N$107+4)-1)/10)+1)))))</f>
        <v/>
      </c>
      <c r="H110" s="539">
        <f>IF($N$109="","",IF(OR(ISTEXT($N$107),ISTEXT($N$108),ISTEXT($N$109)),"",IF(OR(5&gt;$N$107,2&gt;$N$108,((2-1)*$N$107+5)&gt;$N$109),"",IF(INDEX($P$109:$W$118,MOD(((2-1)*$N$107+5)-1,10)+1,INT((((2-1)*$N$107+5)-1)/10)+1)="","",INDEX($P$109:$W$118,MOD(((2-1)*$N$107+5)-1,10)+1,INT((((2-1)*$N$107+5)-1)/10)+1)))))</f>
        <v/>
      </c>
      <c r="I110" s="539">
        <f>IF($N$109="","",IF(OR(ISTEXT($N$107),ISTEXT($N$108),ISTEXT($N$109)),"",IF(OR(6&gt;$N$107,2&gt;$N$108,((2-1)*$N$107+6)&gt;$N$109),"",IF(INDEX($P$109:$W$118,MOD(((2-1)*$N$107+6)-1,10)+1,INT((((2-1)*$N$107+6)-1)/10)+1)="","",INDEX($P$109:$W$118,MOD(((2-1)*$N$107+6)-1,10)+1,INT((((2-1)*$N$107+6)-1)/10)+1)))))</f>
        <v/>
      </c>
      <c r="J110" s="539">
        <f>IF($N$109="","",IF(OR(ISTEXT($N$107),ISTEXT($N$108),ISTEXT($N$109)),"",IF(OR(7&gt;$N$107,2&gt;$N$108,((2-1)*$N$107+7)&gt;$N$109),"",IF(INDEX($P$109:$W$118,MOD(((2-1)*$N$107+7)-1,10)+1,INT((((2-1)*$N$107+7)-1)/10)+1)="","",INDEX($P$109:$W$118,MOD(((2-1)*$N$107+7)-1,10)+1,INT((((2-1)*$N$107+7)-1)/10)+1)))))</f>
        <v/>
      </c>
      <c r="K110" s="539">
        <f>IF($N$109="","",IF(OR(ISTEXT($N$107),ISTEXT($N$108),ISTEXT($N$109)),"",IF(OR(8&gt;$N$107,2&gt;$N$108,((2-1)*$N$107+8)&gt;$N$109),"",IF(INDEX($P$109:$W$118,MOD(((2-1)*$N$107+8)-1,10)+1,INT((((2-1)*$N$107+8)-1)/10)+1)="","",INDEX($P$109:$W$118,MOD(((2-1)*$N$107+8)-1,10)+1,INT((((2-1)*$N$107+8)-1)/10)+1)))))</f>
        <v/>
      </c>
      <c r="L110" s="539">
        <f>IF($N$109="","",IF(OR(ISTEXT($N$107),ISTEXT($N$108),ISTEXT($N$109)),"",IF(OR(9&gt;$N$107,2&gt;$N$108,((2-1)*$N$107+9)&gt;$N$109),"",IF(INDEX($P$109:$W$118,MOD(((2-1)*$N$107+9)-1,10)+1,INT((((2-1)*$N$107+9)-1)/10)+1)="","",INDEX($P$109:$W$118,MOD(((2-1)*$N$107+9)-1,10)+1,INT((((2-1)*$N$107+9)-1)/10)+1)))))</f>
        <v/>
      </c>
      <c r="M110" s="539">
        <f>IF($N$109="","",IF(OR(ISTEXT($N$107),ISTEXT($N$108),ISTEXT($N$109)),"",IF(OR(10&gt;$N$107,2&gt;$N$108,((2-1)*$N$107+10)&gt;$N$109),"",IF(INDEX($P$109:$W$118,MOD(((2-1)*$N$107+10)-1,10)+1,INT((((2-1)*$N$107+10)-1)/10)+1)="","",INDEX($P$109:$W$118,MOD(((2-1)*$N$107+10)-1,10)+1,INT((((2-1)*$N$107+10)-1)/10)+1)))))</f>
        <v/>
      </c>
      <c r="P110" s="540" t="n"/>
      <c r="Q110" s="540" t="n"/>
      <c r="R110" s="540" t="n"/>
      <c r="S110" s="540" t="n"/>
      <c r="T110" s="540" t="n"/>
      <c r="U110" s="540" t="n"/>
      <c r="V110" s="540" t="n"/>
      <c r="W110" s="540" t="n"/>
    </row>
    <row r="111" ht="13.35" customHeight="1" s="162">
      <c r="B111" s="537">
        <f>IF(OR($D$107="",$G$107=""),"",IF($D$107="Round",IF(3=1,"Axis 1 (0°)",IF(3=2,"Axis 2 (90°)","")),IF(ISTEXT($N$108),"",IF(3&gt;$N$108,"",IF(ISTEXT($I$107),"",ROUND((3-0.5)*$I$107/$N$108,1))))))</f>
        <v/>
      </c>
      <c r="C111" s="538" t="n"/>
      <c r="D111" s="539">
        <f>IF($N$109="","",IF(OR(ISTEXT($N$107),ISTEXT($N$108),ISTEXT($N$109)),"",IF(OR(1&gt;$N$107,3&gt;$N$108,((3-1)*$N$107+1)&gt;$N$109),"",IF(INDEX($P$109:$W$118,MOD(((3-1)*$N$107+1)-1,10)+1,INT((((3-1)*$N$107+1)-1)/10)+1)="","",INDEX($P$109:$W$118,MOD(((3-1)*$N$107+1)-1,10)+1,INT((((3-1)*$N$107+1)-1)/10)+1)))))</f>
        <v/>
      </c>
      <c r="E111" s="539">
        <f>IF($N$109="","",IF(OR(ISTEXT($N$107),ISTEXT($N$108),ISTEXT($N$109)),"",IF(OR(2&gt;$N$107,3&gt;$N$108,((3-1)*$N$107+2)&gt;$N$109),"",IF(INDEX($P$109:$W$118,MOD(((3-1)*$N$107+2)-1,10)+1,INT((((3-1)*$N$107+2)-1)/10)+1)="","",INDEX($P$109:$W$118,MOD(((3-1)*$N$107+2)-1,10)+1,INT((((3-1)*$N$107+2)-1)/10)+1)))))</f>
        <v/>
      </c>
      <c r="F111" s="539">
        <f>IF($N$109="","",IF(OR(ISTEXT($N$107),ISTEXT($N$108),ISTEXT($N$109)),"",IF(OR(3&gt;$N$107,3&gt;$N$108,((3-1)*$N$107+3)&gt;$N$109),"",IF(INDEX($P$109:$W$118,MOD(((3-1)*$N$107+3)-1,10)+1,INT((((3-1)*$N$107+3)-1)/10)+1)="","",INDEX($P$109:$W$118,MOD(((3-1)*$N$107+3)-1,10)+1,INT((((3-1)*$N$107+3)-1)/10)+1)))))</f>
        <v/>
      </c>
      <c r="G111" s="539">
        <f>IF($N$109="","",IF(OR(ISTEXT($N$107),ISTEXT($N$108),ISTEXT($N$109)),"",IF(OR(4&gt;$N$107,3&gt;$N$108,((3-1)*$N$107+4)&gt;$N$109),"",IF(INDEX($P$109:$W$118,MOD(((3-1)*$N$107+4)-1,10)+1,INT((((3-1)*$N$107+4)-1)/10)+1)="","",INDEX($P$109:$W$118,MOD(((3-1)*$N$107+4)-1,10)+1,INT((((3-1)*$N$107+4)-1)/10)+1)))))</f>
        <v/>
      </c>
      <c r="H111" s="539">
        <f>IF($N$109="","",IF(OR(ISTEXT($N$107),ISTEXT($N$108),ISTEXT($N$109)),"",IF(OR(5&gt;$N$107,3&gt;$N$108,((3-1)*$N$107+5)&gt;$N$109),"",IF(INDEX($P$109:$W$118,MOD(((3-1)*$N$107+5)-1,10)+1,INT((((3-1)*$N$107+5)-1)/10)+1)="","",INDEX($P$109:$W$118,MOD(((3-1)*$N$107+5)-1,10)+1,INT((((3-1)*$N$107+5)-1)/10)+1)))))</f>
        <v/>
      </c>
      <c r="I111" s="539">
        <f>IF($N$109="","",IF(OR(ISTEXT($N$107),ISTEXT($N$108),ISTEXT($N$109)),"",IF(OR(6&gt;$N$107,3&gt;$N$108,((3-1)*$N$107+6)&gt;$N$109),"",IF(INDEX($P$109:$W$118,MOD(((3-1)*$N$107+6)-1,10)+1,INT((((3-1)*$N$107+6)-1)/10)+1)="","",INDEX($P$109:$W$118,MOD(((3-1)*$N$107+6)-1,10)+1,INT((((3-1)*$N$107+6)-1)/10)+1)))))</f>
        <v/>
      </c>
      <c r="J111" s="539">
        <f>IF($N$109="","",IF(OR(ISTEXT($N$107),ISTEXT($N$108),ISTEXT($N$109)),"",IF(OR(7&gt;$N$107,3&gt;$N$108,((3-1)*$N$107+7)&gt;$N$109),"",IF(INDEX($P$109:$W$118,MOD(((3-1)*$N$107+7)-1,10)+1,INT((((3-1)*$N$107+7)-1)/10)+1)="","",INDEX($P$109:$W$118,MOD(((3-1)*$N$107+7)-1,10)+1,INT((((3-1)*$N$107+7)-1)/10)+1)))))</f>
        <v/>
      </c>
      <c r="K111" s="539">
        <f>IF($N$109="","",IF(OR(ISTEXT($N$107),ISTEXT($N$108),ISTEXT($N$109)),"",IF(OR(8&gt;$N$107,3&gt;$N$108,((3-1)*$N$107+8)&gt;$N$109),"",IF(INDEX($P$109:$W$118,MOD(((3-1)*$N$107+8)-1,10)+1,INT((((3-1)*$N$107+8)-1)/10)+1)="","",INDEX($P$109:$W$118,MOD(((3-1)*$N$107+8)-1,10)+1,INT((((3-1)*$N$107+8)-1)/10)+1)))))</f>
        <v/>
      </c>
      <c r="L111" s="539">
        <f>IF($N$109="","",IF(OR(ISTEXT($N$107),ISTEXT($N$108),ISTEXT($N$109)),"",IF(OR(9&gt;$N$107,3&gt;$N$108,((3-1)*$N$107+9)&gt;$N$109),"",IF(INDEX($P$109:$W$118,MOD(((3-1)*$N$107+9)-1,10)+1,INT((((3-1)*$N$107+9)-1)/10)+1)="","",INDEX($P$109:$W$118,MOD(((3-1)*$N$107+9)-1,10)+1,INT((((3-1)*$N$107+9)-1)/10)+1)))))</f>
        <v/>
      </c>
      <c r="M111" s="539">
        <f>IF($N$109="","",IF(OR(ISTEXT($N$107),ISTEXT($N$108),ISTEXT($N$109)),"",IF(OR(10&gt;$N$107,3&gt;$N$108,((3-1)*$N$107+10)&gt;$N$109),"",IF(INDEX($P$109:$W$118,MOD(((3-1)*$N$107+10)-1,10)+1,INT((((3-1)*$N$107+10)-1)/10)+1)="","",INDEX($P$109:$W$118,MOD(((3-1)*$N$107+10)-1,10)+1,INT((((3-1)*$N$107+10)-1)/10)+1)))))</f>
        <v/>
      </c>
      <c r="P111" s="540" t="n"/>
      <c r="Q111" s="540" t="n"/>
      <c r="R111" s="540" t="n"/>
      <c r="S111" s="540" t="n"/>
      <c r="T111" s="540" t="n"/>
      <c r="U111" s="540" t="n"/>
      <c r="V111" s="540" t="n"/>
      <c r="W111" s="540" t="n"/>
    </row>
    <row r="112" ht="13.35" customHeight="1" s="162">
      <c r="B112" s="537">
        <f>IF(OR($D$107="",$G$107=""),"",IF($D$107="Round",IF(4=1,"Axis 1 (0°)",IF(4=2,"Axis 2 (90°)","")),IF(ISTEXT($N$108),"",IF(4&gt;$N$108,"",IF(ISTEXT($I$107),"",ROUND((4-0.5)*$I$107/$N$108,1))))))</f>
        <v/>
      </c>
      <c r="C112" s="538" t="n"/>
      <c r="D112" s="539">
        <f>IF($N$109="","",IF(OR(ISTEXT($N$107),ISTEXT($N$108),ISTEXT($N$109)),"",IF(OR(1&gt;$N$107,4&gt;$N$108,((4-1)*$N$107+1)&gt;$N$109),"",IF(INDEX($P$109:$W$118,MOD(((4-1)*$N$107+1)-1,10)+1,INT((((4-1)*$N$107+1)-1)/10)+1)="","",INDEX($P$109:$W$118,MOD(((4-1)*$N$107+1)-1,10)+1,INT((((4-1)*$N$107+1)-1)/10)+1)))))</f>
        <v/>
      </c>
      <c r="E112" s="539">
        <f>IF($N$109="","",IF(OR(ISTEXT($N$107),ISTEXT($N$108),ISTEXT($N$109)),"",IF(OR(2&gt;$N$107,4&gt;$N$108,((4-1)*$N$107+2)&gt;$N$109),"",IF(INDEX($P$109:$W$118,MOD(((4-1)*$N$107+2)-1,10)+1,INT((((4-1)*$N$107+2)-1)/10)+1)="","",INDEX($P$109:$W$118,MOD(((4-1)*$N$107+2)-1,10)+1,INT((((4-1)*$N$107+2)-1)/10)+1)))))</f>
        <v/>
      </c>
      <c r="F112" s="539">
        <f>IF($N$109="","",IF(OR(ISTEXT($N$107),ISTEXT($N$108),ISTEXT($N$109)),"",IF(OR(3&gt;$N$107,4&gt;$N$108,((4-1)*$N$107+3)&gt;$N$109),"",IF(INDEX($P$109:$W$118,MOD(((4-1)*$N$107+3)-1,10)+1,INT((((4-1)*$N$107+3)-1)/10)+1)="","",INDEX($P$109:$W$118,MOD(((4-1)*$N$107+3)-1,10)+1,INT((((4-1)*$N$107+3)-1)/10)+1)))))</f>
        <v/>
      </c>
      <c r="G112" s="539">
        <f>IF($N$109="","",IF(OR(ISTEXT($N$107),ISTEXT($N$108),ISTEXT($N$109)),"",IF(OR(4&gt;$N$107,4&gt;$N$108,((4-1)*$N$107+4)&gt;$N$109),"",IF(INDEX($P$109:$W$118,MOD(((4-1)*$N$107+4)-1,10)+1,INT((((4-1)*$N$107+4)-1)/10)+1)="","",INDEX($P$109:$W$118,MOD(((4-1)*$N$107+4)-1,10)+1,INT((((4-1)*$N$107+4)-1)/10)+1)))))</f>
        <v/>
      </c>
      <c r="H112" s="539">
        <f>IF($N$109="","",IF(OR(ISTEXT($N$107),ISTEXT($N$108),ISTEXT($N$109)),"",IF(OR(5&gt;$N$107,4&gt;$N$108,((4-1)*$N$107+5)&gt;$N$109),"",IF(INDEX($P$109:$W$118,MOD(((4-1)*$N$107+5)-1,10)+1,INT((((4-1)*$N$107+5)-1)/10)+1)="","",INDEX($P$109:$W$118,MOD(((4-1)*$N$107+5)-1,10)+1,INT((((4-1)*$N$107+5)-1)/10)+1)))))</f>
        <v/>
      </c>
      <c r="I112" s="539">
        <f>IF($N$109="","",IF(OR(ISTEXT($N$107),ISTEXT($N$108),ISTEXT($N$109)),"",IF(OR(6&gt;$N$107,4&gt;$N$108,((4-1)*$N$107+6)&gt;$N$109),"",IF(INDEX($P$109:$W$118,MOD(((4-1)*$N$107+6)-1,10)+1,INT((((4-1)*$N$107+6)-1)/10)+1)="","",INDEX($P$109:$W$118,MOD(((4-1)*$N$107+6)-1,10)+1,INT((((4-1)*$N$107+6)-1)/10)+1)))))</f>
        <v/>
      </c>
      <c r="J112" s="539">
        <f>IF($N$109="","",IF(OR(ISTEXT($N$107),ISTEXT($N$108),ISTEXT($N$109)),"",IF(OR(7&gt;$N$107,4&gt;$N$108,((4-1)*$N$107+7)&gt;$N$109),"",IF(INDEX($P$109:$W$118,MOD(((4-1)*$N$107+7)-1,10)+1,INT((((4-1)*$N$107+7)-1)/10)+1)="","",INDEX($P$109:$W$118,MOD(((4-1)*$N$107+7)-1,10)+1,INT((((4-1)*$N$107+7)-1)/10)+1)))))</f>
        <v/>
      </c>
      <c r="K112" s="539">
        <f>IF($N$109="","",IF(OR(ISTEXT($N$107),ISTEXT($N$108),ISTEXT($N$109)),"",IF(OR(8&gt;$N$107,4&gt;$N$108,((4-1)*$N$107+8)&gt;$N$109),"",IF(INDEX($P$109:$W$118,MOD(((4-1)*$N$107+8)-1,10)+1,INT((((4-1)*$N$107+8)-1)/10)+1)="","",INDEX($P$109:$W$118,MOD(((4-1)*$N$107+8)-1,10)+1,INT((((4-1)*$N$107+8)-1)/10)+1)))))</f>
        <v/>
      </c>
      <c r="L112" s="539">
        <f>IF($N$109="","",IF(OR(ISTEXT($N$107),ISTEXT($N$108),ISTEXT($N$109)),"",IF(OR(9&gt;$N$107,4&gt;$N$108,((4-1)*$N$107+9)&gt;$N$109),"",IF(INDEX($P$109:$W$118,MOD(((4-1)*$N$107+9)-1,10)+1,INT((((4-1)*$N$107+9)-1)/10)+1)="","",INDEX($P$109:$W$118,MOD(((4-1)*$N$107+9)-1,10)+1,INT((((4-1)*$N$107+9)-1)/10)+1)))))</f>
        <v/>
      </c>
      <c r="M112" s="539">
        <f>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IF(OR($D$107="",$G$107=""),"",IF($D$107="Round",IF(5=1,"Axis 1 (0°)",IF(5=2,"Axis 2 (90°)","")),IF(ISTEXT($N$108),"",IF(5&gt;$N$108,"",IF(ISTEXT($I$107),"",ROUND((5-0.5)*$I$107/$N$108,1))))))</f>
        <v/>
      </c>
      <c r="C113" s="538" t="n"/>
      <c r="D113" s="539">
        <f>IF($N$109="","",IF(OR(ISTEXT($N$107),ISTEXT($N$108),ISTEXT($N$109)),"",IF(OR(1&gt;$N$107,5&gt;$N$108,((5-1)*$N$107+1)&gt;$N$109),"",IF(INDEX($P$109:$W$118,MOD(((5-1)*$N$107+1)-1,10)+1,INT((((5-1)*$N$107+1)-1)/10)+1)="","",INDEX($P$109:$W$118,MOD(((5-1)*$N$107+1)-1,10)+1,INT((((5-1)*$N$107+1)-1)/10)+1)))))</f>
        <v/>
      </c>
      <c r="E113" s="539">
        <f>IF($N$109="","",IF(OR(ISTEXT($N$107),ISTEXT($N$108),ISTEXT($N$109)),"",IF(OR(2&gt;$N$107,5&gt;$N$108,((5-1)*$N$107+2)&gt;$N$109),"",IF(INDEX($P$109:$W$118,MOD(((5-1)*$N$107+2)-1,10)+1,INT((((5-1)*$N$107+2)-1)/10)+1)="","",INDEX($P$109:$W$118,MOD(((5-1)*$N$107+2)-1,10)+1,INT((((5-1)*$N$107+2)-1)/10)+1)))))</f>
        <v/>
      </c>
      <c r="F113" s="539">
        <f>IF($N$109="","",IF(OR(ISTEXT($N$107),ISTEXT($N$108),ISTEXT($N$109)),"",IF(OR(3&gt;$N$107,5&gt;$N$108,((5-1)*$N$107+3)&gt;$N$109),"",IF(INDEX($P$109:$W$118,MOD(((5-1)*$N$107+3)-1,10)+1,INT((((5-1)*$N$107+3)-1)/10)+1)="","",INDEX($P$109:$W$118,MOD(((5-1)*$N$107+3)-1,10)+1,INT((((5-1)*$N$107+3)-1)/10)+1)))))</f>
        <v/>
      </c>
      <c r="G113" s="539">
        <f>IF($N$109="","",IF(OR(ISTEXT($N$107),ISTEXT($N$108),ISTEXT($N$109)),"",IF(OR(4&gt;$N$107,5&gt;$N$108,((5-1)*$N$107+4)&gt;$N$109),"",IF(INDEX($P$109:$W$118,MOD(((5-1)*$N$107+4)-1,10)+1,INT((((5-1)*$N$107+4)-1)/10)+1)="","",INDEX($P$109:$W$118,MOD(((5-1)*$N$107+4)-1,10)+1,INT((((5-1)*$N$107+4)-1)/10)+1)))))</f>
        <v/>
      </c>
      <c r="H113" s="539">
        <f>IF($N$109="","",IF(OR(ISTEXT($N$107),ISTEXT($N$108),ISTEXT($N$109)),"",IF(OR(5&gt;$N$107,5&gt;$N$108,((5-1)*$N$107+5)&gt;$N$109),"",IF(INDEX($P$109:$W$118,MOD(((5-1)*$N$107+5)-1,10)+1,INT((((5-1)*$N$107+5)-1)/10)+1)="","",INDEX($P$109:$W$118,MOD(((5-1)*$N$107+5)-1,10)+1,INT((((5-1)*$N$107+5)-1)/10)+1)))))</f>
        <v/>
      </c>
      <c r="I113" s="539">
        <f>IF($N$109="","",IF(OR(ISTEXT($N$107),ISTEXT($N$108),ISTEXT($N$109)),"",IF(OR(6&gt;$N$107,5&gt;$N$108,((5-1)*$N$107+6)&gt;$N$109),"",IF(INDEX($P$109:$W$118,MOD(((5-1)*$N$107+6)-1,10)+1,INT((((5-1)*$N$107+6)-1)/10)+1)="","",INDEX($P$109:$W$118,MOD(((5-1)*$N$107+6)-1,10)+1,INT((((5-1)*$N$107+6)-1)/10)+1)))))</f>
        <v/>
      </c>
      <c r="J113" s="539">
        <f>IF($N$109="","",IF(OR(ISTEXT($N$107),ISTEXT($N$108),ISTEXT($N$109)),"",IF(OR(7&gt;$N$107,5&gt;$N$108,((5-1)*$N$107+7)&gt;$N$109),"",IF(INDEX($P$109:$W$118,MOD(((5-1)*$N$107+7)-1,10)+1,INT((((5-1)*$N$107+7)-1)/10)+1)="","",INDEX($P$109:$W$118,MOD(((5-1)*$N$107+7)-1,10)+1,INT((((5-1)*$N$107+7)-1)/10)+1)))))</f>
        <v/>
      </c>
      <c r="K113" s="539">
        <f>IF($N$109="","",IF(OR(ISTEXT($N$107),ISTEXT($N$108),ISTEXT($N$109)),"",IF(OR(8&gt;$N$107,5&gt;$N$108,((5-1)*$N$107+8)&gt;$N$109),"",IF(INDEX($P$109:$W$118,MOD(((5-1)*$N$107+8)-1,10)+1,INT((((5-1)*$N$107+8)-1)/10)+1)="","",INDEX($P$109:$W$118,MOD(((5-1)*$N$107+8)-1,10)+1,INT((((5-1)*$N$107+8)-1)/10)+1)))))</f>
        <v/>
      </c>
      <c r="L113" s="539">
        <f>IF($N$109="","",IF(OR(ISTEXT($N$107),ISTEXT($N$108),ISTEXT($N$109)),"",IF(OR(9&gt;$N$107,5&gt;$N$108,((5-1)*$N$107+9)&gt;$N$109),"",IF(INDEX($P$109:$W$118,MOD(((5-1)*$N$107+9)-1,10)+1,INT((((5-1)*$N$107+9)-1)/10)+1)="","",INDEX($P$109:$W$118,MOD(((5-1)*$N$107+9)-1,10)+1,INT((((5-1)*$N$107+9)-1)/10)+1)))))</f>
        <v/>
      </c>
      <c r="M113" s="539">
        <f>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IF(OR($D$107="",$G$107=""),"",IF($D$107="Round",IF(6=1,"Axis 1 (0°)",IF(6=2,"Axis 2 (90°)","")),IF(ISTEXT($N$108),"",IF(6&gt;$N$108,"",IF(ISTEXT($I$107),"",ROUND((6-0.5)*$I$107/$N$108,1))))))</f>
        <v/>
      </c>
      <c r="C114" s="538" t="n"/>
      <c r="D114" s="539">
        <f>IF($N$109="","",IF(OR(ISTEXT($N$107),ISTEXT($N$108),ISTEXT($N$109)),"",IF(OR(1&gt;$N$107,6&gt;$N$108,((6-1)*$N$107+1)&gt;$N$109),"",IF(INDEX($P$109:$W$118,MOD(((6-1)*$N$107+1)-1,10)+1,INT((((6-1)*$N$107+1)-1)/10)+1)="","",INDEX($P$109:$W$118,MOD(((6-1)*$N$107+1)-1,10)+1,INT((((6-1)*$N$107+1)-1)/10)+1)))))</f>
        <v/>
      </c>
      <c r="E114" s="539">
        <f>IF($N$109="","",IF(OR(ISTEXT($N$107),ISTEXT($N$108),ISTEXT($N$109)),"",IF(OR(2&gt;$N$107,6&gt;$N$108,((6-1)*$N$107+2)&gt;$N$109),"",IF(INDEX($P$109:$W$118,MOD(((6-1)*$N$107+2)-1,10)+1,INT((((6-1)*$N$107+2)-1)/10)+1)="","",INDEX($P$109:$W$118,MOD(((6-1)*$N$107+2)-1,10)+1,INT((((6-1)*$N$107+2)-1)/10)+1)))))</f>
        <v/>
      </c>
      <c r="F114" s="539">
        <f>IF($N$109="","",IF(OR(ISTEXT($N$107),ISTEXT($N$108),ISTEXT($N$109)),"",IF(OR(3&gt;$N$107,6&gt;$N$108,((6-1)*$N$107+3)&gt;$N$109),"",IF(INDEX($P$109:$W$118,MOD(((6-1)*$N$107+3)-1,10)+1,INT((((6-1)*$N$107+3)-1)/10)+1)="","",INDEX($P$109:$W$118,MOD(((6-1)*$N$107+3)-1,10)+1,INT((((6-1)*$N$107+3)-1)/10)+1)))))</f>
        <v/>
      </c>
      <c r="G114" s="539">
        <f>IF($N$109="","",IF(OR(ISTEXT($N$107),ISTEXT($N$108),ISTEXT($N$109)),"",IF(OR(4&gt;$N$107,6&gt;$N$108,((6-1)*$N$107+4)&gt;$N$109),"",IF(INDEX($P$109:$W$118,MOD(((6-1)*$N$107+4)-1,10)+1,INT((((6-1)*$N$107+4)-1)/10)+1)="","",INDEX($P$109:$W$118,MOD(((6-1)*$N$107+4)-1,10)+1,INT((((6-1)*$N$107+4)-1)/10)+1)))))</f>
        <v/>
      </c>
      <c r="H114" s="539">
        <f>IF($N$109="","",IF(OR(ISTEXT($N$107),ISTEXT($N$108),ISTEXT($N$109)),"",IF(OR(5&gt;$N$107,6&gt;$N$108,((6-1)*$N$107+5)&gt;$N$109),"",IF(INDEX($P$109:$W$118,MOD(((6-1)*$N$107+5)-1,10)+1,INT((((6-1)*$N$107+5)-1)/10)+1)="","",INDEX($P$109:$W$118,MOD(((6-1)*$N$107+5)-1,10)+1,INT((((6-1)*$N$107+5)-1)/10)+1)))))</f>
        <v/>
      </c>
      <c r="I114" s="539">
        <f>IF($N$109="","",IF(OR(ISTEXT($N$107),ISTEXT($N$108),ISTEXT($N$109)),"",IF(OR(6&gt;$N$107,6&gt;$N$108,((6-1)*$N$107+6)&gt;$N$109),"",IF(INDEX($P$109:$W$118,MOD(((6-1)*$N$107+6)-1,10)+1,INT((((6-1)*$N$107+6)-1)/10)+1)="","",INDEX($P$109:$W$118,MOD(((6-1)*$N$107+6)-1,10)+1,INT((((6-1)*$N$107+6)-1)/10)+1)))))</f>
        <v/>
      </c>
      <c r="J114" s="539">
        <f>IF($N$109="","",IF(OR(ISTEXT($N$107),ISTEXT($N$108),ISTEXT($N$109)),"",IF(OR(7&gt;$N$107,6&gt;$N$108,((6-1)*$N$107+7)&gt;$N$109),"",IF(INDEX($P$109:$W$118,MOD(((6-1)*$N$107+7)-1,10)+1,INT((((6-1)*$N$107+7)-1)/10)+1)="","",INDEX($P$109:$W$118,MOD(((6-1)*$N$107+7)-1,10)+1,INT((((6-1)*$N$107+7)-1)/10)+1)))))</f>
        <v/>
      </c>
      <c r="K114" s="539">
        <f>IF($N$109="","",IF(OR(ISTEXT($N$107),ISTEXT($N$108),ISTEXT($N$109)),"",IF(OR(8&gt;$N$107,6&gt;$N$108,((6-1)*$N$107+8)&gt;$N$109),"",IF(INDEX($P$109:$W$118,MOD(((6-1)*$N$107+8)-1,10)+1,INT((((6-1)*$N$107+8)-1)/10)+1)="","",INDEX($P$109:$W$118,MOD(((6-1)*$N$107+8)-1,10)+1,INT((((6-1)*$N$107+8)-1)/10)+1)))))</f>
        <v/>
      </c>
      <c r="L114" s="539">
        <f>IF($N$109="","",IF(OR(ISTEXT($N$107),ISTEXT($N$108),ISTEXT($N$109)),"",IF(OR(9&gt;$N$107,6&gt;$N$108,((6-1)*$N$107+9)&gt;$N$109),"",IF(INDEX($P$109:$W$118,MOD(((6-1)*$N$107+9)-1,10)+1,INT((((6-1)*$N$107+9)-1)/10)+1)="","",INDEX($P$109:$W$118,MOD(((6-1)*$N$107+9)-1,10)+1,INT((((6-1)*$N$107+9)-1)/10)+1)))))</f>
        <v/>
      </c>
      <c r="M114" s="539">
        <f>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IF(OR($D$107="",$G$107=""),"",IF($D$107="Round",IF(7=1,"Axis 1 (0°)",IF(7=2,"Axis 2 (90°)","")),IF(ISTEXT($N$108),"",IF(7&gt;$N$108,"",IF(ISTEXT($I$107),"",ROUND((7-0.5)*$I$107/$N$108,1))))))</f>
        <v/>
      </c>
      <c r="C115" s="538" t="n"/>
      <c r="D115" s="539">
        <f>IF($N$109="","",IF(OR(ISTEXT($N$107),ISTEXT($N$108),ISTEXT($N$109)),"",IF(OR(1&gt;$N$107,7&gt;$N$108,((7-1)*$N$107+1)&gt;$N$109),"",IF(INDEX($P$109:$W$118,MOD(((7-1)*$N$107+1)-1,10)+1,INT((((7-1)*$N$107+1)-1)/10)+1)="","",INDEX($P$109:$W$118,MOD(((7-1)*$N$107+1)-1,10)+1,INT((((7-1)*$N$107+1)-1)/10)+1)))))</f>
        <v/>
      </c>
      <c r="E115" s="539">
        <f>IF($N$109="","",IF(OR(ISTEXT($N$107),ISTEXT($N$108),ISTEXT($N$109)),"",IF(OR(2&gt;$N$107,7&gt;$N$108,((7-1)*$N$107+2)&gt;$N$109),"",IF(INDEX($P$109:$W$118,MOD(((7-1)*$N$107+2)-1,10)+1,INT((((7-1)*$N$107+2)-1)/10)+1)="","",INDEX($P$109:$W$118,MOD(((7-1)*$N$107+2)-1,10)+1,INT((((7-1)*$N$107+2)-1)/10)+1)))))</f>
        <v/>
      </c>
      <c r="F115" s="539">
        <f>IF($N$109="","",IF(OR(ISTEXT($N$107),ISTEXT($N$108),ISTEXT($N$109)),"",IF(OR(3&gt;$N$107,7&gt;$N$108,((7-1)*$N$107+3)&gt;$N$109),"",IF(INDEX($P$109:$W$118,MOD(((7-1)*$N$107+3)-1,10)+1,INT((((7-1)*$N$107+3)-1)/10)+1)="","",INDEX($P$109:$W$118,MOD(((7-1)*$N$107+3)-1,10)+1,INT((((7-1)*$N$107+3)-1)/10)+1)))))</f>
        <v/>
      </c>
      <c r="G115" s="539">
        <f>IF($N$109="","",IF(OR(ISTEXT($N$107),ISTEXT($N$108),ISTEXT($N$109)),"",IF(OR(4&gt;$N$107,7&gt;$N$108,((7-1)*$N$107+4)&gt;$N$109),"",IF(INDEX($P$109:$W$118,MOD(((7-1)*$N$107+4)-1,10)+1,INT((((7-1)*$N$107+4)-1)/10)+1)="","",INDEX($P$109:$W$118,MOD(((7-1)*$N$107+4)-1,10)+1,INT((((7-1)*$N$107+4)-1)/10)+1)))))</f>
        <v/>
      </c>
      <c r="H115" s="539">
        <f>IF($N$109="","",IF(OR(ISTEXT($N$107),ISTEXT($N$108),ISTEXT($N$109)),"",IF(OR(5&gt;$N$107,7&gt;$N$108,((7-1)*$N$107+5)&gt;$N$109),"",IF(INDEX($P$109:$W$118,MOD(((7-1)*$N$107+5)-1,10)+1,INT((((7-1)*$N$107+5)-1)/10)+1)="","",INDEX($P$109:$W$118,MOD(((7-1)*$N$107+5)-1,10)+1,INT((((7-1)*$N$107+5)-1)/10)+1)))))</f>
        <v/>
      </c>
      <c r="I115" s="539">
        <f>IF($N$109="","",IF(OR(ISTEXT($N$107),ISTEXT($N$108),ISTEXT($N$109)),"",IF(OR(6&gt;$N$107,7&gt;$N$108,((7-1)*$N$107+6)&gt;$N$109),"",IF(INDEX($P$109:$W$118,MOD(((7-1)*$N$107+6)-1,10)+1,INT((((7-1)*$N$107+6)-1)/10)+1)="","",INDEX($P$109:$W$118,MOD(((7-1)*$N$107+6)-1,10)+1,INT((((7-1)*$N$107+6)-1)/10)+1)))))</f>
        <v/>
      </c>
      <c r="J115" s="539">
        <f>IF($N$109="","",IF(OR(ISTEXT($N$107),ISTEXT($N$108),ISTEXT($N$109)),"",IF(OR(7&gt;$N$107,7&gt;$N$108,((7-1)*$N$107+7)&gt;$N$109),"",IF(INDEX($P$109:$W$118,MOD(((7-1)*$N$107+7)-1,10)+1,INT((((7-1)*$N$107+7)-1)/10)+1)="","",INDEX($P$109:$W$118,MOD(((7-1)*$N$107+7)-1,10)+1,INT((((7-1)*$N$107+7)-1)/10)+1)))))</f>
        <v/>
      </c>
      <c r="K115" s="539">
        <f>IF($N$109="","",IF(OR(ISTEXT($N$107),ISTEXT($N$108),ISTEXT($N$109)),"",IF(OR(8&gt;$N$107,7&gt;$N$108,((7-1)*$N$107+8)&gt;$N$109),"",IF(INDEX($P$109:$W$118,MOD(((7-1)*$N$107+8)-1,10)+1,INT((((7-1)*$N$107+8)-1)/10)+1)="","",INDEX($P$109:$W$118,MOD(((7-1)*$N$107+8)-1,10)+1,INT((((7-1)*$N$107+8)-1)/10)+1)))))</f>
        <v/>
      </c>
      <c r="L115" s="539">
        <f>IF($N$109="","",IF(OR(ISTEXT($N$107),ISTEXT($N$108),ISTEXT($N$109)),"",IF(OR(9&gt;$N$107,7&gt;$N$108,((7-1)*$N$107+9)&gt;$N$109),"",IF(INDEX($P$109:$W$118,MOD(((7-1)*$N$107+9)-1,10)+1,INT((((7-1)*$N$107+9)-1)/10)+1)="","",INDEX($P$109:$W$118,MOD(((7-1)*$N$107+9)-1,10)+1,INT((((7-1)*$N$107+9)-1)/10)+1)))))</f>
        <v/>
      </c>
      <c r="M115" s="539">
        <f>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IF(OR($D$107="",$G$107=""),"",IF($D$107="Round",IF(8=1,"Axis 1 (0°)",IF(8=2,"Axis 2 (90°)","")),IF(ISTEXT($N$108),"",IF(8&gt;$N$108,"",IF(ISTEXT($I$107),"",ROUND((8-0.5)*$I$107/$N$108,1))))))</f>
        <v/>
      </c>
      <c r="C116" s="538" t="n"/>
      <c r="D116" s="539">
        <f>IF($N$109="","",IF(OR(ISTEXT($N$107),ISTEXT($N$108),ISTEXT($N$109)),"",IF(OR(1&gt;$N$107,8&gt;$N$108,((8-1)*$N$107+1)&gt;$N$109),"",IF(INDEX($P$109:$W$118,MOD(((8-1)*$N$107+1)-1,10)+1,INT((((8-1)*$N$107+1)-1)/10)+1)="","",INDEX($P$109:$W$118,MOD(((8-1)*$N$107+1)-1,10)+1,INT((((8-1)*$N$107+1)-1)/10)+1)))))</f>
        <v/>
      </c>
      <c r="E116" s="539">
        <f>IF($N$109="","",IF(OR(ISTEXT($N$107),ISTEXT($N$108),ISTEXT($N$109)),"",IF(OR(2&gt;$N$107,8&gt;$N$108,((8-1)*$N$107+2)&gt;$N$109),"",IF(INDEX($P$109:$W$118,MOD(((8-1)*$N$107+2)-1,10)+1,INT((((8-1)*$N$107+2)-1)/10)+1)="","",INDEX($P$109:$W$118,MOD(((8-1)*$N$107+2)-1,10)+1,INT((((8-1)*$N$107+2)-1)/10)+1)))))</f>
        <v/>
      </c>
      <c r="F116" s="539">
        <f>IF($N$109="","",IF(OR(ISTEXT($N$107),ISTEXT($N$108),ISTEXT($N$109)),"",IF(OR(3&gt;$N$107,8&gt;$N$108,((8-1)*$N$107+3)&gt;$N$109),"",IF(INDEX($P$109:$W$118,MOD(((8-1)*$N$107+3)-1,10)+1,INT((((8-1)*$N$107+3)-1)/10)+1)="","",INDEX($P$109:$W$118,MOD(((8-1)*$N$107+3)-1,10)+1,INT((((8-1)*$N$107+3)-1)/10)+1)))))</f>
        <v/>
      </c>
      <c r="G116" s="539">
        <f>IF($N$109="","",IF(OR(ISTEXT($N$107),ISTEXT($N$108),ISTEXT($N$109)),"",IF(OR(4&gt;$N$107,8&gt;$N$108,((8-1)*$N$107+4)&gt;$N$109),"",IF(INDEX($P$109:$W$118,MOD(((8-1)*$N$107+4)-1,10)+1,INT((((8-1)*$N$107+4)-1)/10)+1)="","",INDEX($P$109:$W$118,MOD(((8-1)*$N$107+4)-1,10)+1,INT((((8-1)*$N$107+4)-1)/10)+1)))))</f>
        <v/>
      </c>
      <c r="H116" s="539">
        <f>IF($N$109="","",IF(OR(ISTEXT($N$107),ISTEXT($N$108),ISTEXT($N$109)),"",IF(OR(5&gt;$N$107,8&gt;$N$108,((8-1)*$N$107+5)&gt;$N$109),"",IF(INDEX($P$109:$W$118,MOD(((8-1)*$N$107+5)-1,10)+1,INT((((8-1)*$N$107+5)-1)/10)+1)="","",INDEX($P$109:$W$118,MOD(((8-1)*$N$107+5)-1,10)+1,INT((((8-1)*$N$107+5)-1)/10)+1)))))</f>
        <v/>
      </c>
      <c r="I116" s="539">
        <f>IF($N$109="","",IF(OR(ISTEXT($N$107),ISTEXT($N$108),ISTEXT($N$109)),"",IF(OR(6&gt;$N$107,8&gt;$N$108,((8-1)*$N$107+6)&gt;$N$109),"",IF(INDEX($P$109:$W$118,MOD(((8-1)*$N$107+6)-1,10)+1,INT((((8-1)*$N$107+6)-1)/10)+1)="","",INDEX($P$109:$W$118,MOD(((8-1)*$N$107+6)-1,10)+1,INT((((8-1)*$N$107+6)-1)/10)+1)))))</f>
        <v/>
      </c>
      <c r="J116" s="539">
        <f>IF($N$109="","",IF(OR(ISTEXT($N$107),ISTEXT($N$108),ISTEXT($N$109)),"",IF(OR(7&gt;$N$107,8&gt;$N$108,((8-1)*$N$107+7)&gt;$N$109),"",IF(INDEX($P$109:$W$118,MOD(((8-1)*$N$107+7)-1,10)+1,INT((((8-1)*$N$107+7)-1)/10)+1)="","",INDEX($P$109:$W$118,MOD(((8-1)*$N$107+7)-1,10)+1,INT((((8-1)*$N$107+7)-1)/10)+1)))))</f>
        <v/>
      </c>
      <c r="K116" s="539">
        <f>IF($N$109="","",IF(OR(ISTEXT($N$107),ISTEXT($N$108),ISTEXT($N$109)),"",IF(OR(8&gt;$N$107,8&gt;$N$108,((8-1)*$N$107+8)&gt;$N$109),"",IF(INDEX($P$109:$W$118,MOD(((8-1)*$N$107+8)-1,10)+1,INT((((8-1)*$N$107+8)-1)/10)+1)="","",INDEX($P$109:$W$118,MOD(((8-1)*$N$107+8)-1,10)+1,INT((((8-1)*$N$107+8)-1)/10)+1)))))</f>
        <v/>
      </c>
      <c r="L116" s="539">
        <f>IF($N$109="","",IF(OR(ISTEXT($N$107),ISTEXT($N$108),ISTEXT($N$109)),"",IF(OR(9&gt;$N$107,8&gt;$N$108,((8-1)*$N$107+9)&gt;$N$109),"",IF(INDEX($P$109:$W$118,MOD(((8-1)*$N$107+9)-1,10)+1,INT((((8-1)*$N$107+9)-1)/10)+1)="","",INDEX($P$109:$W$118,MOD(((8-1)*$N$107+9)-1,10)+1,INT((((8-1)*$N$107+9)-1)/10)+1)))))</f>
        <v/>
      </c>
      <c r="M116" s="539">
        <f>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IF($G$122="","",IF($D$122="Round",$G$122&amp;""" dia",$G$122&amp;""" x "&amp;$I$122&amp;""""))</f>
        <v/>
      </c>
      <c r="G120" s="173" t="n"/>
      <c r="H120" s="525">
        <f>IF(OR($D$122="",$G$122=""),"",IF($D$122="Round",IF(ISTEXT($G$122),"",ROUND(PI()*(($G$122-2*N($K$122))/2)^2/144,3)),IF($I$122="","",IF(OR(ISTEXT($G$122),ISTEXT($I$122)),"",ROUND(($G$122-2*N($K$122))*($I$122-2*N($K$122))/144,3)))))</f>
        <v/>
      </c>
      <c r="I120" s="189" t="n"/>
      <c r="J120" s="189" t="n"/>
      <c r="K120" s="189">
        <f>IF(N(J120)*N(H120)=0,"",ROUND(N(J120)*N(H120),0))</f>
        <v/>
      </c>
      <c r="L120" s="189">
        <f>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IF($N$122="","",IF($D$122="Round",$N$122&amp;" x 2 axes",IF($N$123="","",$N$122&amp;" x "&amp;$N$123)))</f>
        <v/>
      </c>
      <c r="N122" s="534">
        <f>IF(OR($D$122="",$G$122=""),"",IF($D$122="Round",IF(ISTEXT($G$122),"",IF($G$122&lt;=9,6,IF($G$122&lt;=12,8,10))),IF(ISTEXT($G$122),"",IF($G$122&lt;12,2,MIN(10,MAX(3,ROUNDUP($G$122/6,0)))))))</f>
        <v/>
      </c>
      <c r="P122" s="473" t="inlineStr">
        <is>
          <t>Quick entry – type readings in order (row by row of the grid), down this column then the next:</t>
        </is>
      </c>
    </row>
    <row r="123" ht="13.35" customHeight="1" s="162">
      <c r="B123" s="535" t="inlineStr">
        <is>
          <t>Depth↓ Pos→ (in)</t>
        </is>
      </c>
      <c r="C123" s="414" t="n"/>
      <c r="D123" s="535">
        <f>IF(ISTEXT($N$122),"",IF(OR($D$122="",$G$122="",1&gt;$N$122),"",IF($D$122="Round",IF(ISTEXT($G$122),"",ROUND(IF(1&lt;=$N$122/2,$G$122/2*(1-SQRT(($N$122-2*1+1)/$N$122)),$G$122-$G$122/2*(1-SQRT(($N$122-2*($N$122-1+1)+1)/$N$122))),1)),IF(ISTEXT($G$122),"",ROUND((1-0.5)*$G$122/$N$122,1)))))</f>
        <v/>
      </c>
      <c r="E123" s="535">
        <f>IF(ISTEXT($N$122),"",IF(OR($D$122="",$G$122="",2&gt;$N$122),"",IF($D$122="Round",IF(ISTEXT($G$122),"",ROUND(IF(2&lt;=$N$122/2,$G$122/2*(1-SQRT(($N$122-2*2+1)/$N$122)),$G$122-$G$122/2*(1-SQRT(($N$122-2*($N$122-2+1)+1)/$N$122))),1)),IF(ISTEXT($G$122),"",ROUND((2-0.5)*$G$122/$N$122,1)))))</f>
        <v/>
      </c>
      <c r="F123" s="535">
        <f>IF(ISTEXT($N$122),"",IF(OR($D$122="",$G$122="",3&gt;$N$122),"",IF($D$122="Round",IF(ISTEXT($G$122),"",ROUND(IF(3&lt;=$N$122/2,$G$122/2*(1-SQRT(($N$122-2*3+1)/$N$122)),$G$122-$G$122/2*(1-SQRT(($N$122-2*($N$122-3+1)+1)/$N$122))),1)),IF(ISTEXT($G$122),"",ROUND((3-0.5)*$G$122/$N$122,1)))))</f>
        <v/>
      </c>
      <c r="G123" s="535">
        <f>IF(ISTEXT($N$122),"",IF(OR($D$122="",$G$122="",4&gt;$N$122),"",IF($D$122="Round",IF(ISTEXT($G$122),"",ROUND(IF(4&lt;=$N$122/2,$G$122/2*(1-SQRT(($N$122-2*4+1)/$N$122)),$G$122-$G$122/2*(1-SQRT(($N$122-2*($N$122-4+1)+1)/$N$122))),1)),IF(ISTEXT($G$122),"",ROUND((4-0.5)*$G$122/$N$122,1)))))</f>
        <v/>
      </c>
      <c r="H123" s="535">
        <f>IF(ISTEXT($N$122),"",IF(OR($D$122="",$G$122="",5&gt;$N$122),"",IF($D$122="Round",IF(ISTEXT($G$122),"",ROUND(IF(5&lt;=$N$122/2,$G$122/2*(1-SQRT(($N$122-2*5+1)/$N$122)),$G$122-$G$122/2*(1-SQRT(($N$122-2*($N$122-5+1)+1)/$N$122))),1)),IF(ISTEXT($G$122),"",ROUND((5-0.5)*$G$122/$N$122,1)))))</f>
        <v/>
      </c>
      <c r="I123" s="535">
        <f>IF(ISTEXT($N$122),"",IF(OR($D$122="",$G$122="",6&gt;$N$122),"",IF($D$122="Round",IF(ISTEXT($G$122),"",ROUND(IF(6&lt;=$N$122/2,$G$122/2*(1-SQRT(($N$122-2*6+1)/$N$122)),$G$122-$G$122/2*(1-SQRT(($N$122-2*($N$122-6+1)+1)/$N$122))),1)),IF(ISTEXT($G$122),"",ROUND((6-0.5)*$G$122/$N$122,1)))))</f>
        <v/>
      </c>
      <c r="J123" s="535">
        <f>IF(ISTEXT($N$122),"",IF(OR($D$122="",$G$122="",7&gt;$N$122),"",IF($D$122="Round",IF(ISTEXT($G$122),"",ROUND(IF(7&lt;=$N$122/2,$G$122/2*(1-SQRT(($N$122-2*7+1)/$N$122)),$G$122-$G$122/2*(1-SQRT(($N$122-2*($N$122-7+1)+1)/$N$122))),1)),IF(ISTEXT($G$122),"",ROUND((7-0.5)*$G$122/$N$122,1)))))</f>
        <v/>
      </c>
      <c r="K123" s="535">
        <f>IF(ISTEXT($N$122),"",IF(OR($D$122="",$G$122="",8&gt;$N$122),"",IF($D$122="Round",IF(ISTEXT($G$122),"",ROUND(IF(8&lt;=$N$122/2,$G$122/2*(1-SQRT(($N$122-2*8+1)/$N$122)),$G$122-$G$122/2*(1-SQRT(($N$122-2*($N$122-8+1)+1)/$N$122))),1)),IF(ISTEXT($G$122),"",ROUND((8-0.5)*$G$122/$N$122,1)))))</f>
        <v/>
      </c>
      <c r="L123" s="535">
        <f>IF(ISTEXT($N$122),"",IF(OR($D$122="",$G$122="",9&gt;$N$122),"",IF($D$122="Round",IF(ISTEXT($G$122),"",ROUND(IF(9&lt;=$N$122/2,$G$122/2*(1-SQRT(($N$122-2*9+1)/$N$122)),$G$122-$G$122/2*(1-SQRT(($N$122-2*($N$122-9+1)+1)/$N$122))),1)),IF(ISTEXT($G$122),"",ROUND((9-0.5)*$G$122/$N$122,1)))))</f>
        <v/>
      </c>
      <c r="M123" s="535">
        <f>IF(ISTEXT($N$122),"",IF(OR($D$122="",$G$122="",10&gt;$N$122),"",IF($D$122="Round",IF(ISTEXT($G$122),"",ROUND(IF(10&lt;=$N$122/2,$G$122/2*(1-SQRT(($N$122-2*10+1)/$N$122)),$G$122-$G$122/2*(1-SQRT(($N$122-2*($N$122-10+1)+1)/$N$122))),1)),IF(ISTEXT($G$122),"",ROUND((10-0.5)*$G$122/$N$122,1)))))</f>
        <v/>
      </c>
      <c r="N123" s="534">
        <f>IF(OR($D$122="",$G$122=""),"",IF($D$122="Round",2,IF($I$122="","",IF(ISTEXT($I$122),"",IF($I$122&lt;12,2,MIN(8,MAX(3,ROUNDUP($I$122/6,0))))))))</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IF(OR($D$122="",$G$122=""),"",IF($D$122="Round",IF(1=1,"Axis 1 (0°)",IF(1=2,"Axis 2 (90°)","")),IF(ISTEXT($N$123),"",IF(1&gt;$N$123,"",IF(ISTEXT($I$122),"",ROUND((1-0.5)*$I$122/$N$123,1))))))</f>
        <v/>
      </c>
      <c r="C124" s="538" t="n"/>
      <c r="D124" s="539">
        <f>IF($N$124="","",IF(OR(ISTEXT($N$122),ISTEXT($N$123),ISTEXT($N$124)),"",IF(OR(1&gt;$N$122,1&gt;$N$123,((1-1)*$N$122+1)&gt;$N$124),"",IF(INDEX($P$124:$W$133,MOD(((1-1)*$N$122+1)-1,10)+1,INT((((1-1)*$N$122+1)-1)/10)+1)="","",INDEX($P$124:$W$133,MOD(((1-1)*$N$122+1)-1,10)+1,INT((((1-1)*$N$122+1)-1)/10)+1)))))</f>
        <v/>
      </c>
      <c r="E124" s="539">
        <f>IF($N$124="","",IF(OR(ISTEXT($N$122),ISTEXT($N$123),ISTEXT($N$124)),"",IF(OR(2&gt;$N$122,1&gt;$N$123,((1-1)*$N$122+2)&gt;$N$124),"",IF(INDEX($P$124:$W$133,MOD(((1-1)*$N$122+2)-1,10)+1,INT((((1-1)*$N$122+2)-1)/10)+1)="","",INDEX($P$124:$W$133,MOD(((1-1)*$N$122+2)-1,10)+1,INT((((1-1)*$N$122+2)-1)/10)+1)))))</f>
        <v/>
      </c>
      <c r="F124" s="539">
        <f>IF($N$124="","",IF(OR(ISTEXT($N$122),ISTEXT($N$123),ISTEXT($N$124)),"",IF(OR(3&gt;$N$122,1&gt;$N$123,((1-1)*$N$122+3)&gt;$N$124),"",IF(INDEX($P$124:$W$133,MOD(((1-1)*$N$122+3)-1,10)+1,INT((((1-1)*$N$122+3)-1)/10)+1)="","",INDEX($P$124:$W$133,MOD(((1-1)*$N$122+3)-1,10)+1,INT((((1-1)*$N$122+3)-1)/10)+1)))))</f>
        <v/>
      </c>
      <c r="G124" s="539">
        <f>IF($N$124="","",IF(OR(ISTEXT($N$122),ISTEXT($N$123),ISTEXT($N$124)),"",IF(OR(4&gt;$N$122,1&gt;$N$123,((1-1)*$N$122+4)&gt;$N$124),"",IF(INDEX($P$124:$W$133,MOD(((1-1)*$N$122+4)-1,10)+1,INT((((1-1)*$N$122+4)-1)/10)+1)="","",INDEX($P$124:$W$133,MOD(((1-1)*$N$122+4)-1,10)+1,INT((((1-1)*$N$122+4)-1)/10)+1)))))</f>
        <v/>
      </c>
      <c r="H124" s="539">
        <f>IF($N$124="","",IF(OR(ISTEXT($N$122),ISTEXT($N$123),ISTEXT($N$124)),"",IF(OR(5&gt;$N$122,1&gt;$N$123,((1-1)*$N$122+5)&gt;$N$124),"",IF(INDEX($P$124:$W$133,MOD(((1-1)*$N$122+5)-1,10)+1,INT((((1-1)*$N$122+5)-1)/10)+1)="","",INDEX($P$124:$W$133,MOD(((1-1)*$N$122+5)-1,10)+1,INT((((1-1)*$N$122+5)-1)/10)+1)))))</f>
        <v/>
      </c>
      <c r="I124" s="539">
        <f>IF($N$124="","",IF(OR(ISTEXT($N$122),ISTEXT($N$123),ISTEXT($N$124)),"",IF(OR(6&gt;$N$122,1&gt;$N$123,((1-1)*$N$122+6)&gt;$N$124),"",IF(INDEX($P$124:$W$133,MOD(((1-1)*$N$122+6)-1,10)+1,INT((((1-1)*$N$122+6)-1)/10)+1)="","",INDEX($P$124:$W$133,MOD(((1-1)*$N$122+6)-1,10)+1,INT((((1-1)*$N$122+6)-1)/10)+1)))))</f>
        <v/>
      </c>
      <c r="J124" s="539">
        <f>IF($N$124="","",IF(OR(ISTEXT($N$122),ISTEXT($N$123),ISTEXT($N$124)),"",IF(OR(7&gt;$N$122,1&gt;$N$123,((1-1)*$N$122+7)&gt;$N$124),"",IF(INDEX($P$124:$W$133,MOD(((1-1)*$N$122+7)-1,10)+1,INT((((1-1)*$N$122+7)-1)/10)+1)="","",INDEX($P$124:$W$133,MOD(((1-1)*$N$122+7)-1,10)+1,INT((((1-1)*$N$122+7)-1)/10)+1)))))</f>
        <v/>
      </c>
      <c r="K124" s="539">
        <f>IF($N$124="","",IF(OR(ISTEXT($N$122),ISTEXT($N$123),ISTEXT($N$124)),"",IF(OR(8&gt;$N$122,1&gt;$N$123,((1-1)*$N$122+8)&gt;$N$124),"",IF(INDEX($P$124:$W$133,MOD(((1-1)*$N$122+8)-1,10)+1,INT((((1-1)*$N$122+8)-1)/10)+1)="","",INDEX($P$124:$W$133,MOD(((1-1)*$N$122+8)-1,10)+1,INT((((1-1)*$N$122+8)-1)/10)+1)))))</f>
        <v/>
      </c>
      <c r="L124" s="539">
        <f>IF($N$124="","",IF(OR(ISTEXT($N$122),ISTEXT($N$123),ISTEXT($N$124)),"",IF(OR(9&gt;$N$122,1&gt;$N$123,((1-1)*$N$122+9)&gt;$N$124),"",IF(INDEX($P$124:$W$133,MOD(((1-1)*$N$122+9)-1,10)+1,INT((((1-1)*$N$122+9)-1)/10)+1)="","",INDEX($P$124:$W$133,MOD(((1-1)*$N$122+9)-1,10)+1,INT((((1-1)*$N$122+9)-1)/10)+1)))))</f>
        <v/>
      </c>
      <c r="M124" s="539">
        <f>IF($N$124="","",IF(OR(ISTEXT($N$122),ISTEXT($N$123),ISTEXT($N$124)),"",IF(OR(10&gt;$N$122,1&gt;$N$123,((1-1)*$N$122+10)&gt;$N$124),"",IF(INDEX($P$124:$W$133,MOD(((1-1)*$N$122+10)-1,10)+1,INT((((1-1)*$N$122+10)-1)/10)+1)="","",INDEX($P$124:$W$133,MOD(((1-1)*$N$122+10)-1,10)+1,INT((((1-1)*$N$122+10)-1)/10)+1)))))</f>
        <v/>
      </c>
      <c r="N124" s="534">
        <f>IF(OR(N122="",N123=""),"",IF(OR(ISTEXT(N122),ISTEXT(N123)),"",N122*N123))</f>
        <v/>
      </c>
      <c r="P124" s="540" t="n"/>
      <c r="Q124" s="540" t="n"/>
      <c r="R124" s="540" t="n"/>
      <c r="S124" s="540" t="n"/>
      <c r="T124" s="540" t="n"/>
      <c r="U124" s="540" t="n"/>
      <c r="V124" s="540" t="n"/>
      <c r="W124" s="540" t="n"/>
    </row>
    <row r="125" ht="13.35" customHeight="1" s="162">
      <c r="B125" s="537">
        <f>IF(OR($D$122="",$G$122=""),"",IF($D$122="Round",IF(2=1,"Axis 1 (0°)",IF(2=2,"Axis 2 (90°)","")),IF(ISTEXT($N$123),"",IF(2&gt;$N$123,"",IF(ISTEXT($I$122),"",ROUND((2-0.5)*$I$122/$N$123,1))))))</f>
        <v/>
      </c>
      <c r="C125" s="538" t="n"/>
      <c r="D125" s="539">
        <f>IF($N$124="","",IF(OR(ISTEXT($N$122),ISTEXT($N$123),ISTEXT($N$124)),"",IF(OR(1&gt;$N$122,2&gt;$N$123,((2-1)*$N$122+1)&gt;$N$124),"",IF(INDEX($P$124:$W$133,MOD(((2-1)*$N$122+1)-1,10)+1,INT((((2-1)*$N$122+1)-1)/10)+1)="","",INDEX($P$124:$W$133,MOD(((2-1)*$N$122+1)-1,10)+1,INT((((2-1)*$N$122+1)-1)/10)+1)))))</f>
        <v/>
      </c>
      <c r="E125" s="539">
        <f>IF($N$124="","",IF(OR(ISTEXT($N$122),ISTEXT($N$123),ISTEXT($N$124)),"",IF(OR(2&gt;$N$122,2&gt;$N$123,((2-1)*$N$122+2)&gt;$N$124),"",IF(INDEX($P$124:$W$133,MOD(((2-1)*$N$122+2)-1,10)+1,INT((((2-1)*$N$122+2)-1)/10)+1)="","",INDEX($P$124:$W$133,MOD(((2-1)*$N$122+2)-1,10)+1,INT((((2-1)*$N$122+2)-1)/10)+1)))))</f>
        <v/>
      </c>
      <c r="F125" s="539">
        <f>IF($N$124="","",IF(OR(ISTEXT($N$122),ISTEXT($N$123),ISTEXT($N$124)),"",IF(OR(3&gt;$N$122,2&gt;$N$123,((2-1)*$N$122+3)&gt;$N$124),"",IF(INDEX($P$124:$W$133,MOD(((2-1)*$N$122+3)-1,10)+1,INT((((2-1)*$N$122+3)-1)/10)+1)="","",INDEX($P$124:$W$133,MOD(((2-1)*$N$122+3)-1,10)+1,INT((((2-1)*$N$122+3)-1)/10)+1)))))</f>
        <v/>
      </c>
      <c r="G125" s="539">
        <f>IF($N$124="","",IF(OR(ISTEXT($N$122),ISTEXT($N$123),ISTEXT($N$124)),"",IF(OR(4&gt;$N$122,2&gt;$N$123,((2-1)*$N$122+4)&gt;$N$124),"",IF(INDEX($P$124:$W$133,MOD(((2-1)*$N$122+4)-1,10)+1,INT((((2-1)*$N$122+4)-1)/10)+1)="","",INDEX($P$124:$W$133,MOD(((2-1)*$N$122+4)-1,10)+1,INT((((2-1)*$N$122+4)-1)/10)+1)))))</f>
        <v/>
      </c>
      <c r="H125" s="539">
        <f>IF($N$124="","",IF(OR(ISTEXT($N$122),ISTEXT($N$123),ISTEXT($N$124)),"",IF(OR(5&gt;$N$122,2&gt;$N$123,((2-1)*$N$122+5)&gt;$N$124),"",IF(INDEX($P$124:$W$133,MOD(((2-1)*$N$122+5)-1,10)+1,INT((((2-1)*$N$122+5)-1)/10)+1)="","",INDEX($P$124:$W$133,MOD(((2-1)*$N$122+5)-1,10)+1,INT((((2-1)*$N$122+5)-1)/10)+1)))))</f>
        <v/>
      </c>
      <c r="I125" s="539">
        <f>IF($N$124="","",IF(OR(ISTEXT($N$122),ISTEXT($N$123),ISTEXT($N$124)),"",IF(OR(6&gt;$N$122,2&gt;$N$123,((2-1)*$N$122+6)&gt;$N$124),"",IF(INDEX($P$124:$W$133,MOD(((2-1)*$N$122+6)-1,10)+1,INT((((2-1)*$N$122+6)-1)/10)+1)="","",INDEX($P$124:$W$133,MOD(((2-1)*$N$122+6)-1,10)+1,INT((((2-1)*$N$122+6)-1)/10)+1)))))</f>
        <v/>
      </c>
      <c r="J125" s="539">
        <f>IF($N$124="","",IF(OR(ISTEXT($N$122),ISTEXT($N$123),ISTEXT($N$124)),"",IF(OR(7&gt;$N$122,2&gt;$N$123,((2-1)*$N$122+7)&gt;$N$124),"",IF(INDEX($P$124:$W$133,MOD(((2-1)*$N$122+7)-1,10)+1,INT((((2-1)*$N$122+7)-1)/10)+1)="","",INDEX($P$124:$W$133,MOD(((2-1)*$N$122+7)-1,10)+1,INT((((2-1)*$N$122+7)-1)/10)+1)))))</f>
        <v/>
      </c>
      <c r="K125" s="539">
        <f>IF($N$124="","",IF(OR(ISTEXT($N$122),ISTEXT($N$123),ISTEXT($N$124)),"",IF(OR(8&gt;$N$122,2&gt;$N$123,((2-1)*$N$122+8)&gt;$N$124),"",IF(INDEX($P$124:$W$133,MOD(((2-1)*$N$122+8)-1,10)+1,INT((((2-1)*$N$122+8)-1)/10)+1)="","",INDEX($P$124:$W$133,MOD(((2-1)*$N$122+8)-1,10)+1,INT((((2-1)*$N$122+8)-1)/10)+1)))))</f>
        <v/>
      </c>
      <c r="L125" s="539">
        <f>IF($N$124="","",IF(OR(ISTEXT($N$122),ISTEXT($N$123),ISTEXT($N$124)),"",IF(OR(9&gt;$N$122,2&gt;$N$123,((2-1)*$N$122+9)&gt;$N$124),"",IF(INDEX($P$124:$W$133,MOD(((2-1)*$N$122+9)-1,10)+1,INT((((2-1)*$N$122+9)-1)/10)+1)="","",INDEX($P$124:$W$133,MOD(((2-1)*$N$122+9)-1,10)+1,INT((((2-1)*$N$122+9)-1)/10)+1)))))</f>
        <v/>
      </c>
      <c r="M125" s="539">
        <f>IF($N$124="","",IF(OR(ISTEXT($N$122),ISTEXT($N$123),ISTEXT($N$124)),"",IF(OR(10&gt;$N$122,2&gt;$N$123,((2-1)*$N$122+10)&gt;$N$124),"",IF(INDEX($P$124:$W$133,MOD(((2-1)*$N$122+10)-1,10)+1,INT((((2-1)*$N$122+10)-1)/10)+1)="","",INDEX($P$124:$W$133,MOD(((2-1)*$N$122+10)-1,10)+1,INT((((2-1)*$N$122+10)-1)/10)+1)))))</f>
        <v/>
      </c>
      <c r="P125" s="540" t="n"/>
      <c r="Q125" s="540" t="n"/>
      <c r="R125" s="540" t="n"/>
      <c r="S125" s="540" t="n"/>
      <c r="T125" s="540" t="n"/>
      <c r="U125" s="540" t="n"/>
      <c r="V125" s="540" t="n"/>
      <c r="W125" s="540" t="n"/>
    </row>
    <row r="126" ht="13.35" customHeight="1" s="162">
      <c r="B126" s="537">
        <f>IF(OR($D$122="",$G$122=""),"",IF($D$122="Round",IF(3=1,"Axis 1 (0°)",IF(3=2,"Axis 2 (90°)","")),IF(ISTEXT($N$123),"",IF(3&gt;$N$123,"",IF(ISTEXT($I$122),"",ROUND((3-0.5)*$I$122/$N$123,1))))))</f>
        <v/>
      </c>
      <c r="C126" s="538" t="n"/>
      <c r="D126" s="539">
        <f>IF($N$124="","",IF(OR(ISTEXT($N$122),ISTEXT($N$123),ISTEXT($N$124)),"",IF(OR(1&gt;$N$122,3&gt;$N$123,((3-1)*$N$122+1)&gt;$N$124),"",IF(INDEX($P$124:$W$133,MOD(((3-1)*$N$122+1)-1,10)+1,INT((((3-1)*$N$122+1)-1)/10)+1)="","",INDEX($P$124:$W$133,MOD(((3-1)*$N$122+1)-1,10)+1,INT((((3-1)*$N$122+1)-1)/10)+1)))))</f>
        <v/>
      </c>
      <c r="E126" s="539">
        <f>IF($N$124="","",IF(OR(ISTEXT($N$122),ISTEXT($N$123),ISTEXT($N$124)),"",IF(OR(2&gt;$N$122,3&gt;$N$123,((3-1)*$N$122+2)&gt;$N$124),"",IF(INDEX($P$124:$W$133,MOD(((3-1)*$N$122+2)-1,10)+1,INT((((3-1)*$N$122+2)-1)/10)+1)="","",INDEX($P$124:$W$133,MOD(((3-1)*$N$122+2)-1,10)+1,INT((((3-1)*$N$122+2)-1)/10)+1)))))</f>
        <v/>
      </c>
      <c r="F126" s="539">
        <f>IF($N$124="","",IF(OR(ISTEXT($N$122),ISTEXT($N$123),ISTEXT($N$124)),"",IF(OR(3&gt;$N$122,3&gt;$N$123,((3-1)*$N$122+3)&gt;$N$124),"",IF(INDEX($P$124:$W$133,MOD(((3-1)*$N$122+3)-1,10)+1,INT((((3-1)*$N$122+3)-1)/10)+1)="","",INDEX($P$124:$W$133,MOD(((3-1)*$N$122+3)-1,10)+1,INT((((3-1)*$N$122+3)-1)/10)+1)))))</f>
        <v/>
      </c>
      <c r="G126" s="539">
        <f>IF($N$124="","",IF(OR(ISTEXT($N$122),ISTEXT($N$123),ISTEXT($N$124)),"",IF(OR(4&gt;$N$122,3&gt;$N$123,((3-1)*$N$122+4)&gt;$N$124),"",IF(INDEX($P$124:$W$133,MOD(((3-1)*$N$122+4)-1,10)+1,INT((((3-1)*$N$122+4)-1)/10)+1)="","",INDEX($P$124:$W$133,MOD(((3-1)*$N$122+4)-1,10)+1,INT((((3-1)*$N$122+4)-1)/10)+1)))))</f>
        <v/>
      </c>
      <c r="H126" s="539">
        <f>IF($N$124="","",IF(OR(ISTEXT($N$122),ISTEXT($N$123),ISTEXT($N$124)),"",IF(OR(5&gt;$N$122,3&gt;$N$123,((3-1)*$N$122+5)&gt;$N$124),"",IF(INDEX($P$124:$W$133,MOD(((3-1)*$N$122+5)-1,10)+1,INT((((3-1)*$N$122+5)-1)/10)+1)="","",INDEX($P$124:$W$133,MOD(((3-1)*$N$122+5)-1,10)+1,INT((((3-1)*$N$122+5)-1)/10)+1)))))</f>
        <v/>
      </c>
      <c r="I126" s="539">
        <f>IF($N$124="","",IF(OR(ISTEXT($N$122),ISTEXT($N$123),ISTEXT($N$124)),"",IF(OR(6&gt;$N$122,3&gt;$N$123,((3-1)*$N$122+6)&gt;$N$124),"",IF(INDEX($P$124:$W$133,MOD(((3-1)*$N$122+6)-1,10)+1,INT((((3-1)*$N$122+6)-1)/10)+1)="","",INDEX($P$124:$W$133,MOD(((3-1)*$N$122+6)-1,10)+1,INT((((3-1)*$N$122+6)-1)/10)+1)))))</f>
        <v/>
      </c>
      <c r="J126" s="539">
        <f>IF($N$124="","",IF(OR(ISTEXT($N$122),ISTEXT($N$123),ISTEXT($N$124)),"",IF(OR(7&gt;$N$122,3&gt;$N$123,((3-1)*$N$122+7)&gt;$N$124),"",IF(INDEX($P$124:$W$133,MOD(((3-1)*$N$122+7)-1,10)+1,INT((((3-1)*$N$122+7)-1)/10)+1)="","",INDEX($P$124:$W$133,MOD(((3-1)*$N$122+7)-1,10)+1,INT((((3-1)*$N$122+7)-1)/10)+1)))))</f>
        <v/>
      </c>
      <c r="K126" s="539">
        <f>IF($N$124="","",IF(OR(ISTEXT($N$122),ISTEXT($N$123),ISTEXT($N$124)),"",IF(OR(8&gt;$N$122,3&gt;$N$123,((3-1)*$N$122+8)&gt;$N$124),"",IF(INDEX($P$124:$W$133,MOD(((3-1)*$N$122+8)-1,10)+1,INT((((3-1)*$N$122+8)-1)/10)+1)="","",INDEX($P$124:$W$133,MOD(((3-1)*$N$122+8)-1,10)+1,INT((((3-1)*$N$122+8)-1)/10)+1)))))</f>
        <v/>
      </c>
      <c r="L126" s="539">
        <f>IF($N$124="","",IF(OR(ISTEXT($N$122),ISTEXT($N$123),ISTEXT($N$124)),"",IF(OR(9&gt;$N$122,3&gt;$N$123,((3-1)*$N$122+9)&gt;$N$124),"",IF(INDEX($P$124:$W$133,MOD(((3-1)*$N$122+9)-1,10)+1,INT((((3-1)*$N$122+9)-1)/10)+1)="","",INDEX($P$124:$W$133,MOD(((3-1)*$N$122+9)-1,10)+1,INT((((3-1)*$N$122+9)-1)/10)+1)))))</f>
        <v/>
      </c>
      <c r="M126" s="539">
        <f>IF($N$124="","",IF(OR(ISTEXT($N$122),ISTEXT($N$123),ISTEXT($N$124)),"",IF(OR(10&gt;$N$122,3&gt;$N$123,((3-1)*$N$122+10)&gt;$N$124),"",IF(INDEX($P$124:$W$133,MOD(((3-1)*$N$122+10)-1,10)+1,INT((((3-1)*$N$122+10)-1)/10)+1)="","",INDEX($P$124:$W$133,MOD(((3-1)*$N$122+10)-1,10)+1,INT((((3-1)*$N$122+10)-1)/10)+1)))))</f>
        <v/>
      </c>
      <c r="P126" s="540" t="n"/>
      <c r="Q126" s="540" t="n"/>
      <c r="R126" s="540" t="n"/>
      <c r="S126" s="540" t="n"/>
      <c r="T126" s="540" t="n"/>
      <c r="U126" s="540" t="n"/>
      <c r="V126" s="540" t="n"/>
      <c r="W126" s="540" t="n"/>
    </row>
    <row r="127" ht="13.35" customHeight="1" s="162">
      <c r="B127" s="537">
        <f>IF(OR($D$122="",$G$122=""),"",IF($D$122="Round",IF(4=1,"Axis 1 (0°)",IF(4=2,"Axis 2 (90°)","")),IF(ISTEXT($N$123),"",IF(4&gt;$N$123,"",IF(ISTEXT($I$122),"",ROUND((4-0.5)*$I$122/$N$123,1))))))</f>
        <v/>
      </c>
      <c r="C127" s="538" t="n"/>
      <c r="D127" s="539">
        <f>IF($N$124="","",IF(OR(ISTEXT($N$122),ISTEXT($N$123),ISTEXT($N$124)),"",IF(OR(1&gt;$N$122,4&gt;$N$123,((4-1)*$N$122+1)&gt;$N$124),"",IF(INDEX($P$124:$W$133,MOD(((4-1)*$N$122+1)-1,10)+1,INT((((4-1)*$N$122+1)-1)/10)+1)="","",INDEX($P$124:$W$133,MOD(((4-1)*$N$122+1)-1,10)+1,INT((((4-1)*$N$122+1)-1)/10)+1)))))</f>
        <v/>
      </c>
      <c r="E127" s="539">
        <f>IF($N$124="","",IF(OR(ISTEXT($N$122),ISTEXT($N$123),ISTEXT($N$124)),"",IF(OR(2&gt;$N$122,4&gt;$N$123,((4-1)*$N$122+2)&gt;$N$124),"",IF(INDEX($P$124:$W$133,MOD(((4-1)*$N$122+2)-1,10)+1,INT((((4-1)*$N$122+2)-1)/10)+1)="","",INDEX($P$124:$W$133,MOD(((4-1)*$N$122+2)-1,10)+1,INT((((4-1)*$N$122+2)-1)/10)+1)))))</f>
        <v/>
      </c>
      <c r="F127" s="539">
        <f>IF($N$124="","",IF(OR(ISTEXT($N$122),ISTEXT($N$123),ISTEXT($N$124)),"",IF(OR(3&gt;$N$122,4&gt;$N$123,((4-1)*$N$122+3)&gt;$N$124),"",IF(INDEX($P$124:$W$133,MOD(((4-1)*$N$122+3)-1,10)+1,INT((((4-1)*$N$122+3)-1)/10)+1)="","",INDEX($P$124:$W$133,MOD(((4-1)*$N$122+3)-1,10)+1,INT((((4-1)*$N$122+3)-1)/10)+1)))))</f>
        <v/>
      </c>
      <c r="G127" s="539">
        <f>IF($N$124="","",IF(OR(ISTEXT($N$122),ISTEXT($N$123),ISTEXT($N$124)),"",IF(OR(4&gt;$N$122,4&gt;$N$123,((4-1)*$N$122+4)&gt;$N$124),"",IF(INDEX($P$124:$W$133,MOD(((4-1)*$N$122+4)-1,10)+1,INT((((4-1)*$N$122+4)-1)/10)+1)="","",INDEX($P$124:$W$133,MOD(((4-1)*$N$122+4)-1,10)+1,INT((((4-1)*$N$122+4)-1)/10)+1)))))</f>
        <v/>
      </c>
      <c r="H127" s="539">
        <f>IF($N$124="","",IF(OR(ISTEXT($N$122),ISTEXT($N$123),ISTEXT($N$124)),"",IF(OR(5&gt;$N$122,4&gt;$N$123,((4-1)*$N$122+5)&gt;$N$124),"",IF(INDEX($P$124:$W$133,MOD(((4-1)*$N$122+5)-1,10)+1,INT((((4-1)*$N$122+5)-1)/10)+1)="","",INDEX($P$124:$W$133,MOD(((4-1)*$N$122+5)-1,10)+1,INT((((4-1)*$N$122+5)-1)/10)+1)))))</f>
        <v/>
      </c>
      <c r="I127" s="539">
        <f>IF($N$124="","",IF(OR(ISTEXT($N$122),ISTEXT($N$123),ISTEXT($N$124)),"",IF(OR(6&gt;$N$122,4&gt;$N$123,((4-1)*$N$122+6)&gt;$N$124),"",IF(INDEX($P$124:$W$133,MOD(((4-1)*$N$122+6)-1,10)+1,INT((((4-1)*$N$122+6)-1)/10)+1)="","",INDEX($P$124:$W$133,MOD(((4-1)*$N$122+6)-1,10)+1,INT((((4-1)*$N$122+6)-1)/10)+1)))))</f>
        <v/>
      </c>
      <c r="J127" s="539">
        <f>IF($N$124="","",IF(OR(ISTEXT($N$122),ISTEXT($N$123),ISTEXT($N$124)),"",IF(OR(7&gt;$N$122,4&gt;$N$123,((4-1)*$N$122+7)&gt;$N$124),"",IF(INDEX($P$124:$W$133,MOD(((4-1)*$N$122+7)-1,10)+1,INT((((4-1)*$N$122+7)-1)/10)+1)="","",INDEX($P$124:$W$133,MOD(((4-1)*$N$122+7)-1,10)+1,INT((((4-1)*$N$122+7)-1)/10)+1)))))</f>
        <v/>
      </c>
      <c r="K127" s="539">
        <f>IF($N$124="","",IF(OR(ISTEXT($N$122),ISTEXT($N$123),ISTEXT($N$124)),"",IF(OR(8&gt;$N$122,4&gt;$N$123,((4-1)*$N$122+8)&gt;$N$124),"",IF(INDEX($P$124:$W$133,MOD(((4-1)*$N$122+8)-1,10)+1,INT((((4-1)*$N$122+8)-1)/10)+1)="","",INDEX($P$124:$W$133,MOD(((4-1)*$N$122+8)-1,10)+1,INT((((4-1)*$N$122+8)-1)/10)+1)))))</f>
        <v/>
      </c>
      <c r="L127" s="539">
        <f>IF($N$124="","",IF(OR(ISTEXT($N$122),ISTEXT($N$123),ISTEXT($N$124)),"",IF(OR(9&gt;$N$122,4&gt;$N$123,((4-1)*$N$122+9)&gt;$N$124),"",IF(INDEX($P$124:$W$133,MOD(((4-1)*$N$122+9)-1,10)+1,INT((((4-1)*$N$122+9)-1)/10)+1)="","",INDEX($P$124:$W$133,MOD(((4-1)*$N$122+9)-1,10)+1,INT((((4-1)*$N$122+9)-1)/10)+1)))))</f>
        <v/>
      </c>
      <c r="M127" s="539">
        <f>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IF(OR($D$122="",$G$122=""),"",IF($D$122="Round",IF(5=1,"Axis 1 (0°)",IF(5=2,"Axis 2 (90°)","")),IF(ISTEXT($N$123),"",IF(5&gt;$N$123,"",IF(ISTEXT($I$122),"",ROUND((5-0.5)*$I$122/$N$123,1))))))</f>
        <v/>
      </c>
      <c r="C128" s="538" t="n"/>
      <c r="D128" s="539">
        <f>IF($N$124="","",IF(OR(ISTEXT($N$122),ISTEXT($N$123),ISTEXT($N$124)),"",IF(OR(1&gt;$N$122,5&gt;$N$123,((5-1)*$N$122+1)&gt;$N$124),"",IF(INDEX($P$124:$W$133,MOD(((5-1)*$N$122+1)-1,10)+1,INT((((5-1)*$N$122+1)-1)/10)+1)="","",INDEX($P$124:$W$133,MOD(((5-1)*$N$122+1)-1,10)+1,INT((((5-1)*$N$122+1)-1)/10)+1)))))</f>
        <v/>
      </c>
      <c r="E128" s="539">
        <f>IF($N$124="","",IF(OR(ISTEXT($N$122),ISTEXT($N$123),ISTEXT($N$124)),"",IF(OR(2&gt;$N$122,5&gt;$N$123,((5-1)*$N$122+2)&gt;$N$124),"",IF(INDEX($P$124:$W$133,MOD(((5-1)*$N$122+2)-1,10)+1,INT((((5-1)*$N$122+2)-1)/10)+1)="","",INDEX($P$124:$W$133,MOD(((5-1)*$N$122+2)-1,10)+1,INT((((5-1)*$N$122+2)-1)/10)+1)))))</f>
        <v/>
      </c>
      <c r="F128" s="539">
        <f>IF($N$124="","",IF(OR(ISTEXT($N$122),ISTEXT($N$123),ISTEXT($N$124)),"",IF(OR(3&gt;$N$122,5&gt;$N$123,((5-1)*$N$122+3)&gt;$N$124),"",IF(INDEX($P$124:$W$133,MOD(((5-1)*$N$122+3)-1,10)+1,INT((((5-1)*$N$122+3)-1)/10)+1)="","",INDEX($P$124:$W$133,MOD(((5-1)*$N$122+3)-1,10)+1,INT((((5-1)*$N$122+3)-1)/10)+1)))))</f>
        <v/>
      </c>
      <c r="G128" s="539">
        <f>IF($N$124="","",IF(OR(ISTEXT($N$122),ISTEXT($N$123),ISTEXT($N$124)),"",IF(OR(4&gt;$N$122,5&gt;$N$123,((5-1)*$N$122+4)&gt;$N$124),"",IF(INDEX($P$124:$W$133,MOD(((5-1)*$N$122+4)-1,10)+1,INT((((5-1)*$N$122+4)-1)/10)+1)="","",INDEX($P$124:$W$133,MOD(((5-1)*$N$122+4)-1,10)+1,INT((((5-1)*$N$122+4)-1)/10)+1)))))</f>
        <v/>
      </c>
      <c r="H128" s="539">
        <f>IF($N$124="","",IF(OR(ISTEXT($N$122),ISTEXT($N$123),ISTEXT($N$124)),"",IF(OR(5&gt;$N$122,5&gt;$N$123,((5-1)*$N$122+5)&gt;$N$124),"",IF(INDEX($P$124:$W$133,MOD(((5-1)*$N$122+5)-1,10)+1,INT((((5-1)*$N$122+5)-1)/10)+1)="","",INDEX($P$124:$W$133,MOD(((5-1)*$N$122+5)-1,10)+1,INT((((5-1)*$N$122+5)-1)/10)+1)))))</f>
        <v/>
      </c>
      <c r="I128" s="539">
        <f>IF($N$124="","",IF(OR(ISTEXT($N$122),ISTEXT($N$123),ISTEXT($N$124)),"",IF(OR(6&gt;$N$122,5&gt;$N$123,((5-1)*$N$122+6)&gt;$N$124),"",IF(INDEX($P$124:$W$133,MOD(((5-1)*$N$122+6)-1,10)+1,INT((((5-1)*$N$122+6)-1)/10)+1)="","",INDEX($P$124:$W$133,MOD(((5-1)*$N$122+6)-1,10)+1,INT((((5-1)*$N$122+6)-1)/10)+1)))))</f>
        <v/>
      </c>
      <c r="J128" s="539">
        <f>IF($N$124="","",IF(OR(ISTEXT($N$122),ISTEXT($N$123),ISTEXT($N$124)),"",IF(OR(7&gt;$N$122,5&gt;$N$123,((5-1)*$N$122+7)&gt;$N$124),"",IF(INDEX($P$124:$W$133,MOD(((5-1)*$N$122+7)-1,10)+1,INT((((5-1)*$N$122+7)-1)/10)+1)="","",INDEX($P$124:$W$133,MOD(((5-1)*$N$122+7)-1,10)+1,INT((((5-1)*$N$122+7)-1)/10)+1)))))</f>
        <v/>
      </c>
      <c r="K128" s="539">
        <f>IF($N$124="","",IF(OR(ISTEXT($N$122),ISTEXT($N$123),ISTEXT($N$124)),"",IF(OR(8&gt;$N$122,5&gt;$N$123,((5-1)*$N$122+8)&gt;$N$124),"",IF(INDEX($P$124:$W$133,MOD(((5-1)*$N$122+8)-1,10)+1,INT((((5-1)*$N$122+8)-1)/10)+1)="","",INDEX($P$124:$W$133,MOD(((5-1)*$N$122+8)-1,10)+1,INT((((5-1)*$N$122+8)-1)/10)+1)))))</f>
        <v/>
      </c>
      <c r="L128" s="539">
        <f>IF($N$124="","",IF(OR(ISTEXT($N$122),ISTEXT($N$123),ISTEXT($N$124)),"",IF(OR(9&gt;$N$122,5&gt;$N$123,((5-1)*$N$122+9)&gt;$N$124),"",IF(INDEX($P$124:$W$133,MOD(((5-1)*$N$122+9)-1,10)+1,INT((((5-1)*$N$122+9)-1)/10)+1)="","",INDEX($P$124:$W$133,MOD(((5-1)*$N$122+9)-1,10)+1,INT((((5-1)*$N$122+9)-1)/10)+1)))))</f>
        <v/>
      </c>
      <c r="M128" s="539">
        <f>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IF(OR($D$122="",$G$122=""),"",IF($D$122="Round",IF(6=1,"Axis 1 (0°)",IF(6=2,"Axis 2 (90°)","")),IF(ISTEXT($N$123),"",IF(6&gt;$N$123,"",IF(ISTEXT($I$122),"",ROUND((6-0.5)*$I$122/$N$123,1))))))</f>
        <v/>
      </c>
      <c r="C129" s="538" t="n"/>
      <c r="D129" s="539">
        <f>IF($N$124="","",IF(OR(ISTEXT($N$122),ISTEXT($N$123),ISTEXT($N$124)),"",IF(OR(1&gt;$N$122,6&gt;$N$123,((6-1)*$N$122+1)&gt;$N$124),"",IF(INDEX($P$124:$W$133,MOD(((6-1)*$N$122+1)-1,10)+1,INT((((6-1)*$N$122+1)-1)/10)+1)="","",INDEX($P$124:$W$133,MOD(((6-1)*$N$122+1)-1,10)+1,INT((((6-1)*$N$122+1)-1)/10)+1)))))</f>
        <v/>
      </c>
      <c r="E129" s="539">
        <f>IF($N$124="","",IF(OR(ISTEXT($N$122),ISTEXT($N$123),ISTEXT($N$124)),"",IF(OR(2&gt;$N$122,6&gt;$N$123,((6-1)*$N$122+2)&gt;$N$124),"",IF(INDEX($P$124:$W$133,MOD(((6-1)*$N$122+2)-1,10)+1,INT((((6-1)*$N$122+2)-1)/10)+1)="","",INDEX($P$124:$W$133,MOD(((6-1)*$N$122+2)-1,10)+1,INT((((6-1)*$N$122+2)-1)/10)+1)))))</f>
        <v/>
      </c>
      <c r="F129" s="539">
        <f>IF($N$124="","",IF(OR(ISTEXT($N$122),ISTEXT($N$123),ISTEXT($N$124)),"",IF(OR(3&gt;$N$122,6&gt;$N$123,((6-1)*$N$122+3)&gt;$N$124),"",IF(INDEX($P$124:$W$133,MOD(((6-1)*$N$122+3)-1,10)+1,INT((((6-1)*$N$122+3)-1)/10)+1)="","",INDEX($P$124:$W$133,MOD(((6-1)*$N$122+3)-1,10)+1,INT((((6-1)*$N$122+3)-1)/10)+1)))))</f>
        <v/>
      </c>
      <c r="G129" s="539">
        <f>IF($N$124="","",IF(OR(ISTEXT($N$122),ISTEXT($N$123),ISTEXT($N$124)),"",IF(OR(4&gt;$N$122,6&gt;$N$123,((6-1)*$N$122+4)&gt;$N$124),"",IF(INDEX($P$124:$W$133,MOD(((6-1)*$N$122+4)-1,10)+1,INT((((6-1)*$N$122+4)-1)/10)+1)="","",INDEX($P$124:$W$133,MOD(((6-1)*$N$122+4)-1,10)+1,INT((((6-1)*$N$122+4)-1)/10)+1)))))</f>
        <v/>
      </c>
      <c r="H129" s="539">
        <f>IF($N$124="","",IF(OR(ISTEXT($N$122),ISTEXT($N$123),ISTEXT($N$124)),"",IF(OR(5&gt;$N$122,6&gt;$N$123,((6-1)*$N$122+5)&gt;$N$124),"",IF(INDEX($P$124:$W$133,MOD(((6-1)*$N$122+5)-1,10)+1,INT((((6-1)*$N$122+5)-1)/10)+1)="","",INDEX($P$124:$W$133,MOD(((6-1)*$N$122+5)-1,10)+1,INT((((6-1)*$N$122+5)-1)/10)+1)))))</f>
        <v/>
      </c>
      <c r="I129" s="539">
        <f>IF($N$124="","",IF(OR(ISTEXT($N$122),ISTEXT($N$123),ISTEXT($N$124)),"",IF(OR(6&gt;$N$122,6&gt;$N$123,((6-1)*$N$122+6)&gt;$N$124),"",IF(INDEX($P$124:$W$133,MOD(((6-1)*$N$122+6)-1,10)+1,INT((((6-1)*$N$122+6)-1)/10)+1)="","",INDEX($P$124:$W$133,MOD(((6-1)*$N$122+6)-1,10)+1,INT((((6-1)*$N$122+6)-1)/10)+1)))))</f>
        <v/>
      </c>
      <c r="J129" s="539">
        <f>IF($N$124="","",IF(OR(ISTEXT($N$122),ISTEXT($N$123),ISTEXT($N$124)),"",IF(OR(7&gt;$N$122,6&gt;$N$123,((6-1)*$N$122+7)&gt;$N$124),"",IF(INDEX($P$124:$W$133,MOD(((6-1)*$N$122+7)-1,10)+1,INT((((6-1)*$N$122+7)-1)/10)+1)="","",INDEX($P$124:$W$133,MOD(((6-1)*$N$122+7)-1,10)+1,INT((((6-1)*$N$122+7)-1)/10)+1)))))</f>
        <v/>
      </c>
      <c r="K129" s="539">
        <f>IF($N$124="","",IF(OR(ISTEXT($N$122),ISTEXT($N$123),ISTEXT($N$124)),"",IF(OR(8&gt;$N$122,6&gt;$N$123,((6-1)*$N$122+8)&gt;$N$124),"",IF(INDEX($P$124:$W$133,MOD(((6-1)*$N$122+8)-1,10)+1,INT((((6-1)*$N$122+8)-1)/10)+1)="","",INDEX($P$124:$W$133,MOD(((6-1)*$N$122+8)-1,10)+1,INT((((6-1)*$N$122+8)-1)/10)+1)))))</f>
        <v/>
      </c>
      <c r="L129" s="539">
        <f>IF($N$124="","",IF(OR(ISTEXT($N$122),ISTEXT($N$123),ISTEXT($N$124)),"",IF(OR(9&gt;$N$122,6&gt;$N$123,((6-1)*$N$122+9)&gt;$N$124),"",IF(INDEX($P$124:$W$133,MOD(((6-1)*$N$122+9)-1,10)+1,INT((((6-1)*$N$122+9)-1)/10)+1)="","",INDEX($P$124:$W$133,MOD(((6-1)*$N$122+9)-1,10)+1,INT((((6-1)*$N$122+9)-1)/10)+1)))))</f>
        <v/>
      </c>
      <c r="M129" s="539">
        <f>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IF(OR($D$122="",$G$122=""),"",IF($D$122="Round",IF(7=1,"Axis 1 (0°)",IF(7=2,"Axis 2 (90°)","")),IF(ISTEXT($N$123),"",IF(7&gt;$N$123,"",IF(ISTEXT($I$122),"",ROUND((7-0.5)*$I$122/$N$123,1))))))</f>
        <v/>
      </c>
      <c r="C130" s="538" t="n"/>
      <c r="D130" s="539">
        <f>IF($N$124="","",IF(OR(ISTEXT($N$122),ISTEXT($N$123),ISTEXT($N$124)),"",IF(OR(1&gt;$N$122,7&gt;$N$123,((7-1)*$N$122+1)&gt;$N$124),"",IF(INDEX($P$124:$W$133,MOD(((7-1)*$N$122+1)-1,10)+1,INT((((7-1)*$N$122+1)-1)/10)+1)="","",INDEX($P$124:$W$133,MOD(((7-1)*$N$122+1)-1,10)+1,INT((((7-1)*$N$122+1)-1)/10)+1)))))</f>
        <v/>
      </c>
      <c r="E130" s="539">
        <f>IF($N$124="","",IF(OR(ISTEXT($N$122),ISTEXT($N$123),ISTEXT($N$124)),"",IF(OR(2&gt;$N$122,7&gt;$N$123,((7-1)*$N$122+2)&gt;$N$124),"",IF(INDEX($P$124:$W$133,MOD(((7-1)*$N$122+2)-1,10)+1,INT((((7-1)*$N$122+2)-1)/10)+1)="","",INDEX($P$124:$W$133,MOD(((7-1)*$N$122+2)-1,10)+1,INT((((7-1)*$N$122+2)-1)/10)+1)))))</f>
        <v/>
      </c>
      <c r="F130" s="539">
        <f>IF($N$124="","",IF(OR(ISTEXT($N$122),ISTEXT($N$123),ISTEXT($N$124)),"",IF(OR(3&gt;$N$122,7&gt;$N$123,((7-1)*$N$122+3)&gt;$N$124),"",IF(INDEX($P$124:$W$133,MOD(((7-1)*$N$122+3)-1,10)+1,INT((((7-1)*$N$122+3)-1)/10)+1)="","",INDEX($P$124:$W$133,MOD(((7-1)*$N$122+3)-1,10)+1,INT((((7-1)*$N$122+3)-1)/10)+1)))))</f>
        <v/>
      </c>
      <c r="G130" s="539">
        <f>IF($N$124="","",IF(OR(ISTEXT($N$122),ISTEXT($N$123),ISTEXT($N$124)),"",IF(OR(4&gt;$N$122,7&gt;$N$123,((7-1)*$N$122+4)&gt;$N$124),"",IF(INDEX($P$124:$W$133,MOD(((7-1)*$N$122+4)-1,10)+1,INT((((7-1)*$N$122+4)-1)/10)+1)="","",INDEX($P$124:$W$133,MOD(((7-1)*$N$122+4)-1,10)+1,INT((((7-1)*$N$122+4)-1)/10)+1)))))</f>
        <v/>
      </c>
      <c r="H130" s="539">
        <f>IF($N$124="","",IF(OR(ISTEXT($N$122),ISTEXT($N$123),ISTEXT($N$124)),"",IF(OR(5&gt;$N$122,7&gt;$N$123,((7-1)*$N$122+5)&gt;$N$124),"",IF(INDEX($P$124:$W$133,MOD(((7-1)*$N$122+5)-1,10)+1,INT((((7-1)*$N$122+5)-1)/10)+1)="","",INDEX($P$124:$W$133,MOD(((7-1)*$N$122+5)-1,10)+1,INT((((7-1)*$N$122+5)-1)/10)+1)))))</f>
        <v/>
      </c>
      <c r="I130" s="539">
        <f>IF($N$124="","",IF(OR(ISTEXT($N$122),ISTEXT($N$123),ISTEXT($N$124)),"",IF(OR(6&gt;$N$122,7&gt;$N$123,((7-1)*$N$122+6)&gt;$N$124),"",IF(INDEX($P$124:$W$133,MOD(((7-1)*$N$122+6)-1,10)+1,INT((((7-1)*$N$122+6)-1)/10)+1)="","",INDEX($P$124:$W$133,MOD(((7-1)*$N$122+6)-1,10)+1,INT((((7-1)*$N$122+6)-1)/10)+1)))))</f>
        <v/>
      </c>
      <c r="J130" s="539">
        <f>IF($N$124="","",IF(OR(ISTEXT($N$122),ISTEXT($N$123),ISTEXT($N$124)),"",IF(OR(7&gt;$N$122,7&gt;$N$123,((7-1)*$N$122+7)&gt;$N$124),"",IF(INDEX($P$124:$W$133,MOD(((7-1)*$N$122+7)-1,10)+1,INT((((7-1)*$N$122+7)-1)/10)+1)="","",INDEX($P$124:$W$133,MOD(((7-1)*$N$122+7)-1,10)+1,INT((((7-1)*$N$122+7)-1)/10)+1)))))</f>
        <v/>
      </c>
      <c r="K130" s="539">
        <f>IF($N$124="","",IF(OR(ISTEXT($N$122),ISTEXT($N$123),ISTEXT($N$124)),"",IF(OR(8&gt;$N$122,7&gt;$N$123,((7-1)*$N$122+8)&gt;$N$124),"",IF(INDEX($P$124:$W$133,MOD(((7-1)*$N$122+8)-1,10)+1,INT((((7-1)*$N$122+8)-1)/10)+1)="","",INDEX($P$124:$W$133,MOD(((7-1)*$N$122+8)-1,10)+1,INT((((7-1)*$N$122+8)-1)/10)+1)))))</f>
        <v/>
      </c>
      <c r="L130" s="539">
        <f>IF($N$124="","",IF(OR(ISTEXT($N$122),ISTEXT($N$123),ISTEXT($N$124)),"",IF(OR(9&gt;$N$122,7&gt;$N$123,((7-1)*$N$122+9)&gt;$N$124),"",IF(INDEX($P$124:$W$133,MOD(((7-1)*$N$122+9)-1,10)+1,INT((((7-1)*$N$122+9)-1)/10)+1)="","",INDEX($P$124:$W$133,MOD(((7-1)*$N$122+9)-1,10)+1,INT((((7-1)*$N$122+9)-1)/10)+1)))))</f>
        <v/>
      </c>
      <c r="M130" s="539">
        <f>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IF(OR($D$122="",$G$122=""),"",IF($D$122="Round",IF(8=1,"Axis 1 (0°)",IF(8=2,"Axis 2 (90°)","")),IF(ISTEXT($N$123),"",IF(8&gt;$N$123,"",IF(ISTEXT($I$122),"",ROUND((8-0.5)*$I$122/$N$123,1))))))</f>
        <v/>
      </c>
      <c r="C131" s="538" t="n"/>
      <c r="D131" s="539">
        <f>IF($N$124="","",IF(OR(ISTEXT($N$122),ISTEXT($N$123),ISTEXT($N$124)),"",IF(OR(1&gt;$N$122,8&gt;$N$123,((8-1)*$N$122+1)&gt;$N$124),"",IF(INDEX($P$124:$W$133,MOD(((8-1)*$N$122+1)-1,10)+1,INT((((8-1)*$N$122+1)-1)/10)+1)="","",INDEX($P$124:$W$133,MOD(((8-1)*$N$122+1)-1,10)+1,INT((((8-1)*$N$122+1)-1)/10)+1)))))</f>
        <v/>
      </c>
      <c r="E131" s="539">
        <f>IF($N$124="","",IF(OR(ISTEXT($N$122),ISTEXT($N$123),ISTEXT($N$124)),"",IF(OR(2&gt;$N$122,8&gt;$N$123,((8-1)*$N$122+2)&gt;$N$124),"",IF(INDEX($P$124:$W$133,MOD(((8-1)*$N$122+2)-1,10)+1,INT((((8-1)*$N$122+2)-1)/10)+1)="","",INDEX($P$124:$W$133,MOD(((8-1)*$N$122+2)-1,10)+1,INT((((8-1)*$N$122+2)-1)/10)+1)))))</f>
        <v/>
      </c>
      <c r="F131" s="539">
        <f>IF($N$124="","",IF(OR(ISTEXT($N$122),ISTEXT($N$123),ISTEXT($N$124)),"",IF(OR(3&gt;$N$122,8&gt;$N$123,((8-1)*$N$122+3)&gt;$N$124),"",IF(INDEX($P$124:$W$133,MOD(((8-1)*$N$122+3)-1,10)+1,INT((((8-1)*$N$122+3)-1)/10)+1)="","",INDEX($P$124:$W$133,MOD(((8-1)*$N$122+3)-1,10)+1,INT((((8-1)*$N$122+3)-1)/10)+1)))))</f>
        <v/>
      </c>
      <c r="G131" s="539">
        <f>IF($N$124="","",IF(OR(ISTEXT($N$122),ISTEXT($N$123),ISTEXT($N$124)),"",IF(OR(4&gt;$N$122,8&gt;$N$123,((8-1)*$N$122+4)&gt;$N$124),"",IF(INDEX($P$124:$W$133,MOD(((8-1)*$N$122+4)-1,10)+1,INT((((8-1)*$N$122+4)-1)/10)+1)="","",INDEX($P$124:$W$133,MOD(((8-1)*$N$122+4)-1,10)+1,INT((((8-1)*$N$122+4)-1)/10)+1)))))</f>
        <v/>
      </c>
      <c r="H131" s="539">
        <f>IF($N$124="","",IF(OR(ISTEXT($N$122),ISTEXT($N$123),ISTEXT($N$124)),"",IF(OR(5&gt;$N$122,8&gt;$N$123,((8-1)*$N$122+5)&gt;$N$124),"",IF(INDEX($P$124:$W$133,MOD(((8-1)*$N$122+5)-1,10)+1,INT((((8-1)*$N$122+5)-1)/10)+1)="","",INDEX($P$124:$W$133,MOD(((8-1)*$N$122+5)-1,10)+1,INT((((8-1)*$N$122+5)-1)/10)+1)))))</f>
        <v/>
      </c>
      <c r="I131" s="539">
        <f>IF($N$124="","",IF(OR(ISTEXT($N$122),ISTEXT($N$123),ISTEXT($N$124)),"",IF(OR(6&gt;$N$122,8&gt;$N$123,((8-1)*$N$122+6)&gt;$N$124),"",IF(INDEX($P$124:$W$133,MOD(((8-1)*$N$122+6)-1,10)+1,INT((((8-1)*$N$122+6)-1)/10)+1)="","",INDEX($P$124:$W$133,MOD(((8-1)*$N$122+6)-1,10)+1,INT((((8-1)*$N$122+6)-1)/10)+1)))))</f>
        <v/>
      </c>
      <c r="J131" s="539">
        <f>IF($N$124="","",IF(OR(ISTEXT($N$122),ISTEXT($N$123),ISTEXT($N$124)),"",IF(OR(7&gt;$N$122,8&gt;$N$123,((8-1)*$N$122+7)&gt;$N$124),"",IF(INDEX($P$124:$W$133,MOD(((8-1)*$N$122+7)-1,10)+1,INT((((8-1)*$N$122+7)-1)/10)+1)="","",INDEX($P$124:$W$133,MOD(((8-1)*$N$122+7)-1,10)+1,INT((((8-1)*$N$122+7)-1)/10)+1)))))</f>
        <v/>
      </c>
      <c r="K131" s="539">
        <f>IF($N$124="","",IF(OR(ISTEXT($N$122),ISTEXT($N$123),ISTEXT($N$124)),"",IF(OR(8&gt;$N$122,8&gt;$N$123,((8-1)*$N$122+8)&gt;$N$124),"",IF(INDEX($P$124:$W$133,MOD(((8-1)*$N$122+8)-1,10)+1,INT((((8-1)*$N$122+8)-1)/10)+1)="","",INDEX($P$124:$W$133,MOD(((8-1)*$N$122+8)-1,10)+1,INT((((8-1)*$N$122+8)-1)/10)+1)))))</f>
        <v/>
      </c>
      <c r="L131" s="539">
        <f>IF($N$124="","",IF(OR(ISTEXT($N$122),ISTEXT($N$123),ISTEXT($N$124)),"",IF(OR(9&gt;$N$122,8&gt;$N$123,((8-1)*$N$122+9)&gt;$N$124),"",IF(INDEX($P$124:$W$133,MOD(((8-1)*$N$122+9)-1,10)+1,INT((((8-1)*$N$122+9)-1)/10)+1)="","",INDEX($P$124:$W$133,MOD(((8-1)*$N$122+9)-1,10)+1,INT((((8-1)*$N$122+9)-1)/10)+1)))))</f>
        <v/>
      </c>
      <c r="M131" s="539">
        <f>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IF($G$137="","",IF($D$137="Round",$G$137&amp;""" dia",$G$137&amp;""" x "&amp;$I$137&amp;""""))</f>
        <v/>
      </c>
      <c r="G135" s="173" t="n"/>
      <c r="H135" s="525">
        <f>IF(OR($D$137="",$G$137=""),"",IF($D$137="Round",IF(ISTEXT($G$137),"",ROUND(PI()*(($G$137-2*N($K$137))/2)^2/144,3)),IF($I$137="","",IF(OR(ISTEXT($G$137),ISTEXT($I$137)),"",ROUND(($G$137-2*N($K$137))*($I$137-2*N($K$137))/144,3)))))</f>
        <v/>
      </c>
      <c r="I135" s="189" t="n"/>
      <c r="J135" s="189" t="n"/>
      <c r="K135" s="189">
        <f>IF(N(J135)*N(H135)=0,"",ROUND(N(J135)*N(H135),0))</f>
        <v/>
      </c>
      <c r="L135" s="189">
        <f>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IF($N$137="","",IF($D$137="Round",$N$137&amp;" x 2 axes",IF($N$138="","",$N$137&amp;" x "&amp;$N$138)))</f>
        <v/>
      </c>
      <c r="N137" s="534">
        <f>IF(OR($D$137="",$G$137=""),"",IF($D$137="Round",IF(ISTEXT($G$137),"",IF($G$137&lt;=9,6,IF($G$137&lt;=12,8,10))),IF(ISTEXT($G$137),"",IF($G$137&lt;12,2,MIN(10,MAX(3,ROUNDUP($G$137/6,0)))))))</f>
        <v/>
      </c>
      <c r="P137" s="473" t="inlineStr">
        <is>
          <t>Quick entry – type readings in order (row by row of the grid), down this column then the next:</t>
        </is>
      </c>
    </row>
    <row r="138" ht="13.35" customHeight="1" s="162">
      <c r="B138" s="535" t="inlineStr">
        <is>
          <t>Depth↓ Pos→ (in)</t>
        </is>
      </c>
      <c r="C138" s="414" t="n"/>
      <c r="D138" s="535">
        <f>IF(ISTEXT($N$137),"",IF(OR($D$137="",$G$137="",1&gt;$N$137),"",IF($D$137="Round",IF(ISTEXT($G$137),"",ROUND(IF(1&lt;=$N$137/2,$G$137/2*(1-SQRT(($N$137-2*1+1)/$N$137)),$G$137-$G$137/2*(1-SQRT(($N$137-2*($N$137-1+1)+1)/$N$137))),1)),IF(ISTEXT($G$137),"",ROUND((1-0.5)*$G$137/$N$137,1)))))</f>
        <v/>
      </c>
      <c r="E138" s="535">
        <f>IF(ISTEXT($N$137),"",IF(OR($D$137="",$G$137="",2&gt;$N$137),"",IF($D$137="Round",IF(ISTEXT($G$137),"",ROUND(IF(2&lt;=$N$137/2,$G$137/2*(1-SQRT(($N$137-2*2+1)/$N$137)),$G$137-$G$137/2*(1-SQRT(($N$137-2*($N$137-2+1)+1)/$N$137))),1)),IF(ISTEXT($G$137),"",ROUND((2-0.5)*$G$137/$N$137,1)))))</f>
        <v/>
      </c>
      <c r="F138" s="535">
        <f>IF(ISTEXT($N$137),"",IF(OR($D$137="",$G$137="",3&gt;$N$137),"",IF($D$137="Round",IF(ISTEXT($G$137),"",ROUND(IF(3&lt;=$N$137/2,$G$137/2*(1-SQRT(($N$137-2*3+1)/$N$137)),$G$137-$G$137/2*(1-SQRT(($N$137-2*($N$137-3+1)+1)/$N$137))),1)),IF(ISTEXT($G$137),"",ROUND((3-0.5)*$G$137/$N$137,1)))))</f>
        <v/>
      </c>
      <c r="G138" s="535">
        <f>IF(ISTEXT($N$137),"",IF(OR($D$137="",$G$137="",4&gt;$N$137),"",IF($D$137="Round",IF(ISTEXT($G$137),"",ROUND(IF(4&lt;=$N$137/2,$G$137/2*(1-SQRT(($N$137-2*4+1)/$N$137)),$G$137-$G$137/2*(1-SQRT(($N$137-2*($N$137-4+1)+1)/$N$137))),1)),IF(ISTEXT($G$137),"",ROUND((4-0.5)*$G$137/$N$137,1)))))</f>
        <v/>
      </c>
      <c r="H138" s="535">
        <f>IF(ISTEXT($N$137),"",IF(OR($D$137="",$G$137="",5&gt;$N$137),"",IF($D$137="Round",IF(ISTEXT($G$137),"",ROUND(IF(5&lt;=$N$137/2,$G$137/2*(1-SQRT(($N$137-2*5+1)/$N$137)),$G$137-$G$137/2*(1-SQRT(($N$137-2*($N$137-5+1)+1)/$N$137))),1)),IF(ISTEXT($G$137),"",ROUND((5-0.5)*$G$137/$N$137,1)))))</f>
        <v/>
      </c>
      <c r="I138" s="535">
        <f>IF(ISTEXT($N$137),"",IF(OR($D$137="",$G$137="",6&gt;$N$137),"",IF($D$137="Round",IF(ISTEXT($G$137),"",ROUND(IF(6&lt;=$N$137/2,$G$137/2*(1-SQRT(($N$137-2*6+1)/$N$137)),$G$137-$G$137/2*(1-SQRT(($N$137-2*($N$137-6+1)+1)/$N$137))),1)),IF(ISTEXT($G$137),"",ROUND((6-0.5)*$G$137/$N$137,1)))))</f>
        <v/>
      </c>
      <c r="J138" s="535">
        <f>IF(ISTEXT($N$137),"",IF(OR($D$137="",$G$137="",7&gt;$N$137),"",IF($D$137="Round",IF(ISTEXT($G$137),"",ROUND(IF(7&lt;=$N$137/2,$G$137/2*(1-SQRT(($N$137-2*7+1)/$N$137)),$G$137-$G$137/2*(1-SQRT(($N$137-2*($N$137-7+1)+1)/$N$137))),1)),IF(ISTEXT($G$137),"",ROUND((7-0.5)*$G$137/$N$137,1)))))</f>
        <v/>
      </c>
      <c r="K138" s="535">
        <f>IF(ISTEXT($N$137),"",IF(OR($D$137="",$G$137="",8&gt;$N$137),"",IF($D$137="Round",IF(ISTEXT($G$137),"",ROUND(IF(8&lt;=$N$137/2,$G$137/2*(1-SQRT(($N$137-2*8+1)/$N$137)),$G$137-$G$137/2*(1-SQRT(($N$137-2*($N$137-8+1)+1)/$N$137))),1)),IF(ISTEXT($G$137),"",ROUND((8-0.5)*$G$137/$N$137,1)))))</f>
        <v/>
      </c>
      <c r="L138" s="535">
        <f>IF(ISTEXT($N$137),"",IF(OR($D$137="",$G$137="",9&gt;$N$137),"",IF($D$137="Round",IF(ISTEXT($G$137),"",ROUND(IF(9&lt;=$N$137/2,$G$137/2*(1-SQRT(($N$137-2*9+1)/$N$137)),$G$137-$G$137/2*(1-SQRT(($N$137-2*($N$137-9+1)+1)/$N$137))),1)),IF(ISTEXT($G$137),"",ROUND((9-0.5)*$G$137/$N$137,1)))))</f>
        <v/>
      </c>
      <c r="M138" s="535">
        <f>IF(ISTEXT($N$137),"",IF(OR($D$137="",$G$137="",10&gt;$N$137),"",IF($D$137="Round",IF(ISTEXT($G$137),"",ROUND(IF(10&lt;=$N$137/2,$G$137/2*(1-SQRT(($N$137-2*10+1)/$N$137)),$G$137-$G$137/2*(1-SQRT(($N$137-2*($N$137-10+1)+1)/$N$137))),1)),IF(ISTEXT($G$137),"",ROUND((10-0.5)*$G$137/$N$137,1)))))</f>
        <v/>
      </c>
      <c r="N138" s="534">
        <f>IF(OR($D$137="",$G$137=""),"",IF($D$137="Round",2,IF($I$137="","",IF(ISTEXT($I$137),"",IF($I$137&lt;12,2,MIN(8,MAX(3,ROUNDUP($I$137/6,0))))))))</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IF(OR($D$137="",$G$137=""),"",IF($D$137="Round",IF(1=1,"Axis 1 (0°)",IF(1=2,"Axis 2 (90°)","")),IF(ISTEXT($N$138),"",IF(1&gt;$N$138,"",IF(ISTEXT($I$137),"",ROUND((1-0.5)*$I$137/$N$138,1))))))</f>
        <v/>
      </c>
      <c r="C139" s="538" t="n"/>
      <c r="D139" s="539">
        <f>IF($N$139="","",IF(OR(ISTEXT($N$137),ISTEXT($N$138),ISTEXT($N$139)),"",IF(OR(1&gt;$N$137,1&gt;$N$138,((1-1)*$N$137+1)&gt;$N$139),"",IF(INDEX($P$139:$W$148,MOD(((1-1)*$N$137+1)-1,10)+1,INT((((1-1)*$N$137+1)-1)/10)+1)="","",INDEX($P$139:$W$148,MOD(((1-1)*$N$137+1)-1,10)+1,INT((((1-1)*$N$137+1)-1)/10)+1)))))</f>
        <v/>
      </c>
      <c r="E139" s="539">
        <f>IF($N$139="","",IF(OR(ISTEXT($N$137),ISTEXT($N$138),ISTEXT($N$139)),"",IF(OR(2&gt;$N$137,1&gt;$N$138,((1-1)*$N$137+2)&gt;$N$139),"",IF(INDEX($P$139:$W$148,MOD(((1-1)*$N$137+2)-1,10)+1,INT((((1-1)*$N$137+2)-1)/10)+1)="","",INDEX($P$139:$W$148,MOD(((1-1)*$N$137+2)-1,10)+1,INT((((1-1)*$N$137+2)-1)/10)+1)))))</f>
        <v/>
      </c>
      <c r="F139" s="539">
        <f>IF($N$139="","",IF(OR(ISTEXT($N$137),ISTEXT($N$138),ISTEXT($N$139)),"",IF(OR(3&gt;$N$137,1&gt;$N$138,((1-1)*$N$137+3)&gt;$N$139),"",IF(INDEX($P$139:$W$148,MOD(((1-1)*$N$137+3)-1,10)+1,INT((((1-1)*$N$137+3)-1)/10)+1)="","",INDEX($P$139:$W$148,MOD(((1-1)*$N$137+3)-1,10)+1,INT((((1-1)*$N$137+3)-1)/10)+1)))))</f>
        <v/>
      </c>
      <c r="G139" s="539">
        <f>IF($N$139="","",IF(OR(ISTEXT($N$137),ISTEXT($N$138),ISTEXT($N$139)),"",IF(OR(4&gt;$N$137,1&gt;$N$138,((1-1)*$N$137+4)&gt;$N$139),"",IF(INDEX($P$139:$W$148,MOD(((1-1)*$N$137+4)-1,10)+1,INT((((1-1)*$N$137+4)-1)/10)+1)="","",INDEX($P$139:$W$148,MOD(((1-1)*$N$137+4)-1,10)+1,INT((((1-1)*$N$137+4)-1)/10)+1)))))</f>
        <v/>
      </c>
      <c r="H139" s="539">
        <f>IF($N$139="","",IF(OR(ISTEXT($N$137),ISTEXT($N$138),ISTEXT($N$139)),"",IF(OR(5&gt;$N$137,1&gt;$N$138,((1-1)*$N$137+5)&gt;$N$139),"",IF(INDEX($P$139:$W$148,MOD(((1-1)*$N$137+5)-1,10)+1,INT((((1-1)*$N$137+5)-1)/10)+1)="","",INDEX($P$139:$W$148,MOD(((1-1)*$N$137+5)-1,10)+1,INT((((1-1)*$N$137+5)-1)/10)+1)))))</f>
        <v/>
      </c>
      <c r="I139" s="539">
        <f>IF($N$139="","",IF(OR(ISTEXT($N$137),ISTEXT($N$138),ISTEXT($N$139)),"",IF(OR(6&gt;$N$137,1&gt;$N$138,((1-1)*$N$137+6)&gt;$N$139),"",IF(INDEX($P$139:$W$148,MOD(((1-1)*$N$137+6)-1,10)+1,INT((((1-1)*$N$137+6)-1)/10)+1)="","",INDEX($P$139:$W$148,MOD(((1-1)*$N$137+6)-1,10)+1,INT((((1-1)*$N$137+6)-1)/10)+1)))))</f>
        <v/>
      </c>
      <c r="J139" s="539">
        <f>IF($N$139="","",IF(OR(ISTEXT($N$137),ISTEXT($N$138),ISTEXT($N$139)),"",IF(OR(7&gt;$N$137,1&gt;$N$138,((1-1)*$N$137+7)&gt;$N$139),"",IF(INDEX($P$139:$W$148,MOD(((1-1)*$N$137+7)-1,10)+1,INT((((1-1)*$N$137+7)-1)/10)+1)="","",INDEX($P$139:$W$148,MOD(((1-1)*$N$137+7)-1,10)+1,INT((((1-1)*$N$137+7)-1)/10)+1)))))</f>
        <v/>
      </c>
      <c r="K139" s="539">
        <f>IF($N$139="","",IF(OR(ISTEXT($N$137),ISTEXT($N$138),ISTEXT($N$139)),"",IF(OR(8&gt;$N$137,1&gt;$N$138,((1-1)*$N$137+8)&gt;$N$139),"",IF(INDEX($P$139:$W$148,MOD(((1-1)*$N$137+8)-1,10)+1,INT((((1-1)*$N$137+8)-1)/10)+1)="","",INDEX($P$139:$W$148,MOD(((1-1)*$N$137+8)-1,10)+1,INT((((1-1)*$N$137+8)-1)/10)+1)))))</f>
        <v/>
      </c>
      <c r="L139" s="539">
        <f>IF($N$139="","",IF(OR(ISTEXT($N$137),ISTEXT($N$138),ISTEXT($N$139)),"",IF(OR(9&gt;$N$137,1&gt;$N$138,((1-1)*$N$137+9)&gt;$N$139),"",IF(INDEX($P$139:$W$148,MOD(((1-1)*$N$137+9)-1,10)+1,INT((((1-1)*$N$137+9)-1)/10)+1)="","",INDEX($P$139:$W$148,MOD(((1-1)*$N$137+9)-1,10)+1,INT((((1-1)*$N$137+9)-1)/10)+1)))))</f>
        <v/>
      </c>
      <c r="M139" s="539">
        <f>IF($N$139="","",IF(OR(ISTEXT($N$137),ISTEXT($N$138),ISTEXT($N$139)),"",IF(OR(10&gt;$N$137,1&gt;$N$138,((1-1)*$N$137+10)&gt;$N$139),"",IF(INDEX($P$139:$W$148,MOD(((1-1)*$N$137+10)-1,10)+1,INT((((1-1)*$N$137+10)-1)/10)+1)="","",INDEX($P$139:$W$148,MOD(((1-1)*$N$137+10)-1,10)+1,INT((((1-1)*$N$137+10)-1)/10)+1)))))</f>
        <v/>
      </c>
      <c r="N139" s="534">
        <f>IF(OR(N137="",N138=""),"",IF(OR(ISTEXT(N137),ISTEXT(N138)),"",N137*N138))</f>
        <v/>
      </c>
      <c r="P139" s="540" t="n"/>
      <c r="Q139" s="540" t="n"/>
      <c r="R139" s="540" t="n"/>
      <c r="S139" s="540" t="n"/>
      <c r="T139" s="540" t="n"/>
      <c r="U139" s="540" t="n"/>
      <c r="V139" s="540" t="n"/>
      <c r="W139" s="540" t="n"/>
    </row>
    <row r="140" ht="13.35" customHeight="1" s="162">
      <c r="B140" s="537">
        <f>IF(OR($D$137="",$G$137=""),"",IF($D$137="Round",IF(2=1,"Axis 1 (0°)",IF(2=2,"Axis 2 (90°)","")),IF(ISTEXT($N$138),"",IF(2&gt;$N$138,"",IF(ISTEXT($I$137),"",ROUND((2-0.5)*$I$137/$N$138,1))))))</f>
        <v/>
      </c>
      <c r="C140" s="538" t="n"/>
      <c r="D140" s="539">
        <f>IF($N$139="","",IF(OR(ISTEXT($N$137),ISTEXT($N$138),ISTEXT($N$139)),"",IF(OR(1&gt;$N$137,2&gt;$N$138,((2-1)*$N$137+1)&gt;$N$139),"",IF(INDEX($P$139:$W$148,MOD(((2-1)*$N$137+1)-1,10)+1,INT((((2-1)*$N$137+1)-1)/10)+1)="","",INDEX($P$139:$W$148,MOD(((2-1)*$N$137+1)-1,10)+1,INT((((2-1)*$N$137+1)-1)/10)+1)))))</f>
        <v/>
      </c>
      <c r="E140" s="539">
        <f>IF($N$139="","",IF(OR(ISTEXT($N$137),ISTEXT($N$138),ISTEXT($N$139)),"",IF(OR(2&gt;$N$137,2&gt;$N$138,((2-1)*$N$137+2)&gt;$N$139),"",IF(INDEX($P$139:$W$148,MOD(((2-1)*$N$137+2)-1,10)+1,INT((((2-1)*$N$137+2)-1)/10)+1)="","",INDEX($P$139:$W$148,MOD(((2-1)*$N$137+2)-1,10)+1,INT((((2-1)*$N$137+2)-1)/10)+1)))))</f>
        <v/>
      </c>
      <c r="F140" s="539">
        <f>IF($N$139="","",IF(OR(ISTEXT($N$137),ISTEXT($N$138),ISTEXT($N$139)),"",IF(OR(3&gt;$N$137,2&gt;$N$138,((2-1)*$N$137+3)&gt;$N$139),"",IF(INDEX($P$139:$W$148,MOD(((2-1)*$N$137+3)-1,10)+1,INT((((2-1)*$N$137+3)-1)/10)+1)="","",INDEX($P$139:$W$148,MOD(((2-1)*$N$137+3)-1,10)+1,INT((((2-1)*$N$137+3)-1)/10)+1)))))</f>
        <v/>
      </c>
      <c r="G140" s="539">
        <f>IF($N$139="","",IF(OR(ISTEXT($N$137),ISTEXT($N$138),ISTEXT($N$139)),"",IF(OR(4&gt;$N$137,2&gt;$N$138,((2-1)*$N$137+4)&gt;$N$139),"",IF(INDEX($P$139:$W$148,MOD(((2-1)*$N$137+4)-1,10)+1,INT((((2-1)*$N$137+4)-1)/10)+1)="","",INDEX($P$139:$W$148,MOD(((2-1)*$N$137+4)-1,10)+1,INT((((2-1)*$N$137+4)-1)/10)+1)))))</f>
        <v/>
      </c>
      <c r="H140" s="539">
        <f>IF($N$139="","",IF(OR(ISTEXT($N$137),ISTEXT($N$138),ISTEXT($N$139)),"",IF(OR(5&gt;$N$137,2&gt;$N$138,((2-1)*$N$137+5)&gt;$N$139),"",IF(INDEX($P$139:$W$148,MOD(((2-1)*$N$137+5)-1,10)+1,INT((((2-1)*$N$137+5)-1)/10)+1)="","",INDEX($P$139:$W$148,MOD(((2-1)*$N$137+5)-1,10)+1,INT((((2-1)*$N$137+5)-1)/10)+1)))))</f>
        <v/>
      </c>
      <c r="I140" s="539">
        <f>IF($N$139="","",IF(OR(ISTEXT($N$137),ISTEXT($N$138),ISTEXT($N$139)),"",IF(OR(6&gt;$N$137,2&gt;$N$138,((2-1)*$N$137+6)&gt;$N$139),"",IF(INDEX($P$139:$W$148,MOD(((2-1)*$N$137+6)-1,10)+1,INT((((2-1)*$N$137+6)-1)/10)+1)="","",INDEX($P$139:$W$148,MOD(((2-1)*$N$137+6)-1,10)+1,INT((((2-1)*$N$137+6)-1)/10)+1)))))</f>
        <v/>
      </c>
      <c r="J140" s="539">
        <f>IF($N$139="","",IF(OR(ISTEXT($N$137),ISTEXT($N$138),ISTEXT($N$139)),"",IF(OR(7&gt;$N$137,2&gt;$N$138,((2-1)*$N$137+7)&gt;$N$139),"",IF(INDEX($P$139:$W$148,MOD(((2-1)*$N$137+7)-1,10)+1,INT((((2-1)*$N$137+7)-1)/10)+1)="","",INDEX($P$139:$W$148,MOD(((2-1)*$N$137+7)-1,10)+1,INT((((2-1)*$N$137+7)-1)/10)+1)))))</f>
        <v/>
      </c>
      <c r="K140" s="539">
        <f>IF($N$139="","",IF(OR(ISTEXT($N$137),ISTEXT($N$138),ISTEXT($N$139)),"",IF(OR(8&gt;$N$137,2&gt;$N$138,((2-1)*$N$137+8)&gt;$N$139),"",IF(INDEX($P$139:$W$148,MOD(((2-1)*$N$137+8)-1,10)+1,INT((((2-1)*$N$137+8)-1)/10)+1)="","",INDEX($P$139:$W$148,MOD(((2-1)*$N$137+8)-1,10)+1,INT((((2-1)*$N$137+8)-1)/10)+1)))))</f>
        <v/>
      </c>
      <c r="L140" s="539">
        <f>IF($N$139="","",IF(OR(ISTEXT($N$137),ISTEXT($N$138),ISTEXT($N$139)),"",IF(OR(9&gt;$N$137,2&gt;$N$138,((2-1)*$N$137+9)&gt;$N$139),"",IF(INDEX($P$139:$W$148,MOD(((2-1)*$N$137+9)-1,10)+1,INT((((2-1)*$N$137+9)-1)/10)+1)="","",INDEX($P$139:$W$148,MOD(((2-1)*$N$137+9)-1,10)+1,INT((((2-1)*$N$137+9)-1)/10)+1)))))</f>
        <v/>
      </c>
      <c r="M140" s="539">
        <f>IF($N$139="","",IF(OR(ISTEXT($N$137),ISTEXT($N$138),ISTEXT($N$139)),"",IF(OR(10&gt;$N$137,2&gt;$N$138,((2-1)*$N$137+10)&gt;$N$139),"",IF(INDEX($P$139:$W$148,MOD(((2-1)*$N$137+10)-1,10)+1,INT((((2-1)*$N$137+10)-1)/10)+1)="","",INDEX($P$139:$W$148,MOD(((2-1)*$N$137+10)-1,10)+1,INT((((2-1)*$N$137+10)-1)/10)+1)))))</f>
        <v/>
      </c>
      <c r="P140" s="540" t="n"/>
      <c r="Q140" s="540" t="n"/>
      <c r="R140" s="540" t="n"/>
      <c r="S140" s="540" t="n"/>
      <c r="T140" s="540" t="n"/>
      <c r="U140" s="540" t="n"/>
      <c r="V140" s="540" t="n"/>
      <c r="W140" s="540" t="n"/>
    </row>
    <row r="141" ht="13.35" customHeight="1" s="162">
      <c r="B141" s="537">
        <f>IF(OR($D$137="",$G$137=""),"",IF($D$137="Round",IF(3=1,"Axis 1 (0°)",IF(3=2,"Axis 2 (90°)","")),IF(ISTEXT($N$138),"",IF(3&gt;$N$138,"",IF(ISTEXT($I$137),"",ROUND((3-0.5)*$I$137/$N$138,1))))))</f>
        <v/>
      </c>
      <c r="C141" s="538" t="n"/>
      <c r="D141" s="539">
        <f>IF($N$139="","",IF(OR(ISTEXT($N$137),ISTEXT($N$138),ISTEXT($N$139)),"",IF(OR(1&gt;$N$137,3&gt;$N$138,((3-1)*$N$137+1)&gt;$N$139),"",IF(INDEX($P$139:$W$148,MOD(((3-1)*$N$137+1)-1,10)+1,INT((((3-1)*$N$137+1)-1)/10)+1)="","",INDEX($P$139:$W$148,MOD(((3-1)*$N$137+1)-1,10)+1,INT((((3-1)*$N$137+1)-1)/10)+1)))))</f>
        <v/>
      </c>
      <c r="E141" s="539">
        <f>IF($N$139="","",IF(OR(ISTEXT($N$137),ISTEXT($N$138),ISTEXT($N$139)),"",IF(OR(2&gt;$N$137,3&gt;$N$138,((3-1)*$N$137+2)&gt;$N$139),"",IF(INDEX($P$139:$W$148,MOD(((3-1)*$N$137+2)-1,10)+1,INT((((3-1)*$N$137+2)-1)/10)+1)="","",INDEX($P$139:$W$148,MOD(((3-1)*$N$137+2)-1,10)+1,INT((((3-1)*$N$137+2)-1)/10)+1)))))</f>
        <v/>
      </c>
      <c r="F141" s="539">
        <f>IF($N$139="","",IF(OR(ISTEXT($N$137),ISTEXT($N$138),ISTEXT($N$139)),"",IF(OR(3&gt;$N$137,3&gt;$N$138,((3-1)*$N$137+3)&gt;$N$139),"",IF(INDEX($P$139:$W$148,MOD(((3-1)*$N$137+3)-1,10)+1,INT((((3-1)*$N$137+3)-1)/10)+1)="","",INDEX($P$139:$W$148,MOD(((3-1)*$N$137+3)-1,10)+1,INT((((3-1)*$N$137+3)-1)/10)+1)))))</f>
        <v/>
      </c>
      <c r="G141" s="539">
        <f>IF($N$139="","",IF(OR(ISTEXT($N$137),ISTEXT($N$138),ISTEXT($N$139)),"",IF(OR(4&gt;$N$137,3&gt;$N$138,((3-1)*$N$137+4)&gt;$N$139),"",IF(INDEX($P$139:$W$148,MOD(((3-1)*$N$137+4)-1,10)+1,INT((((3-1)*$N$137+4)-1)/10)+1)="","",INDEX($P$139:$W$148,MOD(((3-1)*$N$137+4)-1,10)+1,INT((((3-1)*$N$137+4)-1)/10)+1)))))</f>
        <v/>
      </c>
      <c r="H141" s="539">
        <f>IF($N$139="","",IF(OR(ISTEXT($N$137),ISTEXT($N$138),ISTEXT($N$139)),"",IF(OR(5&gt;$N$137,3&gt;$N$138,((3-1)*$N$137+5)&gt;$N$139),"",IF(INDEX($P$139:$W$148,MOD(((3-1)*$N$137+5)-1,10)+1,INT((((3-1)*$N$137+5)-1)/10)+1)="","",INDEX($P$139:$W$148,MOD(((3-1)*$N$137+5)-1,10)+1,INT((((3-1)*$N$137+5)-1)/10)+1)))))</f>
        <v/>
      </c>
      <c r="I141" s="539">
        <f>IF($N$139="","",IF(OR(ISTEXT($N$137),ISTEXT($N$138),ISTEXT($N$139)),"",IF(OR(6&gt;$N$137,3&gt;$N$138,((3-1)*$N$137+6)&gt;$N$139),"",IF(INDEX($P$139:$W$148,MOD(((3-1)*$N$137+6)-1,10)+1,INT((((3-1)*$N$137+6)-1)/10)+1)="","",INDEX($P$139:$W$148,MOD(((3-1)*$N$137+6)-1,10)+1,INT((((3-1)*$N$137+6)-1)/10)+1)))))</f>
        <v/>
      </c>
      <c r="J141" s="539">
        <f>IF($N$139="","",IF(OR(ISTEXT($N$137),ISTEXT($N$138),ISTEXT($N$139)),"",IF(OR(7&gt;$N$137,3&gt;$N$138,((3-1)*$N$137+7)&gt;$N$139),"",IF(INDEX($P$139:$W$148,MOD(((3-1)*$N$137+7)-1,10)+1,INT((((3-1)*$N$137+7)-1)/10)+1)="","",INDEX($P$139:$W$148,MOD(((3-1)*$N$137+7)-1,10)+1,INT((((3-1)*$N$137+7)-1)/10)+1)))))</f>
        <v/>
      </c>
      <c r="K141" s="539">
        <f>IF($N$139="","",IF(OR(ISTEXT($N$137),ISTEXT($N$138),ISTEXT($N$139)),"",IF(OR(8&gt;$N$137,3&gt;$N$138,((3-1)*$N$137+8)&gt;$N$139),"",IF(INDEX($P$139:$W$148,MOD(((3-1)*$N$137+8)-1,10)+1,INT((((3-1)*$N$137+8)-1)/10)+1)="","",INDEX($P$139:$W$148,MOD(((3-1)*$N$137+8)-1,10)+1,INT((((3-1)*$N$137+8)-1)/10)+1)))))</f>
        <v/>
      </c>
      <c r="L141" s="539">
        <f>IF($N$139="","",IF(OR(ISTEXT($N$137),ISTEXT($N$138),ISTEXT($N$139)),"",IF(OR(9&gt;$N$137,3&gt;$N$138,((3-1)*$N$137+9)&gt;$N$139),"",IF(INDEX($P$139:$W$148,MOD(((3-1)*$N$137+9)-1,10)+1,INT((((3-1)*$N$137+9)-1)/10)+1)="","",INDEX($P$139:$W$148,MOD(((3-1)*$N$137+9)-1,10)+1,INT((((3-1)*$N$137+9)-1)/10)+1)))))</f>
        <v/>
      </c>
      <c r="M141" s="539">
        <f>IF($N$139="","",IF(OR(ISTEXT($N$137),ISTEXT($N$138),ISTEXT($N$139)),"",IF(OR(10&gt;$N$137,3&gt;$N$138,((3-1)*$N$137+10)&gt;$N$139),"",IF(INDEX($P$139:$W$148,MOD(((3-1)*$N$137+10)-1,10)+1,INT((((3-1)*$N$137+10)-1)/10)+1)="","",INDEX($P$139:$W$148,MOD(((3-1)*$N$137+10)-1,10)+1,INT((((3-1)*$N$137+10)-1)/10)+1)))))</f>
        <v/>
      </c>
      <c r="P141" s="540" t="n"/>
      <c r="Q141" s="540" t="n"/>
      <c r="R141" s="540" t="n"/>
      <c r="S141" s="540" t="n"/>
      <c r="T141" s="540" t="n"/>
      <c r="U141" s="540" t="n"/>
      <c r="V141" s="540" t="n"/>
      <c r="W141" s="540" t="n"/>
    </row>
    <row r="142" ht="13.35" customHeight="1" s="162">
      <c r="B142" s="537">
        <f>IF(OR($D$137="",$G$137=""),"",IF($D$137="Round",IF(4=1,"Axis 1 (0°)",IF(4=2,"Axis 2 (90°)","")),IF(ISTEXT($N$138),"",IF(4&gt;$N$138,"",IF(ISTEXT($I$137),"",ROUND((4-0.5)*$I$137/$N$138,1))))))</f>
        <v/>
      </c>
      <c r="C142" s="538" t="n"/>
      <c r="D142" s="539">
        <f>IF($N$139="","",IF(OR(ISTEXT($N$137),ISTEXT($N$138),ISTEXT($N$139)),"",IF(OR(1&gt;$N$137,4&gt;$N$138,((4-1)*$N$137+1)&gt;$N$139),"",IF(INDEX($P$139:$W$148,MOD(((4-1)*$N$137+1)-1,10)+1,INT((((4-1)*$N$137+1)-1)/10)+1)="","",INDEX($P$139:$W$148,MOD(((4-1)*$N$137+1)-1,10)+1,INT((((4-1)*$N$137+1)-1)/10)+1)))))</f>
        <v/>
      </c>
      <c r="E142" s="539">
        <f>IF($N$139="","",IF(OR(ISTEXT($N$137),ISTEXT($N$138),ISTEXT($N$139)),"",IF(OR(2&gt;$N$137,4&gt;$N$138,((4-1)*$N$137+2)&gt;$N$139),"",IF(INDEX($P$139:$W$148,MOD(((4-1)*$N$137+2)-1,10)+1,INT((((4-1)*$N$137+2)-1)/10)+1)="","",INDEX($P$139:$W$148,MOD(((4-1)*$N$137+2)-1,10)+1,INT((((4-1)*$N$137+2)-1)/10)+1)))))</f>
        <v/>
      </c>
      <c r="F142" s="539">
        <f>IF($N$139="","",IF(OR(ISTEXT($N$137),ISTEXT($N$138),ISTEXT($N$139)),"",IF(OR(3&gt;$N$137,4&gt;$N$138,((4-1)*$N$137+3)&gt;$N$139),"",IF(INDEX($P$139:$W$148,MOD(((4-1)*$N$137+3)-1,10)+1,INT((((4-1)*$N$137+3)-1)/10)+1)="","",INDEX($P$139:$W$148,MOD(((4-1)*$N$137+3)-1,10)+1,INT((((4-1)*$N$137+3)-1)/10)+1)))))</f>
        <v/>
      </c>
      <c r="G142" s="539">
        <f>IF($N$139="","",IF(OR(ISTEXT($N$137),ISTEXT($N$138),ISTEXT($N$139)),"",IF(OR(4&gt;$N$137,4&gt;$N$138,((4-1)*$N$137+4)&gt;$N$139),"",IF(INDEX($P$139:$W$148,MOD(((4-1)*$N$137+4)-1,10)+1,INT((((4-1)*$N$137+4)-1)/10)+1)="","",INDEX($P$139:$W$148,MOD(((4-1)*$N$137+4)-1,10)+1,INT((((4-1)*$N$137+4)-1)/10)+1)))))</f>
        <v/>
      </c>
      <c r="H142" s="539">
        <f>IF($N$139="","",IF(OR(ISTEXT($N$137),ISTEXT($N$138),ISTEXT($N$139)),"",IF(OR(5&gt;$N$137,4&gt;$N$138,((4-1)*$N$137+5)&gt;$N$139),"",IF(INDEX($P$139:$W$148,MOD(((4-1)*$N$137+5)-1,10)+1,INT((((4-1)*$N$137+5)-1)/10)+1)="","",INDEX($P$139:$W$148,MOD(((4-1)*$N$137+5)-1,10)+1,INT((((4-1)*$N$137+5)-1)/10)+1)))))</f>
        <v/>
      </c>
      <c r="I142" s="539">
        <f>IF($N$139="","",IF(OR(ISTEXT($N$137),ISTEXT($N$138),ISTEXT($N$139)),"",IF(OR(6&gt;$N$137,4&gt;$N$138,((4-1)*$N$137+6)&gt;$N$139),"",IF(INDEX($P$139:$W$148,MOD(((4-1)*$N$137+6)-1,10)+1,INT((((4-1)*$N$137+6)-1)/10)+1)="","",INDEX($P$139:$W$148,MOD(((4-1)*$N$137+6)-1,10)+1,INT((((4-1)*$N$137+6)-1)/10)+1)))))</f>
        <v/>
      </c>
      <c r="J142" s="539">
        <f>IF($N$139="","",IF(OR(ISTEXT($N$137),ISTEXT($N$138),ISTEXT($N$139)),"",IF(OR(7&gt;$N$137,4&gt;$N$138,((4-1)*$N$137+7)&gt;$N$139),"",IF(INDEX($P$139:$W$148,MOD(((4-1)*$N$137+7)-1,10)+1,INT((((4-1)*$N$137+7)-1)/10)+1)="","",INDEX($P$139:$W$148,MOD(((4-1)*$N$137+7)-1,10)+1,INT((((4-1)*$N$137+7)-1)/10)+1)))))</f>
        <v/>
      </c>
      <c r="K142" s="539">
        <f>IF($N$139="","",IF(OR(ISTEXT($N$137),ISTEXT($N$138),ISTEXT($N$139)),"",IF(OR(8&gt;$N$137,4&gt;$N$138,((4-1)*$N$137+8)&gt;$N$139),"",IF(INDEX($P$139:$W$148,MOD(((4-1)*$N$137+8)-1,10)+1,INT((((4-1)*$N$137+8)-1)/10)+1)="","",INDEX($P$139:$W$148,MOD(((4-1)*$N$137+8)-1,10)+1,INT((((4-1)*$N$137+8)-1)/10)+1)))))</f>
        <v/>
      </c>
      <c r="L142" s="539">
        <f>IF($N$139="","",IF(OR(ISTEXT($N$137),ISTEXT($N$138),ISTEXT($N$139)),"",IF(OR(9&gt;$N$137,4&gt;$N$138,((4-1)*$N$137+9)&gt;$N$139),"",IF(INDEX($P$139:$W$148,MOD(((4-1)*$N$137+9)-1,10)+1,INT((((4-1)*$N$137+9)-1)/10)+1)="","",INDEX($P$139:$W$148,MOD(((4-1)*$N$137+9)-1,10)+1,INT((((4-1)*$N$137+9)-1)/10)+1)))))</f>
        <v/>
      </c>
      <c r="M142" s="539">
        <f>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IF(OR($D$137="",$G$137=""),"",IF($D$137="Round",IF(5=1,"Axis 1 (0°)",IF(5=2,"Axis 2 (90°)","")),IF(ISTEXT($N$138),"",IF(5&gt;$N$138,"",IF(ISTEXT($I$137),"",ROUND((5-0.5)*$I$137/$N$138,1))))))</f>
        <v/>
      </c>
      <c r="C143" s="538" t="n"/>
      <c r="D143" s="539">
        <f>IF($N$139="","",IF(OR(ISTEXT($N$137),ISTEXT($N$138),ISTEXT($N$139)),"",IF(OR(1&gt;$N$137,5&gt;$N$138,((5-1)*$N$137+1)&gt;$N$139),"",IF(INDEX($P$139:$W$148,MOD(((5-1)*$N$137+1)-1,10)+1,INT((((5-1)*$N$137+1)-1)/10)+1)="","",INDEX($P$139:$W$148,MOD(((5-1)*$N$137+1)-1,10)+1,INT((((5-1)*$N$137+1)-1)/10)+1)))))</f>
        <v/>
      </c>
      <c r="E143" s="539">
        <f>IF($N$139="","",IF(OR(ISTEXT($N$137),ISTEXT($N$138),ISTEXT($N$139)),"",IF(OR(2&gt;$N$137,5&gt;$N$138,((5-1)*$N$137+2)&gt;$N$139),"",IF(INDEX($P$139:$W$148,MOD(((5-1)*$N$137+2)-1,10)+1,INT((((5-1)*$N$137+2)-1)/10)+1)="","",INDEX($P$139:$W$148,MOD(((5-1)*$N$137+2)-1,10)+1,INT((((5-1)*$N$137+2)-1)/10)+1)))))</f>
        <v/>
      </c>
      <c r="F143" s="539">
        <f>IF($N$139="","",IF(OR(ISTEXT($N$137),ISTEXT($N$138),ISTEXT($N$139)),"",IF(OR(3&gt;$N$137,5&gt;$N$138,((5-1)*$N$137+3)&gt;$N$139),"",IF(INDEX($P$139:$W$148,MOD(((5-1)*$N$137+3)-1,10)+1,INT((((5-1)*$N$137+3)-1)/10)+1)="","",INDEX($P$139:$W$148,MOD(((5-1)*$N$137+3)-1,10)+1,INT((((5-1)*$N$137+3)-1)/10)+1)))))</f>
        <v/>
      </c>
      <c r="G143" s="539">
        <f>IF($N$139="","",IF(OR(ISTEXT($N$137),ISTEXT($N$138),ISTEXT($N$139)),"",IF(OR(4&gt;$N$137,5&gt;$N$138,((5-1)*$N$137+4)&gt;$N$139),"",IF(INDEX($P$139:$W$148,MOD(((5-1)*$N$137+4)-1,10)+1,INT((((5-1)*$N$137+4)-1)/10)+1)="","",INDEX($P$139:$W$148,MOD(((5-1)*$N$137+4)-1,10)+1,INT((((5-1)*$N$137+4)-1)/10)+1)))))</f>
        <v/>
      </c>
      <c r="H143" s="539">
        <f>IF($N$139="","",IF(OR(ISTEXT($N$137),ISTEXT($N$138),ISTEXT($N$139)),"",IF(OR(5&gt;$N$137,5&gt;$N$138,((5-1)*$N$137+5)&gt;$N$139),"",IF(INDEX($P$139:$W$148,MOD(((5-1)*$N$137+5)-1,10)+1,INT((((5-1)*$N$137+5)-1)/10)+1)="","",INDEX($P$139:$W$148,MOD(((5-1)*$N$137+5)-1,10)+1,INT((((5-1)*$N$137+5)-1)/10)+1)))))</f>
        <v/>
      </c>
      <c r="I143" s="539">
        <f>IF($N$139="","",IF(OR(ISTEXT($N$137),ISTEXT($N$138),ISTEXT($N$139)),"",IF(OR(6&gt;$N$137,5&gt;$N$138,((5-1)*$N$137+6)&gt;$N$139),"",IF(INDEX($P$139:$W$148,MOD(((5-1)*$N$137+6)-1,10)+1,INT((((5-1)*$N$137+6)-1)/10)+1)="","",INDEX($P$139:$W$148,MOD(((5-1)*$N$137+6)-1,10)+1,INT((((5-1)*$N$137+6)-1)/10)+1)))))</f>
        <v/>
      </c>
      <c r="J143" s="539">
        <f>IF($N$139="","",IF(OR(ISTEXT($N$137),ISTEXT($N$138),ISTEXT($N$139)),"",IF(OR(7&gt;$N$137,5&gt;$N$138,((5-1)*$N$137+7)&gt;$N$139),"",IF(INDEX($P$139:$W$148,MOD(((5-1)*$N$137+7)-1,10)+1,INT((((5-1)*$N$137+7)-1)/10)+1)="","",INDEX($P$139:$W$148,MOD(((5-1)*$N$137+7)-1,10)+1,INT((((5-1)*$N$137+7)-1)/10)+1)))))</f>
        <v/>
      </c>
      <c r="K143" s="539">
        <f>IF($N$139="","",IF(OR(ISTEXT($N$137),ISTEXT($N$138),ISTEXT($N$139)),"",IF(OR(8&gt;$N$137,5&gt;$N$138,((5-1)*$N$137+8)&gt;$N$139),"",IF(INDEX($P$139:$W$148,MOD(((5-1)*$N$137+8)-1,10)+1,INT((((5-1)*$N$137+8)-1)/10)+1)="","",INDEX($P$139:$W$148,MOD(((5-1)*$N$137+8)-1,10)+1,INT((((5-1)*$N$137+8)-1)/10)+1)))))</f>
        <v/>
      </c>
      <c r="L143" s="539">
        <f>IF($N$139="","",IF(OR(ISTEXT($N$137),ISTEXT($N$138),ISTEXT($N$139)),"",IF(OR(9&gt;$N$137,5&gt;$N$138,((5-1)*$N$137+9)&gt;$N$139),"",IF(INDEX($P$139:$W$148,MOD(((5-1)*$N$137+9)-1,10)+1,INT((((5-1)*$N$137+9)-1)/10)+1)="","",INDEX($P$139:$W$148,MOD(((5-1)*$N$137+9)-1,10)+1,INT((((5-1)*$N$137+9)-1)/10)+1)))))</f>
        <v/>
      </c>
      <c r="M143" s="539">
        <f>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IF(OR($D$137="",$G$137=""),"",IF($D$137="Round",IF(6=1,"Axis 1 (0°)",IF(6=2,"Axis 2 (90°)","")),IF(ISTEXT($N$138),"",IF(6&gt;$N$138,"",IF(ISTEXT($I$137),"",ROUND((6-0.5)*$I$137/$N$138,1))))))</f>
        <v/>
      </c>
      <c r="C144" s="538" t="n"/>
      <c r="D144" s="539">
        <f>IF($N$139="","",IF(OR(ISTEXT($N$137),ISTEXT($N$138),ISTEXT($N$139)),"",IF(OR(1&gt;$N$137,6&gt;$N$138,((6-1)*$N$137+1)&gt;$N$139),"",IF(INDEX($P$139:$W$148,MOD(((6-1)*$N$137+1)-1,10)+1,INT((((6-1)*$N$137+1)-1)/10)+1)="","",INDEX($P$139:$W$148,MOD(((6-1)*$N$137+1)-1,10)+1,INT((((6-1)*$N$137+1)-1)/10)+1)))))</f>
        <v/>
      </c>
      <c r="E144" s="539">
        <f>IF($N$139="","",IF(OR(ISTEXT($N$137),ISTEXT($N$138),ISTEXT($N$139)),"",IF(OR(2&gt;$N$137,6&gt;$N$138,((6-1)*$N$137+2)&gt;$N$139),"",IF(INDEX($P$139:$W$148,MOD(((6-1)*$N$137+2)-1,10)+1,INT((((6-1)*$N$137+2)-1)/10)+1)="","",INDEX($P$139:$W$148,MOD(((6-1)*$N$137+2)-1,10)+1,INT((((6-1)*$N$137+2)-1)/10)+1)))))</f>
        <v/>
      </c>
      <c r="F144" s="539">
        <f>IF($N$139="","",IF(OR(ISTEXT($N$137),ISTEXT($N$138),ISTEXT($N$139)),"",IF(OR(3&gt;$N$137,6&gt;$N$138,((6-1)*$N$137+3)&gt;$N$139),"",IF(INDEX($P$139:$W$148,MOD(((6-1)*$N$137+3)-1,10)+1,INT((((6-1)*$N$137+3)-1)/10)+1)="","",INDEX($P$139:$W$148,MOD(((6-1)*$N$137+3)-1,10)+1,INT((((6-1)*$N$137+3)-1)/10)+1)))))</f>
        <v/>
      </c>
      <c r="G144" s="539">
        <f>IF($N$139="","",IF(OR(ISTEXT($N$137),ISTEXT($N$138),ISTEXT($N$139)),"",IF(OR(4&gt;$N$137,6&gt;$N$138,((6-1)*$N$137+4)&gt;$N$139),"",IF(INDEX($P$139:$W$148,MOD(((6-1)*$N$137+4)-1,10)+1,INT((((6-1)*$N$137+4)-1)/10)+1)="","",INDEX($P$139:$W$148,MOD(((6-1)*$N$137+4)-1,10)+1,INT((((6-1)*$N$137+4)-1)/10)+1)))))</f>
        <v/>
      </c>
      <c r="H144" s="539">
        <f>IF($N$139="","",IF(OR(ISTEXT($N$137),ISTEXT($N$138),ISTEXT($N$139)),"",IF(OR(5&gt;$N$137,6&gt;$N$138,((6-1)*$N$137+5)&gt;$N$139),"",IF(INDEX($P$139:$W$148,MOD(((6-1)*$N$137+5)-1,10)+1,INT((((6-1)*$N$137+5)-1)/10)+1)="","",INDEX($P$139:$W$148,MOD(((6-1)*$N$137+5)-1,10)+1,INT((((6-1)*$N$137+5)-1)/10)+1)))))</f>
        <v/>
      </c>
      <c r="I144" s="539">
        <f>IF($N$139="","",IF(OR(ISTEXT($N$137),ISTEXT($N$138),ISTEXT($N$139)),"",IF(OR(6&gt;$N$137,6&gt;$N$138,((6-1)*$N$137+6)&gt;$N$139),"",IF(INDEX($P$139:$W$148,MOD(((6-1)*$N$137+6)-1,10)+1,INT((((6-1)*$N$137+6)-1)/10)+1)="","",INDEX($P$139:$W$148,MOD(((6-1)*$N$137+6)-1,10)+1,INT((((6-1)*$N$137+6)-1)/10)+1)))))</f>
        <v/>
      </c>
      <c r="J144" s="539">
        <f>IF($N$139="","",IF(OR(ISTEXT($N$137),ISTEXT($N$138),ISTEXT($N$139)),"",IF(OR(7&gt;$N$137,6&gt;$N$138,((6-1)*$N$137+7)&gt;$N$139),"",IF(INDEX($P$139:$W$148,MOD(((6-1)*$N$137+7)-1,10)+1,INT((((6-1)*$N$137+7)-1)/10)+1)="","",INDEX($P$139:$W$148,MOD(((6-1)*$N$137+7)-1,10)+1,INT((((6-1)*$N$137+7)-1)/10)+1)))))</f>
        <v/>
      </c>
      <c r="K144" s="539">
        <f>IF($N$139="","",IF(OR(ISTEXT($N$137),ISTEXT($N$138),ISTEXT($N$139)),"",IF(OR(8&gt;$N$137,6&gt;$N$138,((6-1)*$N$137+8)&gt;$N$139),"",IF(INDEX($P$139:$W$148,MOD(((6-1)*$N$137+8)-1,10)+1,INT((((6-1)*$N$137+8)-1)/10)+1)="","",INDEX($P$139:$W$148,MOD(((6-1)*$N$137+8)-1,10)+1,INT((((6-1)*$N$137+8)-1)/10)+1)))))</f>
        <v/>
      </c>
      <c r="L144" s="539">
        <f>IF($N$139="","",IF(OR(ISTEXT($N$137),ISTEXT($N$138),ISTEXT($N$139)),"",IF(OR(9&gt;$N$137,6&gt;$N$138,((6-1)*$N$137+9)&gt;$N$139),"",IF(INDEX($P$139:$W$148,MOD(((6-1)*$N$137+9)-1,10)+1,INT((((6-1)*$N$137+9)-1)/10)+1)="","",INDEX($P$139:$W$148,MOD(((6-1)*$N$137+9)-1,10)+1,INT((((6-1)*$N$137+9)-1)/10)+1)))))</f>
        <v/>
      </c>
      <c r="M144" s="539">
        <f>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IF(OR($D$137="",$G$137=""),"",IF($D$137="Round",IF(7=1,"Axis 1 (0°)",IF(7=2,"Axis 2 (90°)","")),IF(ISTEXT($N$138),"",IF(7&gt;$N$138,"",IF(ISTEXT($I$137),"",ROUND((7-0.5)*$I$137/$N$138,1))))))</f>
        <v/>
      </c>
      <c r="C145" s="538" t="n"/>
      <c r="D145" s="539">
        <f>IF($N$139="","",IF(OR(ISTEXT($N$137),ISTEXT($N$138),ISTEXT($N$139)),"",IF(OR(1&gt;$N$137,7&gt;$N$138,((7-1)*$N$137+1)&gt;$N$139),"",IF(INDEX($P$139:$W$148,MOD(((7-1)*$N$137+1)-1,10)+1,INT((((7-1)*$N$137+1)-1)/10)+1)="","",INDEX($P$139:$W$148,MOD(((7-1)*$N$137+1)-1,10)+1,INT((((7-1)*$N$137+1)-1)/10)+1)))))</f>
        <v/>
      </c>
      <c r="E145" s="539">
        <f>IF($N$139="","",IF(OR(ISTEXT($N$137),ISTEXT($N$138),ISTEXT($N$139)),"",IF(OR(2&gt;$N$137,7&gt;$N$138,((7-1)*$N$137+2)&gt;$N$139),"",IF(INDEX($P$139:$W$148,MOD(((7-1)*$N$137+2)-1,10)+1,INT((((7-1)*$N$137+2)-1)/10)+1)="","",INDEX($P$139:$W$148,MOD(((7-1)*$N$137+2)-1,10)+1,INT((((7-1)*$N$137+2)-1)/10)+1)))))</f>
        <v/>
      </c>
      <c r="F145" s="539">
        <f>IF($N$139="","",IF(OR(ISTEXT($N$137),ISTEXT($N$138),ISTEXT($N$139)),"",IF(OR(3&gt;$N$137,7&gt;$N$138,((7-1)*$N$137+3)&gt;$N$139),"",IF(INDEX($P$139:$W$148,MOD(((7-1)*$N$137+3)-1,10)+1,INT((((7-1)*$N$137+3)-1)/10)+1)="","",INDEX($P$139:$W$148,MOD(((7-1)*$N$137+3)-1,10)+1,INT((((7-1)*$N$137+3)-1)/10)+1)))))</f>
        <v/>
      </c>
      <c r="G145" s="539">
        <f>IF($N$139="","",IF(OR(ISTEXT($N$137),ISTEXT($N$138),ISTEXT($N$139)),"",IF(OR(4&gt;$N$137,7&gt;$N$138,((7-1)*$N$137+4)&gt;$N$139),"",IF(INDEX($P$139:$W$148,MOD(((7-1)*$N$137+4)-1,10)+1,INT((((7-1)*$N$137+4)-1)/10)+1)="","",INDEX($P$139:$W$148,MOD(((7-1)*$N$137+4)-1,10)+1,INT((((7-1)*$N$137+4)-1)/10)+1)))))</f>
        <v/>
      </c>
      <c r="H145" s="539">
        <f>IF($N$139="","",IF(OR(ISTEXT($N$137),ISTEXT($N$138),ISTEXT($N$139)),"",IF(OR(5&gt;$N$137,7&gt;$N$138,((7-1)*$N$137+5)&gt;$N$139),"",IF(INDEX($P$139:$W$148,MOD(((7-1)*$N$137+5)-1,10)+1,INT((((7-1)*$N$137+5)-1)/10)+1)="","",INDEX($P$139:$W$148,MOD(((7-1)*$N$137+5)-1,10)+1,INT((((7-1)*$N$137+5)-1)/10)+1)))))</f>
        <v/>
      </c>
      <c r="I145" s="539">
        <f>IF($N$139="","",IF(OR(ISTEXT($N$137),ISTEXT($N$138),ISTEXT($N$139)),"",IF(OR(6&gt;$N$137,7&gt;$N$138,((7-1)*$N$137+6)&gt;$N$139),"",IF(INDEX($P$139:$W$148,MOD(((7-1)*$N$137+6)-1,10)+1,INT((((7-1)*$N$137+6)-1)/10)+1)="","",INDEX($P$139:$W$148,MOD(((7-1)*$N$137+6)-1,10)+1,INT((((7-1)*$N$137+6)-1)/10)+1)))))</f>
        <v/>
      </c>
      <c r="J145" s="539">
        <f>IF($N$139="","",IF(OR(ISTEXT($N$137),ISTEXT($N$138),ISTEXT($N$139)),"",IF(OR(7&gt;$N$137,7&gt;$N$138,((7-1)*$N$137+7)&gt;$N$139),"",IF(INDEX($P$139:$W$148,MOD(((7-1)*$N$137+7)-1,10)+1,INT((((7-1)*$N$137+7)-1)/10)+1)="","",INDEX($P$139:$W$148,MOD(((7-1)*$N$137+7)-1,10)+1,INT((((7-1)*$N$137+7)-1)/10)+1)))))</f>
        <v/>
      </c>
      <c r="K145" s="539">
        <f>IF($N$139="","",IF(OR(ISTEXT($N$137),ISTEXT($N$138),ISTEXT($N$139)),"",IF(OR(8&gt;$N$137,7&gt;$N$138,((7-1)*$N$137+8)&gt;$N$139),"",IF(INDEX($P$139:$W$148,MOD(((7-1)*$N$137+8)-1,10)+1,INT((((7-1)*$N$137+8)-1)/10)+1)="","",INDEX($P$139:$W$148,MOD(((7-1)*$N$137+8)-1,10)+1,INT((((7-1)*$N$137+8)-1)/10)+1)))))</f>
        <v/>
      </c>
      <c r="L145" s="539">
        <f>IF($N$139="","",IF(OR(ISTEXT($N$137),ISTEXT($N$138),ISTEXT($N$139)),"",IF(OR(9&gt;$N$137,7&gt;$N$138,((7-1)*$N$137+9)&gt;$N$139),"",IF(INDEX($P$139:$W$148,MOD(((7-1)*$N$137+9)-1,10)+1,INT((((7-1)*$N$137+9)-1)/10)+1)="","",INDEX($P$139:$W$148,MOD(((7-1)*$N$137+9)-1,10)+1,INT((((7-1)*$N$137+9)-1)/10)+1)))))</f>
        <v/>
      </c>
      <c r="M145" s="539">
        <f>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IF(OR($D$137="",$G$137=""),"",IF($D$137="Round",IF(8=1,"Axis 1 (0°)",IF(8=2,"Axis 2 (90°)","")),IF(ISTEXT($N$138),"",IF(8&gt;$N$138,"",IF(ISTEXT($I$137),"",ROUND((8-0.5)*$I$137/$N$138,1))))))</f>
        <v/>
      </c>
      <c r="C146" s="538" t="n"/>
      <c r="D146" s="539">
        <f>IF($N$139="","",IF(OR(ISTEXT($N$137),ISTEXT($N$138),ISTEXT($N$139)),"",IF(OR(1&gt;$N$137,8&gt;$N$138,((8-1)*$N$137+1)&gt;$N$139),"",IF(INDEX($P$139:$W$148,MOD(((8-1)*$N$137+1)-1,10)+1,INT((((8-1)*$N$137+1)-1)/10)+1)="","",INDEX($P$139:$W$148,MOD(((8-1)*$N$137+1)-1,10)+1,INT((((8-1)*$N$137+1)-1)/10)+1)))))</f>
        <v/>
      </c>
      <c r="E146" s="539">
        <f>IF($N$139="","",IF(OR(ISTEXT($N$137),ISTEXT($N$138),ISTEXT($N$139)),"",IF(OR(2&gt;$N$137,8&gt;$N$138,((8-1)*$N$137+2)&gt;$N$139),"",IF(INDEX($P$139:$W$148,MOD(((8-1)*$N$137+2)-1,10)+1,INT((((8-1)*$N$137+2)-1)/10)+1)="","",INDEX($P$139:$W$148,MOD(((8-1)*$N$137+2)-1,10)+1,INT((((8-1)*$N$137+2)-1)/10)+1)))))</f>
        <v/>
      </c>
      <c r="F146" s="539">
        <f>IF($N$139="","",IF(OR(ISTEXT($N$137),ISTEXT($N$138),ISTEXT($N$139)),"",IF(OR(3&gt;$N$137,8&gt;$N$138,((8-1)*$N$137+3)&gt;$N$139),"",IF(INDEX($P$139:$W$148,MOD(((8-1)*$N$137+3)-1,10)+1,INT((((8-1)*$N$137+3)-1)/10)+1)="","",INDEX($P$139:$W$148,MOD(((8-1)*$N$137+3)-1,10)+1,INT((((8-1)*$N$137+3)-1)/10)+1)))))</f>
        <v/>
      </c>
      <c r="G146" s="539">
        <f>IF($N$139="","",IF(OR(ISTEXT($N$137),ISTEXT($N$138),ISTEXT($N$139)),"",IF(OR(4&gt;$N$137,8&gt;$N$138,((8-1)*$N$137+4)&gt;$N$139),"",IF(INDEX($P$139:$W$148,MOD(((8-1)*$N$137+4)-1,10)+1,INT((((8-1)*$N$137+4)-1)/10)+1)="","",INDEX($P$139:$W$148,MOD(((8-1)*$N$137+4)-1,10)+1,INT((((8-1)*$N$137+4)-1)/10)+1)))))</f>
        <v/>
      </c>
      <c r="H146" s="539">
        <f>IF($N$139="","",IF(OR(ISTEXT($N$137),ISTEXT($N$138),ISTEXT($N$139)),"",IF(OR(5&gt;$N$137,8&gt;$N$138,((8-1)*$N$137+5)&gt;$N$139),"",IF(INDEX($P$139:$W$148,MOD(((8-1)*$N$137+5)-1,10)+1,INT((((8-1)*$N$137+5)-1)/10)+1)="","",INDEX($P$139:$W$148,MOD(((8-1)*$N$137+5)-1,10)+1,INT((((8-1)*$N$137+5)-1)/10)+1)))))</f>
        <v/>
      </c>
      <c r="I146" s="539">
        <f>IF($N$139="","",IF(OR(ISTEXT($N$137),ISTEXT($N$138),ISTEXT($N$139)),"",IF(OR(6&gt;$N$137,8&gt;$N$138,((8-1)*$N$137+6)&gt;$N$139),"",IF(INDEX($P$139:$W$148,MOD(((8-1)*$N$137+6)-1,10)+1,INT((((8-1)*$N$137+6)-1)/10)+1)="","",INDEX($P$139:$W$148,MOD(((8-1)*$N$137+6)-1,10)+1,INT((((8-1)*$N$137+6)-1)/10)+1)))))</f>
        <v/>
      </c>
      <c r="J146" s="539">
        <f>IF($N$139="","",IF(OR(ISTEXT($N$137),ISTEXT($N$138),ISTEXT($N$139)),"",IF(OR(7&gt;$N$137,8&gt;$N$138,((8-1)*$N$137+7)&gt;$N$139),"",IF(INDEX($P$139:$W$148,MOD(((8-1)*$N$137+7)-1,10)+1,INT((((8-1)*$N$137+7)-1)/10)+1)="","",INDEX($P$139:$W$148,MOD(((8-1)*$N$137+7)-1,10)+1,INT((((8-1)*$N$137+7)-1)/10)+1)))))</f>
        <v/>
      </c>
      <c r="K146" s="539">
        <f>IF($N$139="","",IF(OR(ISTEXT($N$137),ISTEXT($N$138),ISTEXT($N$139)),"",IF(OR(8&gt;$N$137,8&gt;$N$138,((8-1)*$N$137+8)&gt;$N$139),"",IF(INDEX($P$139:$W$148,MOD(((8-1)*$N$137+8)-1,10)+1,INT((((8-1)*$N$137+8)-1)/10)+1)="","",INDEX($P$139:$W$148,MOD(((8-1)*$N$137+8)-1,10)+1,INT((((8-1)*$N$137+8)-1)/10)+1)))))</f>
        <v/>
      </c>
      <c r="L146" s="539">
        <f>IF($N$139="","",IF(OR(ISTEXT($N$137),ISTEXT($N$138),ISTEXT($N$139)),"",IF(OR(9&gt;$N$137,8&gt;$N$138,((8-1)*$N$137+9)&gt;$N$139),"",IF(INDEX($P$139:$W$148,MOD(((8-1)*$N$137+9)-1,10)+1,INT((((8-1)*$N$137+9)-1)/10)+1)="","",INDEX($P$139:$W$148,MOD(((8-1)*$N$137+9)-1,10)+1,INT((((8-1)*$N$137+9)-1)/10)+1)))))</f>
        <v/>
      </c>
      <c r="M146" s="539">
        <f>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IF($G$156="","",IF($D$156="Round",$G$156&amp;""" dia",$G$156&amp;""" x "&amp;$I$156&amp;""""))</f>
        <v/>
      </c>
      <c r="G154" s="173" t="n"/>
      <c r="H154" s="525">
        <f>IF(OR($D$156="",$G$156=""),"",IF($D$156="Round",IF(ISTEXT($G$156),"",ROUND(PI()*(($G$156-2*N($K$156))/2)^2/144,3)),IF($I$156="","",IF(OR(ISTEXT($G$156),ISTEXT($I$156)),"",ROUND(($G$156-2*N($K$156))*($I$156-2*N($K$156))/144,3)))))</f>
        <v/>
      </c>
      <c r="I154" s="189" t="n"/>
      <c r="J154" s="189" t="n"/>
      <c r="K154" s="189">
        <f>IF(N(J154)*N(H154)=0,"",ROUND(N(J154)*N(H154),0))</f>
        <v/>
      </c>
      <c r="L154" s="189">
        <f>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IF($N$156="","",IF($D$156="Round",$N$156&amp;" x 2 axes",IF($N$157="","",$N$156&amp;" x "&amp;$N$157)))</f>
        <v/>
      </c>
      <c r="N156" s="534">
        <f>IF(OR($D$156="",$G$156=""),"",IF($D$156="Round",IF(ISTEXT($G$156),"",IF($G$156&lt;=9,6,IF($G$156&lt;=12,8,10))),IF(ISTEXT($G$156),"",IF($G$156&lt;12,2,MIN(10,MAX(3,ROUNDUP($G$156/6,0)))))))</f>
        <v/>
      </c>
      <c r="P156" s="473" t="inlineStr">
        <is>
          <t>Quick entry – type readings in order (row by row of the grid), down this column then the next:</t>
        </is>
      </c>
    </row>
    <row r="157" ht="13.35" customHeight="1" s="162">
      <c r="B157" s="535" t="inlineStr">
        <is>
          <t>Depth↓ Pos→ (in)</t>
        </is>
      </c>
      <c r="C157" s="414" t="n"/>
      <c r="D157" s="535">
        <f>IF(ISTEXT($N$156),"",IF(OR($D$156="",$G$156="",1&gt;$N$156),"",IF($D$156="Round",IF(ISTEXT($G$156),"",ROUND(IF(1&lt;=$N$156/2,$G$156/2*(1-SQRT(($N$156-2*1+1)/$N$156)),$G$156-$G$156/2*(1-SQRT(($N$156-2*($N$156-1+1)+1)/$N$156))),1)),IF(ISTEXT($G$156),"",ROUND((1-0.5)*$G$156/$N$156,1)))))</f>
        <v/>
      </c>
      <c r="E157" s="535">
        <f>IF(ISTEXT($N$156),"",IF(OR($D$156="",$G$156="",2&gt;$N$156),"",IF($D$156="Round",IF(ISTEXT($G$156),"",ROUND(IF(2&lt;=$N$156/2,$G$156/2*(1-SQRT(($N$156-2*2+1)/$N$156)),$G$156-$G$156/2*(1-SQRT(($N$156-2*($N$156-2+1)+1)/$N$156))),1)),IF(ISTEXT($G$156),"",ROUND((2-0.5)*$G$156/$N$156,1)))))</f>
        <v/>
      </c>
      <c r="F157" s="535">
        <f>IF(ISTEXT($N$156),"",IF(OR($D$156="",$G$156="",3&gt;$N$156),"",IF($D$156="Round",IF(ISTEXT($G$156),"",ROUND(IF(3&lt;=$N$156/2,$G$156/2*(1-SQRT(($N$156-2*3+1)/$N$156)),$G$156-$G$156/2*(1-SQRT(($N$156-2*($N$156-3+1)+1)/$N$156))),1)),IF(ISTEXT($G$156),"",ROUND((3-0.5)*$G$156/$N$156,1)))))</f>
        <v/>
      </c>
      <c r="G157" s="535">
        <f>IF(ISTEXT($N$156),"",IF(OR($D$156="",$G$156="",4&gt;$N$156),"",IF($D$156="Round",IF(ISTEXT($G$156),"",ROUND(IF(4&lt;=$N$156/2,$G$156/2*(1-SQRT(($N$156-2*4+1)/$N$156)),$G$156-$G$156/2*(1-SQRT(($N$156-2*($N$156-4+1)+1)/$N$156))),1)),IF(ISTEXT($G$156),"",ROUND((4-0.5)*$G$156/$N$156,1)))))</f>
        <v/>
      </c>
      <c r="H157" s="535">
        <f>IF(ISTEXT($N$156),"",IF(OR($D$156="",$G$156="",5&gt;$N$156),"",IF($D$156="Round",IF(ISTEXT($G$156),"",ROUND(IF(5&lt;=$N$156/2,$G$156/2*(1-SQRT(($N$156-2*5+1)/$N$156)),$G$156-$G$156/2*(1-SQRT(($N$156-2*($N$156-5+1)+1)/$N$156))),1)),IF(ISTEXT($G$156),"",ROUND((5-0.5)*$G$156/$N$156,1)))))</f>
        <v/>
      </c>
      <c r="I157" s="535">
        <f>IF(ISTEXT($N$156),"",IF(OR($D$156="",$G$156="",6&gt;$N$156),"",IF($D$156="Round",IF(ISTEXT($G$156),"",ROUND(IF(6&lt;=$N$156/2,$G$156/2*(1-SQRT(($N$156-2*6+1)/$N$156)),$G$156-$G$156/2*(1-SQRT(($N$156-2*($N$156-6+1)+1)/$N$156))),1)),IF(ISTEXT($G$156),"",ROUND((6-0.5)*$G$156/$N$156,1)))))</f>
        <v/>
      </c>
      <c r="J157" s="535">
        <f>IF(ISTEXT($N$156),"",IF(OR($D$156="",$G$156="",7&gt;$N$156),"",IF($D$156="Round",IF(ISTEXT($G$156),"",ROUND(IF(7&lt;=$N$156/2,$G$156/2*(1-SQRT(($N$156-2*7+1)/$N$156)),$G$156-$G$156/2*(1-SQRT(($N$156-2*($N$156-7+1)+1)/$N$156))),1)),IF(ISTEXT($G$156),"",ROUND((7-0.5)*$G$156/$N$156,1)))))</f>
        <v/>
      </c>
      <c r="K157" s="535">
        <f>IF(ISTEXT($N$156),"",IF(OR($D$156="",$G$156="",8&gt;$N$156),"",IF($D$156="Round",IF(ISTEXT($G$156),"",ROUND(IF(8&lt;=$N$156/2,$G$156/2*(1-SQRT(($N$156-2*8+1)/$N$156)),$G$156-$G$156/2*(1-SQRT(($N$156-2*($N$156-8+1)+1)/$N$156))),1)),IF(ISTEXT($G$156),"",ROUND((8-0.5)*$G$156/$N$156,1)))))</f>
        <v/>
      </c>
      <c r="L157" s="535">
        <f>IF(ISTEXT($N$156),"",IF(OR($D$156="",$G$156="",9&gt;$N$156),"",IF($D$156="Round",IF(ISTEXT($G$156),"",ROUND(IF(9&lt;=$N$156/2,$G$156/2*(1-SQRT(($N$156-2*9+1)/$N$156)),$G$156-$G$156/2*(1-SQRT(($N$156-2*($N$156-9+1)+1)/$N$156))),1)),IF(ISTEXT($G$156),"",ROUND((9-0.5)*$G$156/$N$156,1)))))</f>
        <v/>
      </c>
      <c r="M157" s="535">
        <f>IF(ISTEXT($N$156),"",IF(OR($D$156="",$G$156="",10&gt;$N$156),"",IF($D$156="Round",IF(ISTEXT($G$156),"",ROUND(IF(10&lt;=$N$156/2,$G$156/2*(1-SQRT(($N$156-2*10+1)/$N$156)),$G$156-$G$156/2*(1-SQRT(($N$156-2*($N$156-10+1)+1)/$N$156))),1)),IF(ISTEXT($G$156),"",ROUND((10-0.5)*$G$156/$N$156,1)))))</f>
        <v/>
      </c>
      <c r="N157" s="534">
        <f>IF(OR($D$156="",$G$156=""),"",IF($D$156="Round",2,IF($I$156="","",IF(ISTEXT($I$156),"",IF($I$156&lt;12,2,MIN(8,MAX(3,ROUNDUP($I$156/6,0))))))))</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IF(OR($D$156="",$G$156=""),"",IF($D$156="Round",IF(1=1,"Axis 1 (0°)",IF(1=2,"Axis 2 (90°)","")),IF(ISTEXT($N$157),"",IF(1&gt;$N$157,"",IF(ISTEXT($I$156),"",ROUND((1-0.5)*$I$156/$N$157,1))))))</f>
        <v/>
      </c>
      <c r="C158" s="538" t="n"/>
      <c r="D158" s="539">
        <f>IF($N$158="","",IF(OR(ISTEXT($N$156),ISTEXT($N$157),ISTEXT($N$158)),"",IF(OR(1&gt;$N$156,1&gt;$N$157,((1-1)*$N$156+1)&gt;$N$158),"",IF(INDEX($P$158:$W$167,MOD(((1-1)*$N$156+1)-1,10)+1,INT((((1-1)*$N$156+1)-1)/10)+1)="","",INDEX($P$158:$W$167,MOD(((1-1)*$N$156+1)-1,10)+1,INT((((1-1)*$N$156+1)-1)/10)+1)))))</f>
        <v/>
      </c>
      <c r="E158" s="539">
        <f>IF($N$158="","",IF(OR(ISTEXT($N$156),ISTEXT($N$157),ISTEXT($N$158)),"",IF(OR(2&gt;$N$156,1&gt;$N$157,((1-1)*$N$156+2)&gt;$N$158),"",IF(INDEX($P$158:$W$167,MOD(((1-1)*$N$156+2)-1,10)+1,INT((((1-1)*$N$156+2)-1)/10)+1)="","",INDEX($P$158:$W$167,MOD(((1-1)*$N$156+2)-1,10)+1,INT((((1-1)*$N$156+2)-1)/10)+1)))))</f>
        <v/>
      </c>
      <c r="F158" s="539">
        <f>IF($N$158="","",IF(OR(ISTEXT($N$156),ISTEXT($N$157),ISTEXT($N$158)),"",IF(OR(3&gt;$N$156,1&gt;$N$157,((1-1)*$N$156+3)&gt;$N$158),"",IF(INDEX($P$158:$W$167,MOD(((1-1)*$N$156+3)-1,10)+1,INT((((1-1)*$N$156+3)-1)/10)+1)="","",INDEX($P$158:$W$167,MOD(((1-1)*$N$156+3)-1,10)+1,INT((((1-1)*$N$156+3)-1)/10)+1)))))</f>
        <v/>
      </c>
      <c r="G158" s="539">
        <f>IF($N$158="","",IF(OR(ISTEXT($N$156),ISTEXT($N$157),ISTEXT($N$158)),"",IF(OR(4&gt;$N$156,1&gt;$N$157,((1-1)*$N$156+4)&gt;$N$158),"",IF(INDEX($P$158:$W$167,MOD(((1-1)*$N$156+4)-1,10)+1,INT((((1-1)*$N$156+4)-1)/10)+1)="","",INDEX($P$158:$W$167,MOD(((1-1)*$N$156+4)-1,10)+1,INT((((1-1)*$N$156+4)-1)/10)+1)))))</f>
        <v/>
      </c>
      <c r="H158" s="539">
        <f>IF($N$158="","",IF(OR(ISTEXT($N$156),ISTEXT($N$157),ISTEXT($N$158)),"",IF(OR(5&gt;$N$156,1&gt;$N$157,((1-1)*$N$156+5)&gt;$N$158),"",IF(INDEX($P$158:$W$167,MOD(((1-1)*$N$156+5)-1,10)+1,INT((((1-1)*$N$156+5)-1)/10)+1)="","",INDEX($P$158:$W$167,MOD(((1-1)*$N$156+5)-1,10)+1,INT((((1-1)*$N$156+5)-1)/10)+1)))))</f>
        <v/>
      </c>
      <c r="I158" s="539">
        <f>IF($N$158="","",IF(OR(ISTEXT($N$156),ISTEXT($N$157),ISTEXT($N$158)),"",IF(OR(6&gt;$N$156,1&gt;$N$157,((1-1)*$N$156+6)&gt;$N$158),"",IF(INDEX($P$158:$W$167,MOD(((1-1)*$N$156+6)-1,10)+1,INT((((1-1)*$N$156+6)-1)/10)+1)="","",INDEX($P$158:$W$167,MOD(((1-1)*$N$156+6)-1,10)+1,INT((((1-1)*$N$156+6)-1)/10)+1)))))</f>
        <v/>
      </c>
      <c r="J158" s="539">
        <f>IF($N$158="","",IF(OR(ISTEXT($N$156),ISTEXT($N$157),ISTEXT($N$158)),"",IF(OR(7&gt;$N$156,1&gt;$N$157,((1-1)*$N$156+7)&gt;$N$158),"",IF(INDEX($P$158:$W$167,MOD(((1-1)*$N$156+7)-1,10)+1,INT((((1-1)*$N$156+7)-1)/10)+1)="","",INDEX($P$158:$W$167,MOD(((1-1)*$N$156+7)-1,10)+1,INT((((1-1)*$N$156+7)-1)/10)+1)))))</f>
        <v/>
      </c>
      <c r="K158" s="539">
        <f>IF($N$158="","",IF(OR(ISTEXT($N$156),ISTEXT($N$157),ISTEXT($N$158)),"",IF(OR(8&gt;$N$156,1&gt;$N$157,((1-1)*$N$156+8)&gt;$N$158),"",IF(INDEX($P$158:$W$167,MOD(((1-1)*$N$156+8)-1,10)+1,INT((((1-1)*$N$156+8)-1)/10)+1)="","",INDEX($P$158:$W$167,MOD(((1-1)*$N$156+8)-1,10)+1,INT((((1-1)*$N$156+8)-1)/10)+1)))))</f>
        <v/>
      </c>
      <c r="L158" s="539">
        <f>IF($N$158="","",IF(OR(ISTEXT($N$156),ISTEXT($N$157),ISTEXT($N$158)),"",IF(OR(9&gt;$N$156,1&gt;$N$157,((1-1)*$N$156+9)&gt;$N$158),"",IF(INDEX($P$158:$W$167,MOD(((1-1)*$N$156+9)-1,10)+1,INT((((1-1)*$N$156+9)-1)/10)+1)="","",INDEX($P$158:$W$167,MOD(((1-1)*$N$156+9)-1,10)+1,INT((((1-1)*$N$156+9)-1)/10)+1)))))</f>
        <v/>
      </c>
      <c r="M158" s="539">
        <f>IF($N$158="","",IF(OR(ISTEXT($N$156),ISTEXT($N$157),ISTEXT($N$158)),"",IF(OR(10&gt;$N$156,1&gt;$N$157,((1-1)*$N$156+10)&gt;$N$158),"",IF(INDEX($P$158:$W$167,MOD(((1-1)*$N$156+10)-1,10)+1,INT((((1-1)*$N$156+10)-1)/10)+1)="","",INDEX($P$158:$W$167,MOD(((1-1)*$N$156+10)-1,10)+1,INT((((1-1)*$N$156+10)-1)/10)+1)))))</f>
        <v/>
      </c>
      <c r="N158" s="534">
        <f>IF(OR(N156="",N157=""),"",IF(OR(ISTEXT(N156),ISTEXT(N157)),"",N156*N157))</f>
        <v/>
      </c>
      <c r="P158" s="540" t="n"/>
      <c r="Q158" s="540" t="n"/>
      <c r="R158" s="540" t="n"/>
      <c r="S158" s="540" t="n"/>
      <c r="T158" s="540" t="n"/>
      <c r="U158" s="540" t="n"/>
      <c r="V158" s="540" t="n"/>
      <c r="W158" s="540" t="n"/>
    </row>
    <row r="159" ht="13.35" customHeight="1" s="162">
      <c r="B159" s="537">
        <f>IF(OR($D$156="",$G$156=""),"",IF($D$156="Round",IF(2=1,"Axis 1 (0°)",IF(2=2,"Axis 2 (90°)","")),IF(ISTEXT($N$157),"",IF(2&gt;$N$157,"",IF(ISTEXT($I$156),"",ROUND((2-0.5)*$I$156/$N$157,1))))))</f>
        <v/>
      </c>
      <c r="C159" s="538" t="n"/>
      <c r="D159" s="539">
        <f>IF($N$158="","",IF(OR(ISTEXT($N$156),ISTEXT($N$157),ISTEXT($N$158)),"",IF(OR(1&gt;$N$156,2&gt;$N$157,((2-1)*$N$156+1)&gt;$N$158),"",IF(INDEX($P$158:$W$167,MOD(((2-1)*$N$156+1)-1,10)+1,INT((((2-1)*$N$156+1)-1)/10)+1)="","",INDEX($P$158:$W$167,MOD(((2-1)*$N$156+1)-1,10)+1,INT((((2-1)*$N$156+1)-1)/10)+1)))))</f>
        <v/>
      </c>
      <c r="E159" s="539">
        <f>IF($N$158="","",IF(OR(ISTEXT($N$156),ISTEXT($N$157),ISTEXT($N$158)),"",IF(OR(2&gt;$N$156,2&gt;$N$157,((2-1)*$N$156+2)&gt;$N$158),"",IF(INDEX($P$158:$W$167,MOD(((2-1)*$N$156+2)-1,10)+1,INT((((2-1)*$N$156+2)-1)/10)+1)="","",INDEX($P$158:$W$167,MOD(((2-1)*$N$156+2)-1,10)+1,INT((((2-1)*$N$156+2)-1)/10)+1)))))</f>
        <v/>
      </c>
      <c r="F159" s="539">
        <f>IF($N$158="","",IF(OR(ISTEXT($N$156),ISTEXT($N$157),ISTEXT($N$158)),"",IF(OR(3&gt;$N$156,2&gt;$N$157,((2-1)*$N$156+3)&gt;$N$158),"",IF(INDEX($P$158:$W$167,MOD(((2-1)*$N$156+3)-1,10)+1,INT((((2-1)*$N$156+3)-1)/10)+1)="","",INDEX($P$158:$W$167,MOD(((2-1)*$N$156+3)-1,10)+1,INT((((2-1)*$N$156+3)-1)/10)+1)))))</f>
        <v/>
      </c>
      <c r="G159" s="539">
        <f>IF($N$158="","",IF(OR(ISTEXT($N$156),ISTEXT($N$157),ISTEXT($N$158)),"",IF(OR(4&gt;$N$156,2&gt;$N$157,((2-1)*$N$156+4)&gt;$N$158),"",IF(INDEX($P$158:$W$167,MOD(((2-1)*$N$156+4)-1,10)+1,INT((((2-1)*$N$156+4)-1)/10)+1)="","",INDEX($P$158:$W$167,MOD(((2-1)*$N$156+4)-1,10)+1,INT((((2-1)*$N$156+4)-1)/10)+1)))))</f>
        <v/>
      </c>
      <c r="H159" s="539">
        <f>IF($N$158="","",IF(OR(ISTEXT($N$156),ISTEXT($N$157),ISTEXT($N$158)),"",IF(OR(5&gt;$N$156,2&gt;$N$157,((2-1)*$N$156+5)&gt;$N$158),"",IF(INDEX($P$158:$W$167,MOD(((2-1)*$N$156+5)-1,10)+1,INT((((2-1)*$N$156+5)-1)/10)+1)="","",INDEX($P$158:$W$167,MOD(((2-1)*$N$156+5)-1,10)+1,INT((((2-1)*$N$156+5)-1)/10)+1)))))</f>
        <v/>
      </c>
      <c r="I159" s="539">
        <f>IF($N$158="","",IF(OR(ISTEXT($N$156),ISTEXT($N$157),ISTEXT($N$158)),"",IF(OR(6&gt;$N$156,2&gt;$N$157,((2-1)*$N$156+6)&gt;$N$158),"",IF(INDEX($P$158:$W$167,MOD(((2-1)*$N$156+6)-1,10)+1,INT((((2-1)*$N$156+6)-1)/10)+1)="","",INDEX($P$158:$W$167,MOD(((2-1)*$N$156+6)-1,10)+1,INT((((2-1)*$N$156+6)-1)/10)+1)))))</f>
        <v/>
      </c>
      <c r="J159" s="539">
        <f>IF($N$158="","",IF(OR(ISTEXT($N$156),ISTEXT($N$157),ISTEXT($N$158)),"",IF(OR(7&gt;$N$156,2&gt;$N$157,((2-1)*$N$156+7)&gt;$N$158),"",IF(INDEX($P$158:$W$167,MOD(((2-1)*$N$156+7)-1,10)+1,INT((((2-1)*$N$156+7)-1)/10)+1)="","",INDEX($P$158:$W$167,MOD(((2-1)*$N$156+7)-1,10)+1,INT((((2-1)*$N$156+7)-1)/10)+1)))))</f>
        <v/>
      </c>
      <c r="K159" s="539">
        <f>IF($N$158="","",IF(OR(ISTEXT($N$156),ISTEXT($N$157),ISTEXT($N$158)),"",IF(OR(8&gt;$N$156,2&gt;$N$157,((2-1)*$N$156+8)&gt;$N$158),"",IF(INDEX($P$158:$W$167,MOD(((2-1)*$N$156+8)-1,10)+1,INT((((2-1)*$N$156+8)-1)/10)+1)="","",INDEX($P$158:$W$167,MOD(((2-1)*$N$156+8)-1,10)+1,INT((((2-1)*$N$156+8)-1)/10)+1)))))</f>
        <v/>
      </c>
      <c r="L159" s="539">
        <f>IF($N$158="","",IF(OR(ISTEXT($N$156),ISTEXT($N$157),ISTEXT($N$158)),"",IF(OR(9&gt;$N$156,2&gt;$N$157,((2-1)*$N$156+9)&gt;$N$158),"",IF(INDEX($P$158:$W$167,MOD(((2-1)*$N$156+9)-1,10)+1,INT((((2-1)*$N$156+9)-1)/10)+1)="","",INDEX($P$158:$W$167,MOD(((2-1)*$N$156+9)-1,10)+1,INT((((2-1)*$N$156+9)-1)/10)+1)))))</f>
        <v/>
      </c>
      <c r="M159" s="539">
        <f>IF($N$158="","",IF(OR(ISTEXT($N$156),ISTEXT($N$157),ISTEXT($N$158)),"",IF(OR(10&gt;$N$156,2&gt;$N$157,((2-1)*$N$156+10)&gt;$N$158),"",IF(INDEX($P$158:$W$167,MOD(((2-1)*$N$156+10)-1,10)+1,INT((((2-1)*$N$156+10)-1)/10)+1)="","",INDEX($P$158:$W$167,MOD(((2-1)*$N$156+10)-1,10)+1,INT((((2-1)*$N$156+10)-1)/10)+1)))))</f>
        <v/>
      </c>
      <c r="P159" s="540" t="n"/>
      <c r="Q159" s="540" t="n"/>
      <c r="R159" s="540" t="n"/>
      <c r="S159" s="540" t="n"/>
      <c r="T159" s="540" t="n"/>
      <c r="U159" s="540" t="n"/>
      <c r="V159" s="540" t="n"/>
      <c r="W159" s="540" t="n"/>
    </row>
    <row r="160" ht="13.35" customHeight="1" s="162">
      <c r="B160" s="537">
        <f>IF(OR($D$156="",$G$156=""),"",IF($D$156="Round",IF(3=1,"Axis 1 (0°)",IF(3=2,"Axis 2 (90°)","")),IF(ISTEXT($N$157),"",IF(3&gt;$N$157,"",IF(ISTEXT($I$156),"",ROUND((3-0.5)*$I$156/$N$157,1))))))</f>
        <v/>
      </c>
      <c r="C160" s="538" t="n"/>
      <c r="D160" s="539">
        <f>IF($N$158="","",IF(OR(ISTEXT($N$156),ISTEXT($N$157),ISTEXT($N$158)),"",IF(OR(1&gt;$N$156,3&gt;$N$157,((3-1)*$N$156+1)&gt;$N$158),"",IF(INDEX($P$158:$W$167,MOD(((3-1)*$N$156+1)-1,10)+1,INT((((3-1)*$N$156+1)-1)/10)+1)="","",INDEX($P$158:$W$167,MOD(((3-1)*$N$156+1)-1,10)+1,INT((((3-1)*$N$156+1)-1)/10)+1)))))</f>
        <v/>
      </c>
      <c r="E160" s="539">
        <f>IF($N$158="","",IF(OR(ISTEXT($N$156),ISTEXT($N$157),ISTEXT($N$158)),"",IF(OR(2&gt;$N$156,3&gt;$N$157,((3-1)*$N$156+2)&gt;$N$158),"",IF(INDEX($P$158:$W$167,MOD(((3-1)*$N$156+2)-1,10)+1,INT((((3-1)*$N$156+2)-1)/10)+1)="","",INDEX($P$158:$W$167,MOD(((3-1)*$N$156+2)-1,10)+1,INT((((3-1)*$N$156+2)-1)/10)+1)))))</f>
        <v/>
      </c>
      <c r="F160" s="539">
        <f>IF($N$158="","",IF(OR(ISTEXT($N$156),ISTEXT($N$157),ISTEXT($N$158)),"",IF(OR(3&gt;$N$156,3&gt;$N$157,((3-1)*$N$156+3)&gt;$N$158),"",IF(INDEX($P$158:$W$167,MOD(((3-1)*$N$156+3)-1,10)+1,INT((((3-1)*$N$156+3)-1)/10)+1)="","",INDEX($P$158:$W$167,MOD(((3-1)*$N$156+3)-1,10)+1,INT((((3-1)*$N$156+3)-1)/10)+1)))))</f>
        <v/>
      </c>
      <c r="G160" s="539">
        <f>IF($N$158="","",IF(OR(ISTEXT($N$156),ISTEXT($N$157),ISTEXT($N$158)),"",IF(OR(4&gt;$N$156,3&gt;$N$157,((3-1)*$N$156+4)&gt;$N$158),"",IF(INDEX($P$158:$W$167,MOD(((3-1)*$N$156+4)-1,10)+1,INT((((3-1)*$N$156+4)-1)/10)+1)="","",INDEX($P$158:$W$167,MOD(((3-1)*$N$156+4)-1,10)+1,INT((((3-1)*$N$156+4)-1)/10)+1)))))</f>
        <v/>
      </c>
      <c r="H160" s="539">
        <f>IF($N$158="","",IF(OR(ISTEXT($N$156),ISTEXT($N$157),ISTEXT($N$158)),"",IF(OR(5&gt;$N$156,3&gt;$N$157,((3-1)*$N$156+5)&gt;$N$158),"",IF(INDEX($P$158:$W$167,MOD(((3-1)*$N$156+5)-1,10)+1,INT((((3-1)*$N$156+5)-1)/10)+1)="","",INDEX($P$158:$W$167,MOD(((3-1)*$N$156+5)-1,10)+1,INT((((3-1)*$N$156+5)-1)/10)+1)))))</f>
        <v/>
      </c>
      <c r="I160" s="539">
        <f>IF($N$158="","",IF(OR(ISTEXT($N$156),ISTEXT($N$157),ISTEXT($N$158)),"",IF(OR(6&gt;$N$156,3&gt;$N$157,((3-1)*$N$156+6)&gt;$N$158),"",IF(INDEX($P$158:$W$167,MOD(((3-1)*$N$156+6)-1,10)+1,INT((((3-1)*$N$156+6)-1)/10)+1)="","",INDEX($P$158:$W$167,MOD(((3-1)*$N$156+6)-1,10)+1,INT((((3-1)*$N$156+6)-1)/10)+1)))))</f>
        <v/>
      </c>
      <c r="J160" s="539">
        <f>IF($N$158="","",IF(OR(ISTEXT($N$156),ISTEXT($N$157),ISTEXT($N$158)),"",IF(OR(7&gt;$N$156,3&gt;$N$157,((3-1)*$N$156+7)&gt;$N$158),"",IF(INDEX($P$158:$W$167,MOD(((3-1)*$N$156+7)-1,10)+1,INT((((3-1)*$N$156+7)-1)/10)+1)="","",INDEX($P$158:$W$167,MOD(((3-1)*$N$156+7)-1,10)+1,INT((((3-1)*$N$156+7)-1)/10)+1)))))</f>
        <v/>
      </c>
      <c r="K160" s="539">
        <f>IF($N$158="","",IF(OR(ISTEXT($N$156),ISTEXT($N$157),ISTEXT($N$158)),"",IF(OR(8&gt;$N$156,3&gt;$N$157,((3-1)*$N$156+8)&gt;$N$158),"",IF(INDEX($P$158:$W$167,MOD(((3-1)*$N$156+8)-1,10)+1,INT((((3-1)*$N$156+8)-1)/10)+1)="","",INDEX($P$158:$W$167,MOD(((3-1)*$N$156+8)-1,10)+1,INT((((3-1)*$N$156+8)-1)/10)+1)))))</f>
        <v/>
      </c>
      <c r="L160" s="539">
        <f>IF($N$158="","",IF(OR(ISTEXT($N$156),ISTEXT($N$157),ISTEXT($N$158)),"",IF(OR(9&gt;$N$156,3&gt;$N$157,((3-1)*$N$156+9)&gt;$N$158),"",IF(INDEX($P$158:$W$167,MOD(((3-1)*$N$156+9)-1,10)+1,INT((((3-1)*$N$156+9)-1)/10)+1)="","",INDEX($P$158:$W$167,MOD(((3-1)*$N$156+9)-1,10)+1,INT((((3-1)*$N$156+9)-1)/10)+1)))))</f>
        <v/>
      </c>
      <c r="M160" s="539">
        <f>IF($N$158="","",IF(OR(ISTEXT($N$156),ISTEXT($N$157),ISTEXT($N$158)),"",IF(OR(10&gt;$N$156,3&gt;$N$157,((3-1)*$N$156+10)&gt;$N$158),"",IF(INDEX($P$158:$W$167,MOD(((3-1)*$N$156+10)-1,10)+1,INT((((3-1)*$N$156+10)-1)/10)+1)="","",INDEX($P$158:$W$167,MOD(((3-1)*$N$156+10)-1,10)+1,INT((((3-1)*$N$156+10)-1)/10)+1)))))</f>
        <v/>
      </c>
      <c r="P160" s="540" t="n"/>
      <c r="Q160" s="540" t="n"/>
      <c r="R160" s="540" t="n"/>
      <c r="S160" s="540" t="n"/>
      <c r="T160" s="540" t="n"/>
      <c r="U160" s="540" t="n"/>
      <c r="V160" s="540" t="n"/>
      <c r="W160" s="540" t="n"/>
    </row>
    <row r="161" ht="13.35" customHeight="1" s="162">
      <c r="B161" s="537">
        <f>IF(OR($D$156="",$G$156=""),"",IF($D$156="Round",IF(4=1,"Axis 1 (0°)",IF(4=2,"Axis 2 (90°)","")),IF(ISTEXT($N$157),"",IF(4&gt;$N$157,"",IF(ISTEXT($I$156),"",ROUND((4-0.5)*$I$156/$N$157,1))))))</f>
        <v/>
      </c>
      <c r="C161" s="538" t="n"/>
      <c r="D161" s="539">
        <f>IF($N$158="","",IF(OR(ISTEXT($N$156),ISTEXT($N$157),ISTEXT($N$158)),"",IF(OR(1&gt;$N$156,4&gt;$N$157,((4-1)*$N$156+1)&gt;$N$158),"",IF(INDEX($P$158:$W$167,MOD(((4-1)*$N$156+1)-1,10)+1,INT((((4-1)*$N$156+1)-1)/10)+1)="","",INDEX($P$158:$W$167,MOD(((4-1)*$N$156+1)-1,10)+1,INT((((4-1)*$N$156+1)-1)/10)+1)))))</f>
        <v/>
      </c>
      <c r="E161" s="539">
        <f>IF($N$158="","",IF(OR(ISTEXT($N$156),ISTEXT($N$157),ISTEXT($N$158)),"",IF(OR(2&gt;$N$156,4&gt;$N$157,((4-1)*$N$156+2)&gt;$N$158),"",IF(INDEX($P$158:$W$167,MOD(((4-1)*$N$156+2)-1,10)+1,INT((((4-1)*$N$156+2)-1)/10)+1)="","",INDEX($P$158:$W$167,MOD(((4-1)*$N$156+2)-1,10)+1,INT((((4-1)*$N$156+2)-1)/10)+1)))))</f>
        <v/>
      </c>
      <c r="F161" s="539">
        <f>IF($N$158="","",IF(OR(ISTEXT($N$156),ISTEXT($N$157),ISTEXT($N$158)),"",IF(OR(3&gt;$N$156,4&gt;$N$157,((4-1)*$N$156+3)&gt;$N$158),"",IF(INDEX($P$158:$W$167,MOD(((4-1)*$N$156+3)-1,10)+1,INT((((4-1)*$N$156+3)-1)/10)+1)="","",INDEX($P$158:$W$167,MOD(((4-1)*$N$156+3)-1,10)+1,INT((((4-1)*$N$156+3)-1)/10)+1)))))</f>
        <v/>
      </c>
      <c r="G161" s="539">
        <f>IF($N$158="","",IF(OR(ISTEXT($N$156),ISTEXT($N$157),ISTEXT($N$158)),"",IF(OR(4&gt;$N$156,4&gt;$N$157,((4-1)*$N$156+4)&gt;$N$158),"",IF(INDEX($P$158:$W$167,MOD(((4-1)*$N$156+4)-1,10)+1,INT((((4-1)*$N$156+4)-1)/10)+1)="","",INDEX($P$158:$W$167,MOD(((4-1)*$N$156+4)-1,10)+1,INT((((4-1)*$N$156+4)-1)/10)+1)))))</f>
        <v/>
      </c>
      <c r="H161" s="539">
        <f>IF($N$158="","",IF(OR(ISTEXT($N$156),ISTEXT($N$157),ISTEXT($N$158)),"",IF(OR(5&gt;$N$156,4&gt;$N$157,((4-1)*$N$156+5)&gt;$N$158),"",IF(INDEX($P$158:$W$167,MOD(((4-1)*$N$156+5)-1,10)+1,INT((((4-1)*$N$156+5)-1)/10)+1)="","",INDEX($P$158:$W$167,MOD(((4-1)*$N$156+5)-1,10)+1,INT((((4-1)*$N$156+5)-1)/10)+1)))))</f>
        <v/>
      </c>
      <c r="I161" s="539">
        <f>IF($N$158="","",IF(OR(ISTEXT($N$156),ISTEXT($N$157),ISTEXT($N$158)),"",IF(OR(6&gt;$N$156,4&gt;$N$157,((4-1)*$N$156+6)&gt;$N$158),"",IF(INDEX($P$158:$W$167,MOD(((4-1)*$N$156+6)-1,10)+1,INT((((4-1)*$N$156+6)-1)/10)+1)="","",INDEX($P$158:$W$167,MOD(((4-1)*$N$156+6)-1,10)+1,INT((((4-1)*$N$156+6)-1)/10)+1)))))</f>
        <v/>
      </c>
      <c r="J161" s="539">
        <f>IF($N$158="","",IF(OR(ISTEXT($N$156),ISTEXT($N$157),ISTEXT($N$158)),"",IF(OR(7&gt;$N$156,4&gt;$N$157,((4-1)*$N$156+7)&gt;$N$158),"",IF(INDEX($P$158:$W$167,MOD(((4-1)*$N$156+7)-1,10)+1,INT((((4-1)*$N$156+7)-1)/10)+1)="","",INDEX($P$158:$W$167,MOD(((4-1)*$N$156+7)-1,10)+1,INT((((4-1)*$N$156+7)-1)/10)+1)))))</f>
        <v/>
      </c>
      <c r="K161" s="539">
        <f>IF($N$158="","",IF(OR(ISTEXT($N$156),ISTEXT($N$157),ISTEXT($N$158)),"",IF(OR(8&gt;$N$156,4&gt;$N$157,((4-1)*$N$156+8)&gt;$N$158),"",IF(INDEX($P$158:$W$167,MOD(((4-1)*$N$156+8)-1,10)+1,INT((((4-1)*$N$156+8)-1)/10)+1)="","",INDEX($P$158:$W$167,MOD(((4-1)*$N$156+8)-1,10)+1,INT((((4-1)*$N$156+8)-1)/10)+1)))))</f>
        <v/>
      </c>
      <c r="L161" s="539">
        <f>IF($N$158="","",IF(OR(ISTEXT($N$156),ISTEXT($N$157),ISTEXT($N$158)),"",IF(OR(9&gt;$N$156,4&gt;$N$157,((4-1)*$N$156+9)&gt;$N$158),"",IF(INDEX($P$158:$W$167,MOD(((4-1)*$N$156+9)-1,10)+1,INT((((4-1)*$N$156+9)-1)/10)+1)="","",INDEX($P$158:$W$167,MOD(((4-1)*$N$156+9)-1,10)+1,INT((((4-1)*$N$156+9)-1)/10)+1)))))</f>
        <v/>
      </c>
      <c r="M161" s="539">
        <f>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IF(OR($D$156="",$G$156=""),"",IF($D$156="Round",IF(5=1,"Axis 1 (0°)",IF(5=2,"Axis 2 (90°)","")),IF(ISTEXT($N$157),"",IF(5&gt;$N$157,"",IF(ISTEXT($I$156),"",ROUND((5-0.5)*$I$156/$N$157,1))))))</f>
        <v/>
      </c>
      <c r="C162" s="538" t="n"/>
      <c r="D162" s="539">
        <f>IF($N$158="","",IF(OR(ISTEXT($N$156),ISTEXT($N$157),ISTEXT($N$158)),"",IF(OR(1&gt;$N$156,5&gt;$N$157,((5-1)*$N$156+1)&gt;$N$158),"",IF(INDEX($P$158:$W$167,MOD(((5-1)*$N$156+1)-1,10)+1,INT((((5-1)*$N$156+1)-1)/10)+1)="","",INDEX($P$158:$W$167,MOD(((5-1)*$N$156+1)-1,10)+1,INT((((5-1)*$N$156+1)-1)/10)+1)))))</f>
        <v/>
      </c>
      <c r="E162" s="539">
        <f>IF($N$158="","",IF(OR(ISTEXT($N$156),ISTEXT($N$157),ISTEXT($N$158)),"",IF(OR(2&gt;$N$156,5&gt;$N$157,((5-1)*$N$156+2)&gt;$N$158),"",IF(INDEX($P$158:$W$167,MOD(((5-1)*$N$156+2)-1,10)+1,INT((((5-1)*$N$156+2)-1)/10)+1)="","",INDEX($P$158:$W$167,MOD(((5-1)*$N$156+2)-1,10)+1,INT((((5-1)*$N$156+2)-1)/10)+1)))))</f>
        <v/>
      </c>
      <c r="F162" s="539">
        <f>IF($N$158="","",IF(OR(ISTEXT($N$156),ISTEXT($N$157),ISTEXT($N$158)),"",IF(OR(3&gt;$N$156,5&gt;$N$157,((5-1)*$N$156+3)&gt;$N$158),"",IF(INDEX($P$158:$W$167,MOD(((5-1)*$N$156+3)-1,10)+1,INT((((5-1)*$N$156+3)-1)/10)+1)="","",INDEX($P$158:$W$167,MOD(((5-1)*$N$156+3)-1,10)+1,INT((((5-1)*$N$156+3)-1)/10)+1)))))</f>
        <v/>
      </c>
      <c r="G162" s="539">
        <f>IF($N$158="","",IF(OR(ISTEXT($N$156),ISTEXT($N$157),ISTEXT($N$158)),"",IF(OR(4&gt;$N$156,5&gt;$N$157,((5-1)*$N$156+4)&gt;$N$158),"",IF(INDEX($P$158:$W$167,MOD(((5-1)*$N$156+4)-1,10)+1,INT((((5-1)*$N$156+4)-1)/10)+1)="","",INDEX($P$158:$W$167,MOD(((5-1)*$N$156+4)-1,10)+1,INT((((5-1)*$N$156+4)-1)/10)+1)))))</f>
        <v/>
      </c>
      <c r="H162" s="539">
        <f>IF($N$158="","",IF(OR(ISTEXT($N$156),ISTEXT($N$157),ISTEXT($N$158)),"",IF(OR(5&gt;$N$156,5&gt;$N$157,((5-1)*$N$156+5)&gt;$N$158),"",IF(INDEX($P$158:$W$167,MOD(((5-1)*$N$156+5)-1,10)+1,INT((((5-1)*$N$156+5)-1)/10)+1)="","",INDEX($P$158:$W$167,MOD(((5-1)*$N$156+5)-1,10)+1,INT((((5-1)*$N$156+5)-1)/10)+1)))))</f>
        <v/>
      </c>
      <c r="I162" s="539">
        <f>IF($N$158="","",IF(OR(ISTEXT($N$156),ISTEXT($N$157),ISTEXT($N$158)),"",IF(OR(6&gt;$N$156,5&gt;$N$157,((5-1)*$N$156+6)&gt;$N$158),"",IF(INDEX($P$158:$W$167,MOD(((5-1)*$N$156+6)-1,10)+1,INT((((5-1)*$N$156+6)-1)/10)+1)="","",INDEX($P$158:$W$167,MOD(((5-1)*$N$156+6)-1,10)+1,INT((((5-1)*$N$156+6)-1)/10)+1)))))</f>
        <v/>
      </c>
      <c r="J162" s="539">
        <f>IF($N$158="","",IF(OR(ISTEXT($N$156),ISTEXT($N$157),ISTEXT($N$158)),"",IF(OR(7&gt;$N$156,5&gt;$N$157,((5-1)*$N$156+7)&gt;$N$158),"",IF(INDEX($P$158:$W$167,MOD(((5-1)*$N$156+7)-1,10)+1,INT((((5-1)*$N$156+7)-1)/10)+1)="","",INDEX($P$158:$W$167,MOD(((5-1)*$N$156+7)-1,10)+1,INT((((5-1)*$N$156+7)-1)/10)+1)))))</f>
        <v/>
      </c>
      <c r="K162" s="539">
        <f>IF($N$158="","",IF(OR(ISTEXT($N$156),ISTEXT($N$157),ISTEXT($N$158)),"",IF(OR(8&gt;$N$156,5&gt;$N$157,((5-1)*$N$156+8)&gt;$N$158),"",IF(INDEX($P$158:$W$167,MOD(((5-1)*$N$156+8)-1,10)+1,INT((((5-1)*$N$156+8)-1)/10)+1)="","",INDEX($P$158:$W$167,MOD(((5-1)*$N$156+8)-1,10)+1,INT((((5-1)*$N$156+8)-1)/10)+1)))))</f>
        <v/>
      </c>
      <c r="L162" s="539">
        <f>IF($N$158="","",IF(OR(ISTEXT($N$156),ISTEXT($N$157),ISTEXT($N$158)),"",IF(OR(9&gt;$N$156,5&gt;$N$157,((5-1)*$N$156+9)&gt;$N$158),"",IF(INDEX($P$158:$W$167,MOD(((5-1)*$N$156+9)-1,10)+1,INT((((5-1)*$N$156+9)-1)/10)+1)="","",INDEX($P$158:$W$167,MOD(((5-1)*$N$156+9)-1,10)+1,INT((((5-1)*$N$156+9)-1)/10)+1)))))</f>
        <v/>
      </c>
      <c r="M162" s="539">
        <f>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IF(OR($D$156="",$G$156=""),"",IF($D$156="Round",IF(6=1,"Axis 1 (0°)",IF(6=2,"Axis 2 (90°)","")),IF(ISTEXT($N$157),"",IF(6&gt;$N$157,"",IF(ISTEXT($I$156),"",ROUND((6-0.5)*$I$156/$N$157,1))))))</f>
        <v/>
      </c>
      <c r="C163" s="538" t="n"/>
      <c r="D163" s="539">
        <f>IF($N$158="","",IF(OR(ISTEXT($N$156),ISTEXT($N$157),ISTEXT($N$158)),"",IF(OR(1&gt;$N$156,6&gt;$N$157,((6-1)*$N$156+1)&gt;$N$158),"",IF(INDEX($P$158:$W$167,MOD(((6-1)*$N$156+1)-1,10)+1,INT((((6-1)*$N$156+1)-1)/10)+1)="","",INDEX($P$158:$W$167,MOD(((6-1)*$N$156+1)-1,10)+1,INT((((6-1)*$N$156+1)-1)/10)+1)))))</f>
        <v/>
      </c>
      <c r="E163" s="539">
        <f>IF($N$158="","",IF(OR(ISTEXT($N$156),ISTEXT($N$157),ISTEXT($N$158)),"",IF(OR(2&gt;$N$156,6&gt;$N$157,((6-1)*$N$156+2)&gt;$N$158),"",IF(INDEX($P$158:$W$167,MOD(((6-1)*$N$156+2)-1,10)+1,INT((((6-1)*$N$156+2)-1)/10)+1)="","",INDEX($P$158:$W$167,MOD(((6-1)*$N$156+2)-1,10)+1,INT((((6-1)*$N$156+2)-1)/10)+1)))))</f>
        <v/>
      </c>
      <c r="F163" s="539">
        <f>IF($N$158="","",IF(OR(ISTEXT($N$156),ISTEXT($N$157),ISTEXT($N$158)),"",IF(OR(3&gt;$N$156,6&gt;$N$157,((6-1)*$N$156+3)&gt;$N$158),"",IF(INDEX($P$158:$W$167,MOD(((6-1)*$N$156+3)-1,10)+1,INT((((6-1)*$N$156+3)-1)/10)+1)="","",INDEX($P$158:$W$167,MOD(((6-1)*$N$156+3)-1,10)+1,INT((((6-1)*$N$156+3)-1)/10)+1)))))</f>
        <v/>
      </c>
      <c r="G163" s="539">
        <f>IF($N$158="","",IF(OR(ISTEXT($N$156),ISTEXT($N$157),ISTEXT($N$158)),"",IF(OR(4&gt;$N$156,6&gt;$N$157,((6-1)*$N$156+4)&gt;$N$158),"",IF(INDEX($P$158:$W$167,MOD(((6-1)*$N$156+4)-1,10)+1,INT((((6-1)*$N$156+4)-1)/10)+1)="","",INDEX($P$158:$W$167,MOD(((6-1)*$N$156+4)-1,10)+1,INT((((6-1)*$N$156+4)-1)/10)+1)))))</f>
        <v/>
      </c>
      <c r="H163" s="539">
        <f>IF($N$158="","",IF(OR(ISTEXT($N$156),ISTEXT($N$157),ISTEXT($N$158)),"",IF(OR(5&gt;$N$156,6&gt;$N$157,((6-1)*$N$156+5)&gt;$N$158),"",IF(INDEX($P$158:$W$167,MOD(((6-1)*$N$156+5)-1,10)+1,INT((((6-1)*$N$156+5)-1)/10)+1)="","",INDEX($P$158:$W$167,MOD(((6-1)*$N$156+5)-1,10)+1,INT((((6-1)*$N$156+5)-1)/10)+1)))))</f>
        <v/>
      </c>
      <c r="I163" s="539">
        <f>IF($N$158="","",IF(OR(ISTEXT($N$156),ISTEXT($N$157),ISTEXT($N$158)),"",IF(OR(6&gt;$N$156,6&gt;$N$157,((6-1)*$N$156+6)&gt;$N$158),"",IF(INDEX($P$158:$W$167,MOD(((6-1)*$N$156+6)-1,10)+1,INT((((6-1)*$N$156+6)-1)/10)+1)="","",INDEX($P$158:$W$167,MOD(((6-1)*$N$156+6)-1,10)+1,INT((((6-1)*$N$156+6)-1)/10)+1)))))</f>
        <v/>
      </c>
      <c r="J163" s="539">
        <f>IF($N$158="","",IF(OR(ISTEXT($N$156),ISTEXT($N$157),ISTEXT($N$158)),"",IF(OR(7&gt;$N$156,6&gt;$N$157,((6-1)*$N$156+7)&gt;$N$158),"",IF(INDEX($P$158:$W$167,MOD(((6-1)*$N$156+7)-1,10)+1,INT((((6-1)*$N$156+7)-1)/10)+1)="","",INDEX($P$158:$W$167,MOD(((6-1)*$N$156+7)-1,10)+1,INT((((6-1)*$N$156+7)-1)/10)+1)))))</f>
        <v/>
      </c>
      <c r="K163" s="539">
        <f>IF($N$158="","",IF(OR(ISTEXT($N$156),ISTEXT($N$157),ISTEXT($N$158)),"",IF(OR(8&gt;$N$156,6&gt;$N$157,((6-1)*$N$156+8)&gt;$N$158),"",IF(INDEX($P$158:$W$167,MOD(((6-1)*$N$156+8)-1,10)+1,INT((((6-1)*$N$156+8)-1)/10)+1)="","",INDEX($P$158:$W$167,MOD(((6-1)*$N$156+8)-1,10)+1,INT((((6-1)*$N$156+8)-1)/10)+1)))))</f>
        <v/>
      </c>
      <c r="L163" s="539">
        <f>IF($N$158="","",IF(OR(ISTEXT($N$156),ISTEXT($N$157),ISTEXT($N$158)),"",IF(OR(9&gt;$N$156,6&gt;$N$157,((6-1)*$N$156+9)&gt;$N$158),"",IF(INDEX($P$158:$W$167,MOD(((6-1)*$N$156+9)-1,10)+1,INT((((6-1)*$N$156+9)-1)/10)+1)="","",INDEX($P$158:$W$167,MOD(((6-1)*$N$156+9)-1,10)+1,INT((((6-1)*$N$156+9)-1)/10)+1)))))</f>
        <v/>
      </c>
      <c r="M163" s="539">
        <f>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IF(OR($D$156="",$G$156=""),"",IF($D$156="Round",IF(7=1,"Axis 1 (0°)",IF(7=2,"Axis 2 (90°)","")),IF(ISTEXT($N$157),"",IF(7&gt;$N$157,"",IF(ISTEXT($I$156),"",ROUND((7-0.5)*$I$156/$N$157,1))))))</f>
        <v/>
      </c>
      <c r="C164" s="538" t="n"/>
      <c r="D164" s="539">
        <f>IF($N$158="","",IF(OR(ISTEXT($N$156),ISTEXT($N$157),ISTEXT($N$158)),"",IF(OR(1&gt;$N$156,7&gt;$N$157,((7-1)*$N$156+1)&gt;$N$158),"",IF(INDEX($P$158:$W$167,MOD(((7-1)*$N$156+1)-1,10)+1,INT((((7-1)*$N$156+1)-1)/10)+1)="","",INDEX($P$158:$W$167,MOD(((7-1)*$N$156+1)-1,10)+1,INT((((7-1)*$N$156+1)-1)/10)+1)))))</f>
        <v/>
      </c>
      <c r="E164" s="539">
        <f>IF($N$158="","",IF(OR(ISTEXT($N$156),ISTEXT($N$157),ISTEXT($N$158)),"",IF(OR(2&gt;$N$156,7&gt;$N$157,((7-1)*$N$156+2)&gt;$N$158),"",IF(INDEX($P$158:$W$167,MOD(((7-1)*$N$156+2)-1,10)+1,INT((((7-1)*$N$156+2)-1)/10)+1)="","",INDEX($P$158:$W$167,MOD(((7-1)*$N$156+2)-1,10)+1,INT((((7-1)*$N$156+2)-1)/10)+1)))))</f>
        <v/>
      </c>
      <c r="F164" s="539">
        <f>IF($N$158="","",IF(OR(ISTEXT($N$156),ISTEXT($N$157),ISTEXT($N$158)),"",IF(OR(3&gt;$N$156,7&gt;$N$157,((7-1)*$N$156+3)&gt;$N$158),"",IF(INDEX($P$158:$W$167,MOD(((7-1)*$N$156+3)-1,10)+1,INT((((7-1)*$N$156+3)-1)/10)+1)="","",INDEX($P$158:$W$167,MOD(((7-1)*$N$156+3)-1,10)+1,INT((((7-1)*$N$156+3)-1)/10)+1)))))</f>
        <v/>
      </c>
      <c r="G164" s="539">
        <f>IF($N$158="","",IF(OR(ISTEXT($N$156),ISTEXT($N$157),ISTEXT($N$158)),"",IF(OR(4&gt;$N$156,7&gt;$N$157,((7-1)*$N$156+4)&gt;$N$158),"",IF(INDEX($P$158:$W$167,MOD(((7-1)*$N$156+4)-1,10)+1,INT((((7-1)*$N$156+4)-1)/10)+1)="","",INDEX($P$158:$W$167,MOD(((7-1)*$N$156+4)-1,10)+1,INT((((7-1)*$N$156+4)-1)/10)+1)))))</f>
        <v/>
      </c>
      <c r="H164" s="539">
        <f>IF($N$158="","",IF(OR(ISTEXT($N$156),ISTEXT($N$157),ISTEXT($N$158)),"",IF(OR(5&gt;$N$156,7&gt;$N$157,((7-1)*$N$156+5)&gt;$N$158),"",IF(INDEX($P$158:$W$167,MOD(((7-1)*$N$156+5)-1,10)+1,INT((((7-1)*$N$156+5)-1)/10)+1)="","",INDEX($P$158:$W$167,MOD(((7-1)*$N$156+5)-1,10)+1,INT((((7-1)*$N$156+5)-1)/10)+1)))))</f>
        <v/>
      </c>
      <c r="I164" s="539">
        <f>IF($N$158="","",IF(OR(ISTEXT($N$156),ISTEXT($N$157),ISTEXT($N$158)),"",IF(OR(6&gt;$N$156,7&gt;$N$157,((7-1)*$N$156+6)&gt;$N$158),"",IF(INDEX($P$158:$W$167,MOD(((7-1)*$N$156+6)-1,10)+1,INT((((7-1)*$N$156+6)-1)/10)+1)="","",INDEX($P$158:$W$167,MOD(((7-1)*$N$156+6)-1,10)+1,INT((((7-1)*$N$156+6)-1)/10)+1)))))</f>
        <v/>
      </c>
      <c r="J164" s="539">
        <f>IF($N$158="","",IF(OR(ISTEXT($N$156),ISTEXT($N$157),ISTEXT($N$158)),"",IF(OR(7&gt;$N$156,7&gt;$N$157,((7-1)*$N$156+7)&gt;$N$158),"",IF(INDEX($P$158:$W$167,MOD(((7-1)*$N$156+7)-1,10)+1,INT((((7-1)*$N$156+7)-1)/10)+1)="","",INDEX($P$158:$W$167,MOD(((7-1)*$N$156+7)-1,10)+1,INT((((7-1)*$N$156+7)-1)/10)+1)))))</f>
        <v/>
      </c>
      <c r="K164" s="539">
        <f>IF($N$158="","",IF(OR(ISTEXT($N$156),ISTEXT($N$157),ISTEXT($N$158)),"",IF(OR(8&gt;$N$156,7&gt;$N$157,((7-1)*$N$156+8)&gt;$N$158),"",IF(INDEX($P$158:$W$167,MOD(((7-1)*$N$156+8)-1,10)+1,INT((((7-1)*$N$156+8)-1)/10)+1)="","",INDEX($P$158:$W$167,MOD(((7-1)*$N$156+8)-1,10)+1,INT((((7-1)*$N$156+8)-1)/10)+1)))))</f>
        <v/>
      </c>
      <c r="L164" s="539">
        <f>IF($N$158="","",IF(OR(ISTEXT($N$156),ISTEXT($N$157),ISTEXT($N$158)),"",IF(OR(9&gt;$N$156,7&gt;$N$157,((7-1)*$N$156+9)&gt;$N$158),"",IF(INDEX($P$158:$W$167,MOD(((7-1)*$N$156+9)-1,10)+1,INT((((7-1)*$N$156+9)-1)/10)+1)="","",INDEX($P$158:$W$167,MOD(((7-1)*$N$156+9)-1,10)+1,INT((((7-1)*$N$156+9)-1)/10)+1)))))</f>
        <v/>
      </c>
      <c r="M164" s="539">
        <f>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IF(OR($D$156="",$G$156=""),"",IF($D$156="Round",IF(8=1,"Axis 1 (0°)",IF(8=2,"Axis 2 (90°)","")),IF(ISTEXT($N$157),"",IF(8&gt;$N$157,"",IF(ISTEXT($I$156),"",ROUND((8-0.5)*$I$156/$N$157,1))))))</f>
        <v/>
      </c>
      <c r="C165" s="538" t="n"/>
      <c r="D165" s="539">
        <f>IF($N$158="","",IF(OR(ISTEXT($N$156),ISTEXT($N$157),ISTEXT($N$158)),"",IF(OR(1&gt;$N$156,8&gt;$N$157,((8-1)*$N$156+1)&gt;$N$158),"",IF(INDEX($P$158:$W$167,MOD(((8-1)*$N$156+1)-1,10)+1,INT((((8-1)*$N$156+1)-1)/10)+1)="","",INDEX($P$158:$W$167,MOD(((8-1)*$N$156+1)-1,10)+1,INT((((8-1)*$N$156+1)-1)/10)+1)))))</f>
        <v/>
      </c>
      <c r="E165" s="539">
        <f>IF($N$158="","",IF(OR(ISTEXT($N$156),ISTEXT($N$157),ISTEXT($N$158)),"",IF(OR(2&gt;$N$156,8&gt;$N$157,((8-1)*$N$156+2)&gt;$N$158),"",IF(INDEX($P$158:$W$167,MOD(((8-1)*$N$156+2)-1,10)+1,INT((((8-1)*$N$156+2)-1)/10)+1)="","",INDEX($P$158:$W$167,MOD(((8-1)*$N$156+2)-1,10)+1,INT((((8-1)*$N$156+2)-1)/10)+1)))))</f>
        <v/>
      </c>
      <c r="F165" s="539">
        <f>IF($N$158="","",IF(OR(ISTEXT($N$156),ISTEXT($N$157),ISTEXT($N$158)),"",IF(OR(3&gt;$N$156,8&gt;$N$157,((8-1)*$N$156+3)&gt;$N$158),"",IF(INDEX($P$158:$W$167,MOD(((8-1)*$N$156+3)-1,10)+1,INT((((8-1)*$N$156+3)-1)/10)+1)="","",INDEX($P$158:$W$167,MOD(((8-1)*$N$156+3)-1,10)+1,INT((((8-1)*$N$156+3)-1)/10)+1)))))</f>
        <v/>
      </c>
      <c r="G165" s="539">
        <f>IF($N$158="","",IF(OR(ISTEXT($N$156),ISTEXT($N$157),ISTEXT($N$158)),"",IF(OR(4&gt;$N$156,8&gt;$N$157,((8-1)*$N$156+4)&gt;$N$158),"",IF(INDEX($P$158:$W$167,MOD(((8-1)*$N$156+4)-1,10)+1,INT((((8-1)*$N$156+4)-1)/10)+1)="","",INDEX($P$158:$W$167,MOD(((8-1)*$N$156+4)-1,10)+1,INT((((8-1)*$N$156+4)-1)/10)+1)))))</f>
        <v/>
      </c>
      <c r="H165" s="539">
        <f>IF($N$158="","",IF(OR(ISTEXT($N$156),ISTEXT($N$157),ISTEXT($N$158)),"",IF(OR(5&gt;$N$156,8&gt;$N$157,((8-1)*$N$156+5)&gt;$N$158),"",IF(INDEX($P$158:$W$167,MOD(((8-1)*$N$156+5)-1,10)+1,INT((((8-1)*$N$156+5)-1)/10)+1)="","",INDEX($P$158:$W$167,MOD(((8-1)*$N$156+5)-1,10)+1,INT((((8-1)*$N$156+5)-1)/10)+1)))))</f>
        <v/>
      </c>
      <c r="I165" s="539">
        <f>IF($N$158="","",IF(OR(ISTEXT($N$156),ISTEXT($N$157),ISTEXT($N$158)),"",IF(OR(6&gt;$N$156,8&gt;$N$157,((8-1)*$N$156+6)&gt;$N$158),"",IF(INDEX($P$158:$W$167,MOD(((8-1)*$N$156+6)-1,10)+1,INT((((8-1)*$N$156+6)-1)/10)+1)="","",INDEX($P$158:$W$167,MOD(((8-1)*$N$156+6)-1,10)+1,INT((((8-1)*$N$156+6)-1)/10)+1)))))</f>
        <v/>
      </c>
      <c r="J165" s="539">
        <f>IF($N$158="","",IF(OR(ISTEXT($N$156),ISTEXT($N$157),ISTEXT($N$158)),"",IF(OR(7&gt;$N$156,8&gt;$N$157,((8-1)*$N$156+7)&gt;$N$158),"",IF(INDEX($P$158:$W$167,MOD(((8-1)*$N$156+7)-1,10)+1,INT((((8-1)*$N$156+7)-1)/10)+1)="","",INDEX($P$158:$W$167,MOD(((8-1)*$N$156+7)-1,10)+1,INT((((8-1)*$N$156+7)-1)/10)+1)))))</f>
        <v/>
      </c>
      <c r="K165" s="539">
        <f>IF($N$158="","",IF(OR(ISTEXT($N$156),ISTEXT($N$157),ISTEXT($N$158)),"",IF(OR(8&gt;$N$156,8&gt;$N$157,((8-1)*$N$156+8)&gt;$N$158),"",IF(INDEX($P$158:$W$167,MOD(((8-1)*$N$156+8)-1,10)+1,INT((((8-1)*$N$156+8)-1)/10)+1)="","",INDEX($P$158:$W$167,MOD(((8-1)*$N$156+8)-1,10)+1,INT((((8-1)*$N$156+8)-1)/10)+1)))))</f>
        <v/>
      </c>
      <c r="L165" s="539">
        <f>IF($N$158="","",IF(OR(ISTEXT($N$156),ISTEXT($N$157),ISTEXT($N$158)),"",IF(OR(9&gt;$N$156,8&gt;$N$157,((8-1)*$N$156+9)&gt;$N$158),"",IF(INDEX($P$158:$W$167,MOD(((8-1)*$N$156+9)-1,10)+1,INT((((8-1)*$N$156+9)-1)/10)+1)="","",INDEX($P$158:$W$167,MOD(((8-1)*$N$156+9)-1,10)+1,INT((((8-1)*$N$156+9)-1)/10)+1)))))</f>
        <v/>
      </c>
      <c r="M165" s="539">
        <f>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IF($G$171="","",IF($D$171="Round",$G$171&amp;""" dia",$G$171&amp;""" x "&amp;$I$171&amp;""""))</f>
        <v/>
      </c>
      <c r="G169" s="173" t="n"/>
      <c r="H169" s="525">
        <f>IF(OR($D$171="",$G$171=""),"",IF($D$171="Round",IF(ISTEXT($G$171),"",ROUND(PI()*(($G$171-2*N($K$171))/2)^2/144,3)),IF($I$171="","",IF(OR(ISTEXT($G$171),ISTEXT($I$171)),"",ROUND(($G$171-2*N($K$171))*($I$171-2*N($K$171))/144,3)))))</f>
        <v/>
      </c>
      <c r="I169" s="189" t="n"/>
      <c r="J169" s="189" t="n"/>
      <c r="K169" s="189">
        <f>IF(N(J169)*N(H169)=0,"",ROUND(N(J169)*N(H169),0))</f>
        <v/>
      </c>
      <c r="L169" s="189">
        <f>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IF($N$171="","",IF($D$171="Round",$N$171&amp;" x 2 axes",IF($N$172="","",$N$171&amp;" x "&amp;$N$172)))</f>
        <v/>
      </c>
      <c r="N171" s="534">
        <f>IF(OR($D$171="",$G$171=""),"",IF($D$171="Round",IF(ISTEXT($G$171),"",IF($G$171&lt;=9,6,IF($G$171&lt;=12,8,10))),IF(ISTEXT($G$171),"",IF($G$171&lt;12,2,MIN(10,MAX(3,ROUNDUP($G$171/6,0)))))))</f>
        <v/>
      </c>
      <c r="P171" s="473" t="inlineStr">
        <is>
          <t>Quick entry – type readings in order (row by row of the grid), down this column then the next:</t>
        </is>
      </c>
    </row>
    <row r="172" ht="13.35" customHeight="1" s="162">
      <c r="B172" s="535" t="inlineStr">
        <is>
          <t>Depth↓ Pos→ (in)</t>
        </is>
      </c>
      <c r="C172" s="414" t="n"/>
      <c r="D172" s="535">
        <f>IF(ISTEXT($N$171),"",IF(OR($D$171="",$G$171="",1&gt;$N$171),"",IF($D$171="Round",IF(ISTEXT($G$171),"",ROUND(IF(1&lt;=$N$171/2,$G$171/2*(1-SQRT(($N$171-2*1+1)/$N$171)),$G$171-$G$171/2*(1-SQRT(($N$171-2*($N$171-1+1)+1)/$N$171))),1)),IF(ISTEXT($G$171),"",ROUND((1-0.5)*$G$171/$N$171,1)))))</f>
        <v/>
      </c>
      <c r="E172" s="535">
        <f>IF(ISTEXT($N$171),"",IF(OR($D$171="",$G$171="",2&gt;$N$171),"",IF($D$171="Round",IF(ISTEXT($G$171),"",ROUND(IF(2&lt;=$N$171/2,$G$171/2*(1-SQRT(($N$171-2*2+1)/$N$171)),$G$171-$G$171/2*(1-SQRT(($N$171-2*($N$171-2+1)+1)/$N$171))),1)),IF(ISTEXT($G$171),"",ROUND((2-0.5)*$G$171/$N$171,1)))))</f>
        <v/>
      </c>
      <c r="F172" s="535">
        <f>IF(ISTEXT($N$171),"",IF(OR($D$171="",$G$171="",3&gt;$N$171),"",IF($D$171="Round",IF(ISTEXT($G$171),"",ROUND(IF(3&lt;=$N$171/2,$G$171/2*(1-SQRT(($N$171-2*3+1)/$N$171)),$G$171-$G$171/2*(1-SQRT(($N$171-2*($N$171-3+1)+1)/$N$171))),1)),IF(ISTEXT($G$171),"",ROUND((3-0.5)*$G$171/$N$171,1)))))</f>
        <v/>
      </c>
      <c r="G172" s="535">
        <f>IF(ISTEXT($N$171),"",IF(OR($D$171="",$G$171="",4&gt;$N$171),"",IF($D$171="Round",IF(ISTEXT($G$171),"",ROUND(IF(4&lt;=$N$171/2,$G$171/2*(1-SQRT(($N$171-2*4+1)/$N$171)),$G$171-$G$171/2*(1-SQRT(($N$171-2*($N$171-4+1)+1)/$N$171))),1)),IF(ISTEXT($G$171),"",ROUND((4-0.5)*$G$171/$N$171,1)))))</f>
        <v/>
      </c>
      <c r="H172" s="535">
        <f>IF(ISTEXT($N$171),"",IF(OR($D$171="",$G$171="",5&gt;$N$171),"",IF($D$171="Round",IF(ISTEXT($G$171),"",ROUND(IF(5&lt;=$N$171/2,$G$171/2*(1-SQRT(($N$171-2*5+1)/$N$171)),$G$171-$G$171/2*(1-SQRT(($N$171-2*($N$171-5+1)+1)/$N$171))),1)),IF(ISTEXT($G$171),"",ROUND((5-0.5)*$G$171/$N$171,1)))))</f>
        <v/>
      </c>
      <c r="I172" s="535">
        <f>IF(ISTEXT($N$171),"",IF(OR($D$171="",$G$171="",6&gt;$N$171),"",IF($D$171="Round",IF(ISTEXT($G$171),"",ROUND(IF(6&lt;=$N$171/2,$G$171/2*(1-SQRT(($N$171-2*6+1)/$N$171)),$G$171-$G$171/2*(1-SQRT(($N$171-2*($N$171-6+1)+1)/$N$171))),1)),IF(ISTEXT($G$171),"",ROUND((6-0.5)*$G$171/$N$171,1)))))</f>
        <v/>
      </c>
      <c r="J172" s="535">
        <f>IF(ISTEXT($N$171),"",IF(OR($D$171="",$G$171="",7&gt;$N$171),"",IF($D$171="Round",IF(ISTEXT($G$171),"",ROUND(IF(7&lt;=$N$171/2,$G$171/2*(1-SQRT(($N$171-2*7+1)/$N$171)),$G$171-$G$171/2*(1-SQRT(($N$171-2*($N$171-7+1)+1)/$N$171))),1)),IF(ISTEXT($G$171),"",ROUND((7-0.5)*$G$171/$N$171,1)))))</f>
        <v/>
      </c>
      <c r="K172" s="535">
        <f>IF(ISTEXT($N$171),"",IF(OR($D$171="",$G$171="",8&gt;$N$171),"",IF($D$171="Round",IF(ISTEXT($G$171),"",ROUND(IF(8&lt;=$N$171/2,$G$171/2*(1-SQRT(($N$171-2*8+1)/$N$171)),$G$171-$G$171/2*(1-SQRT(($N$171-2*($N$171-8+1)+1)/$N$171))),1)),IF(ISTEXT($G$171),"",ROUND((8-0.5)*$G$171/$N$171,1)))))</f>
        <v/>
      </c>
      <c r="L172" s="535">
        <f>IF(ISTEXT($N$171),"",IF(OR($D$171="",$G$171="",9&gt;$N$171),"",IF($D$171="Round",IF(ISTEXT($G$171),"",ROUND(IF(9&lt;=$N$171/2,$G$171/2*(1-SQRT(($N$171-2*9+1)/$N$171)),$G$171-$G$171/2*(1-SQRT(($N$171-2*($N$171-9+1)+1)/$N$171))),1)),IF(ISTEXT($G$171),"",ROUND((9-0.5)*$G$171/$N$171,1)))))</f>
        <v/>
      </c>
      <c r="M172" s="535">
        <f>IF(ISTEXT($N$171),"",IF(OR($D$171="",$G$171="",10&gt;$N$171),"",IF($D$171="Round",IF(ISTEXT($G$171),"",ROUND(IF(10&lt;=$N$171/2,$G$171/2*(1-SQRT(($N$171-2*10+1)/$N$171)),$G$171-$G$171/2*(1-SQRT(($N$171-2*($N$171-10+1)+1)/$N$171))),1)),IF(ISTEXT($G$171),"",ROUND((10-0.5)*$G$171/$N$171,1)))))</f>
        <v/>
      </c>
      <c r="N172" s="534">
        <f>IF(OR($D$171="",$G$171=""),"",IF($D$171="Round",2,IF($I$171="","",IF(ISTEXT($I$171),"",IF($I$171&lt;12,2,MIN(8,MAX(3,ROUNDUP($I$171/6,0))))))))</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IF(OR($D$171="",$G$171=""),"",IF($D$171="Round",IF(1=1,"Axis 1 (0°)",IF(1=2,"Axis 2 (90°)","")),IF(ISTEXT($N$172),"",IF(1&gt;$N$172,"",IF(ISTEXT($I$171),"",ROUND((1-0.5)*$I$171/$N$172,1))))))</f>
        <v/>
      </c>
      <c r="C173" s="538" t="n"/>
      <c r="D173" s="539">
        <f>IF($N$173="","",IF(OR(ISTEXT($N$171),ISTEXT($N$172),ISTEXT($N$173)),"",IF(OR(1&gt;$N$171,1&gt;$N$172,((1-1)*$N$171+1)&gt;$N$173),"",IF(INDEX($P$173:$W$182,MOD(((1-1)*$N$171+1)-1,10)+1,INT((((1-1)*$N$171+1)-1)/10)+1)="","",INDEX($P$173:$W$182,MOD(((1-1)*$N$171+1)-1,10)+1,INT((((1-1)*$N$171+1)-1)/10)+1)))))</f>
        <v/>
      </c>
      <c r="E173" s="539">
        <f>IF($N$173="","",IF(OR(ISTEXT($N$171),ISTEXT($N$172),ISTEXT($N$173)),"",IF(OR(2&gt;$N$171,1&gt;$N$172,((1-1)*$N$171+2)&gt;$N$173),"",IF(INDEX($P$173:$W$182,MOD(((1-1)*$N$171+2)-1,10)+1,INT((((1-1)*$N$171+2)-1)/10)+1)="","",INDEX($P$173:$W$182,MOD(((1-1)*$N$171+2)-1,10)+1,INT((((1-1)*$N$171+2)-1)/10)+1)))))</f>
        <v/>
      </c>
      <c r="F173" s="539">
        <f>IF($N$173="","",IF(OR(ISTEXT($N$171),ISTEXT($N$172),ISTEXT($N$173)),"",IF(OR(3&gt;$N$171,1&gt;$N$172,((1-1)*$N$171+3)&gt;$N$173),"",IF(INDEX($P$173:$W$182,MOD(((1-1)*$N$171+3)-1,10)+1,INT((((1-1)*$N$171+3)-1)/10)+1)="","",INDEX($P$173:$W$182,MOD(((1-1)*$N$171+3)-1,10)+1,INT((((1-1)*$N$171+3)-1)/10)+1)))))</f>
        <v/>
      </c>
      <c r="G173" s="539">
        <f>IF($N$173="","",IF(OR(ISTEXT($N$171),ISTEXT($N$172),ISTEXT($N$173)),"",IF(OR(4&gt;$N$171,1&gt;$N$172,((1-1)*$N$171+4)&gt;$N$173),"",IF(INDEX($P$173:$W$182,MOD(((1-1)*$N$171+4)-1,10)+1,INT((((1-1)*$N$171+4)-1)/10)+1)="","",INDEX($P$173:$W$182,MOD(((1-1)*$N$171+4)-1,10)+1,INT((((1-1)*$N$171+4)-1)/10)+1)))))</f>
        <v/>
      </c>
      <c r="H173" s="539">
        <f>IF($N$173="","",IF(OR(ISTEXT($N$171),ISTEXT($N$172),ISTEXT($N$173)),"",IF(OR(5&gt;$N$171,1&gt;$N$172,((1-1)*$N$171+5)&gt;$N$173),"",IF(INDEX($P$173:$W$182,MOD(((1-1)*$N$171+5)-1,10)+1,INT((((1-1)*$N$171+5)-1)/10)+1)="","",INDEX($P$173:$W$182,MOD(((1-1)*$N$171+5)-1,10)+1,INT((((1-1)*$N$171+5)-1)/10)+1)))))</f>
        <v/>
      </c>
      <c r="I173" s="539">
        <f>IF($N$173="","",IF(OR(ISTEXT($N$171),ISTEXT($N$172),ISTEXT($N$173)),"",IF(OR(6&gt;$N$171,1&gt;$N$172,((1-1)*$N$171+6)&gt;$N$173),"",IF(INDEX($P$173:$W$182,MOD(((1-1)*$N$171+6)-1,10)+1,INT((((1-1)*$N$171+6)-1)/10)+1)="","",INDEX($P$173:$W$182,MOD(((1-1)*$N$171+6)-1,10)+1,INT((((1-1)*$N$171+6)-1)/10)+1)))))</f>
        <v/>
      </c>
      <c r="J173" s="539">
        <f>IF($N$173="","",IF(OR(ISTEXT($N$171),ISTEXT($N$172),ISTEXT($N$173)),"",IF(OR(7&gt;$N$171,1&gt;$N$172,((1-1)*$N$171+7)&gt;$N$173),"",IF(INDEX($P$173:$W$182,MOD(((1-1)*$N$171+7)-1,10)+1,INT((((1-1)*$N$171+7)-1)/10)+1)="","",INDEX($P$173:$W$182,MOD(((1-1)*$N$171+7)-1,10)+1,INT((((1-1)*$N$171+7)-1)/10)+1)))))</f>
        <v/>
      </c>
      <c r="K173" s="539">
        <f>IF($N$173="","",IF(OR(ISTEXT($N$171),ISTEXT($N$172),ISTEXT($N$173)),"",IF(OR(8&gt;$N$171,1&gt;$N$172,((1-1)*$N$171+8)&gt;$N$173),"",IF(INDEX($P$173:$W$182,MOD(((1-1)*$N$171+8)-1,10)+1,INT((((1-1)*$N$171+8)-1)/10)+1)="","",INDEX($P$173:$W$182,MOD(((1-1)*$N$171+8)-1,10)+1,INT((((1-1)*$N$171+8)-1)/10)+1)))))</f>
        <v/>
      </c>
      <c r="L173" s="539">
        <f>IF($N$173="","",IF(OR(ISTEXT($N$171),ISTEXT($N$172),ISTEXT($N$173)),"",IF(OR(9&gt;$N$171,1&gt;$N$172,((1-1)*$N$171+9)&gt;$N$173),"",IF(INDEX($P$173:$W$182,MOD(((1-1)*$N$171+9)-1,10)+1,INT((((1-1)*$N$171+9)-1)/10)+1)="","",INDEX($P$173:$W$182,MOD(((1-1)*$N$171+9)-1,10)+1,INT((((1-1)*$N$171+9)-1)/10)+1)))))</f>
        <v/>
      </c>
      <c r="M173" s="539">
        <f>IF($N$173="","",IF(OR(ISTEXT($N$171),ISTEXT($N$172),ISTEXT($N$173)),"",IF(OR(10&gt;$N$171,1&gt;$N$172,((1-1)*$N$171+10)&gt;$N$173),"",IF(INDEX($P$173:$W$182,MOD(((1-1)*$N$171+10)-1,10)+1,INT((((1-1)*$N$171+10)-1)/10)+1)="","",INDEX($P$173:$W$182,MOD(((1-1)*$N$171+10)-1,10)+1,INT((((1-1)*$N$171+10)-1)/10)+1)))))</f>
        <v/>
      </c>
      <c r="N173" s="534">
        <f>IF(OR(N171="",N172=""),"",IF(OR(ISTEXT(N171),ISTEXT(N172)),"",N171*N172))</f>
        <v/>
      </c>
      <c r="P173" s="540" t="n"/>
      <c r="Q173" s="540" t="n"/>
      <c r="R173" s="540" t="n"/>
      <c r="S173" s="540" t="n"/>
      <c r="T173" s="540" t="n"/>
      <c r="U173" s="540" t="n"/>
      <c r="V173" s="540" t="n"/>
      <c r="W173" s="540" t="n"/>
    </row>
    <row r="174" ht="13.35" customHeight="1" s="162">
      <c r="B174" s="537">
        <f>IF(OR($D$171="",$G$171=""),"",IF($D$171="Round",IF(2=1,"Axis 1 (0°)",IF(2=2,"Axis 2 (90°)","")),IF(ISTEXT($N$172),"",IF(2&gt;$N$172,"",IF(ISTEXT($I$171),"",ROUND((2-0.5)*$I$171/$N$172,1))))))</f>
        <v/>
      </c>
      <c r="C174" s="538" t="n"/>
      <c r="D174" s="539">
        <f>IF($N$173="","",IF(OR(ISTEXT($N$171),ISTEXT($N$172),ISTEXT($N$173)),"",IF(OR(1&gt;$N$171,2&gt;$N$172,((2-1)*$N$171+1)&gt;$N$173),"",IF(INDEX($P$173:$W$182,MOD(((2-1)*$N$171+1)-1,10)+1,INT((((2-1)*$N$171+1)-1)/10)+1)="","",INDEX($P$173:$W$182,MOD(((2-1)*$N$171+1)-1,10)+1,INT((((2-1)*$N$171+1)-1)/10)+1)))))</f>
        <v/>
      </c>
      <c r="E174" s="539">
        <f>IF($N$173="","",IF(OR(ISTEXT($N$171),ISTEXT($N$172),ISTEXT($N$173)),"",IF(OR(2&gt;$N$171,2&gt;$N$172,((2-1)*$N$171+2)&gt;$N$173),"",IF(INDEX($P$173:$W$182,MOD(((2-1)*$N$171+2)-1,10)+1,INT((((2-1)*$N$171+2)-1)/10)+1)="","",INDEX($P$173:$W$182,MOD(((2-1)*$N$171+2)-1,10)+1,INT((((2-1)*$N$171+2)-1)/10)+1)))))</f>
        <v/>
      </c>
      <c r="F174" s="539">
        <f>IF($N$173="","",IF(OR(ISTEXT($N$171),ISTEXT($N$172),ISTEXT($N$173)),"",IF(OR(3&gt;$N$171,2&gt;$N$172,((2-1)*$N$171+3)&gt;$N$173),"",IF(INDEX($P$173:$W$182,MOD(((2-1)*$N$171+3)-1,10)+1,INT((((2-1)*$N$171+3)-1)/10)+1)="","",INDEX($P$173:$W$182,MOD(((2-1)*$N$171+3)-1,10)+1,INT((((2-1)*$N$171+3)-1)/10)+1)))))</f>
        <v/>
      </c>
      <c r="G174" s="539">
        <f>IF($N$173="","",IF(OR(ISTEXT($N$171),ISTEXT($N$172),ISTEXT($N$173)),"",IF(OR(4&gt;$N$171,2&gt;$N$172,((2-1)*$N$171+4)&gt;$N$173),"",IF(INDEX($P$173:$W$182,MOD(((2-1)*$N$171+4)-1,10)+1,INT((((2-1)*$N$171+4)-1)/10)+1)="","",INDEX($P$173:$W$182,MOD(((2-1)*$N$171+4)-1,10)+1,INT((((2-1)*$N$171+4)-1)/10)+1)))))</f>
        <v/>
      </c>
      <c r="H174" s="539">
        <f>IF($N$173="","",IF(OR(ISTEXT($N$171),ISTEXT($N$172),ISTEXT($N$173)),"",IF(OR(5&gt;$N$171,2&gt;$N$172,((2-1)*$N$171+5)&gt;$N$173),"",IF(INDEX($P$173:$W$182,MOD(((2-1)*$N$171+5)-1,10)+1,INT((((2-1)*$N$171+5)-1)/10)+1)="","",INDEX($P$173:$W$182,MOD(((2-1)*$N$171+5)-1,10)+1,INT((((2-1)*$N$171+5)-1)/10)+1)))))</f>
        <v/>
      </c>
      <c r="I174" s="539">
        <f>IF($N$173="","",IF(OR(ISTEXT($N$171),ISTEXT($N$172),ISTEXT($N$173)),"",IF(OR(6&gt;$N$171,2&gt;$N$172,((2-1)*$N$171+6)&gt;$N$173),"",IF(INDEX($P$173:$W$182,MOD(((2-1)*$N$171+6)-1,10)+1,INT((((2-1)*$N$171+6)-1)/10)+1)="","",INDEX($P$173:$W$182,MOD(((2-1)*$N$171+6)-1,10)+1,INT((((2-1)*$N$171+6)-1)/10)+1)))))</f>
        <v/>
      </c>
      <c r="J174" s="539">
        <f>IF($N$173="","",IF(OR(ISTEXT($N$171),ISTEXT($N$172),ISTEXT($N$173)),"",IF(OR(7&gt;$N$171,2&gt;$N$172,((2-1)*$N$171+7)&gt;$N$173),"",IF(INDEX($P$173:$W$182,MOD(((2-1)*$N$171+7)-1,10)+1,INT((((2-1)*$N$171+7)-1)/10)+1)="","",INDEX($P$173:$W$182,MOD(((2-1)*$N$171+7)-1,10)+1,INT((((2-1)*$N$171+7)-1)/10)+1)))))</f>
        <v/>
      </c>
      <c r="K174" s="539">
        <f>IF($N$173="","",IF(OR(ISTEXT($N$171),ISTEXT($N$172),ISTEXT($N$173)),"",IF(OR(8&gt;$N$171,2&gt;$N$172,((2-1)*$N$171+8)&gt;$N$173),"",IF(INDEX($P$173:$W$182,MOD(((2-1)*$N$171+8)-1,10)+1,INT((((2-1)*$N$171+8)-1)/10)+1)="","",INDEX($P$173:$W$182,MOD(((2-1)*$N$171+8)-1,10)+1,INT((((2-1)*$N$171+8)-1)/10)+1)))))</f>
        <v/>
      </c>
      <c r="L174" s="539">
        <f>IF($N$173="","",IF(OR(ISTEXT($N$171),ISTEXT($N$172),ISTEXT($N$173)),"",IF(OR(9&gt;$N$171,2&gt;$N$172,((2-1)*$N$171+9)&gt;$N$173),"",IF(INDEX($P$173:$W$182,MOD(((2-1)*$N$171+9)-1,10)+1,INT((((2-1)*$N$171+9)-1)/10)+1)="","",INDEX($P$173:$W$182,MOD(((2-1)*$N$171+9)-1,10)+1,INT((((2-1)*$N$171+9)-1)/10)+1)))))</f>
        <v/>
      </c>
      <c r="M174" s="539">
        <f>IF($N$173="","",IF(OR(ISTEXT($N$171),ISTEXT($N$172),ISTEXT($N$173)),"",IF(OR(10&gt;$N$171,2&gt;$N$172,((2-1)*$N$171+10)&gt;$N$173),"",IF(INDEX($P$173:$W$182,MOD(((2-1)*$N$171+10)-1,10)+1,INT((((2-1)*$N$171+10)-1)/10)+1)="","",INDEX($P$173:$W$182,MOD(((2-1)*$N$171+10)-1,10)+1,INT((((2-1)*$N$171+10)-1)/10)+1)))))</f>
        <v/>
      </c>
      <c r="P174" s="540" t="n"/>
      <c r="Q174" s="540" t="n"/>
      <c r="R174" s="540" t="n"/>
      <c r="S174" s="540" t="n"/>
      <c r="T174" s="540" t="n"/>
      <c r="U174" s="540" t="n"/>
      <c r="V174" s="540" t="n"/>
      <c r="W174" s="540" t="n"/>
    </row>
    <row r="175" ht="13.35" customHeight="1" s="162">
      <c r="B175" s="537">
        <f>IF(OR($D$171="",$G$171=""),"",IF($D$171="Round",IF(3=1,"Axis 1 (0°)",IF(3=2,"Axis 2 (90°)","")),IF(ISTEXT($N$172),"",IF(3&gt;$N$172,"",IF(ISTEXT($I$171),"",ROUND((3-0.5)*$I$171/$N$172,1))))))</f>
        <v/>
      </c>
      <c r="C175" s="538" t="n"/>
      <c r="D175" s="539">
        <f>IF($N$173="","",IF(OR(ISTEXT($N$171),ISTEXT($N$172),ISTEXT($N$173)),"",IF(OR(1&gt;$N$171,3&gt;$N$172,((3-1)*$N$171+1)&gt;$N$173),"",IF(INDEX($P$173:$W$182,MOD(((3-1)*$N$171+1)-1,10)+1,INT((((3-1)*$N$171+1)-1)/10)+1)="","",INDEX($P$173:$W$182,MOD(((3-1)*$N$171+1)-1,10)+1,INT((((3-1)*$N$171+1)-1)/10)+1)))))</f>
        <v/>
      </c>
      <c r="E175" s="539">
        <f>IF($N$173="","",IF(OR(ISTEXT($N$171),ISTEXT($N$172),ISTEXT($N$173)),"",IF(OR(2&gt;$N$171,3&gt;$N$172,((3-1)*$N$171+2)&gt;$N$173),"",IF(INDEX($P$173:$W$182,MOD(((3-1)*$N$171+2)-1,10)+1,INT((((3-1)*$N$171+2)-1)/10)+1)="","",INDEX($P$173:$W$182,MOD(((3-1)*$N$171+2)-1,10)+1,INT((((3-1)*$N$171+2)-1)/10)+1)))))</f>
        <v/>
      </c>
      <c r="F175" s="539">
        <f>IF($N$173="","",IF(OR(ISTEXT($N$171),ISTEXT($N$172),ISTEXT($N$173)),"",IF(OR(3&gt;$N$171,3&gt;$N$172,((3-1)*$N$171+3)&gt;$N$173),"",IF(INDEX($P$173:$W$182,MOD(((3-1)*$N$171+3)-1,10)+1,INT((((3-1)*$N$171+3)-1)/10)+1)="","",INDEX($P$173:$W$182,MOD(((3-1)*$N$171+3)-1,10)+1,INT((((3-1)*$N$171+3)-1)/10)+1)))))</f>
        <v/>
      </c>
      <c r="G175" s="539">
        <f>IF($N$173="","",IF(OR(ISTEXT($N$171),ISTEXT($N$172),ISTEXT($N$173)),"",IF(OR(4&gt;$N$171,3&gt;$N$172,((3-1)*$N$171+4)&gt;$N$173),"",IF(INDEX($P$173:$W$182,MOD(((3-1)*$N$171+4)-1,10)+1,INT((((3-1)*$N$171+4)-1)/10)+1)="","",INDEX($P$173:$W$182,MOD(((3-1)*$N$171+4)-1,10)+1,INT((((3-1)*$N$171+4)-1)/10)+1)))))</f>
        <v/>
      </c>
      <c r="H175" s="539">
        <f>IF($N$173="","",IF(OR(ISTEXT($N$171),ISTEXT($N$172),ISTEXT($N$173)),"",IF(OR(5&gt;$N$171,3&gt;$N$172,((3-1)*$N$171+5)&gt;$N$173),"",IF(INDEX($P$173:$W$182,MOD(((3-1)*$N$171+5)-1,10)+1,INT((((3-1)*$N$171+5)-1)/10)+1)="","",INDEX($P$173:$W$182,MOD(((3-1)*$N$171+5)-1,10)+1,INT((((3-1)*$N$171+5)-1)/10)+1)))))</f>
        <v/>
      </c>
      <c r="I175" s="539">
        <f>IF($N$173="","",IF(OR(ISTEXT($N$171),ISTEXT($N$172),ISTEXT($N$173)),"",IF(OR(6&gt;$N$171,3&gt;$N$172,((3-1)*$N$171+6)&gt;$N$173),"",IF(INDEX($P$173:$W$182,MOD(((3-1)*$N$171+6)-1,10)+1,INT((((3-1)*$N$171+6)-1)/10)+1)="","",INDEX($P$173:$W$182,MOD(((3-1)*$N$171+6)-1,10)+1,INT((((3-1)*$N$171+6)-1)/10)+1)))))</f>
        <v/>
      </c>
      <c r="J175" s="539">
        <f>IF($N$173="","",IF(OR(ISTEXT($N$171),ISTEXT($N$172),ISTEXT($N$173)),"",IF(OR(7&gt;$N$171,3&gt;$N$172,((3-1)*$N$171+7)&gt;$N$173),"",IF(INDEX($P$173:$W$182,MOD(((3-1)*$N$171+7)-1,10)+1,INT((((3-1)*$N$171+7)-1)/10)+1)="","",INDEX($P$173:$W$182,MOD(((3-1)*$N$171+7)-1,10)+1,INT((((3-1)*$N$171+7)-1)/10)+1)))))</f>
        <v/>
      </c>
      <c r="K175" s="539">
        <f>IF($N$173="","",IF(OR(ISTEXT($N$171),ISTEXT($N$172),ISTEXT($N$173)),"",IF(OR(8&gt;$N$171,3&gt;$N$172,((3-1)*$N$171+8)&gt;$N$173),"",IF(INDEX($P$173:$W$182,MOD(((3-1)*$N$171+8)-1,10)+1,INT((((3-1)*$N$171+8)-1)/10)+1)="","",INDEX($P$173:$W$182,MOD(((3-1)*$N$171+8)-1,10)+1,INT((((3-1)*$N$171+8)-1)/10)+1)))))</f>
        <v/>
      </c>
      <c r="L175" s="539">
        <f>IF($N$173="","",IF(OR(ISTEXT($N$171),ISTEXT($N$172),ISTEXT($N$173)),"",IF(OR(9&gt;$N$171,3&gt;$N$172,((3-1)*$N$171+9)&gt;$N$173),"",IF(INDEX($P$173:$W$182,MOD(((3-1)*$N$171+9)-1,10)+1,INT((((3-1)*$N$171+9)-1)/10)+1)="","",INDEX($P$173:$W$182,MOD(((3-1)*$N$171+9)-1,10)+1,INT((((3-1)*$N$171+9)-1)/10)+1)))))</f>
        <v/>
      </c>
      <c r="M175" s="539">
        <f>IF($N$173="","",IF(OR(ISTEXT($N$171),ISTEXT($N$172),ISTEXT($N$173)),"",IF(OR(10&gt;$N$171,3&gt;$N$172,((3-1)*$N$171+10)&gt;$N$173),"",IF(INDEX($P$173:$W$182,MOD(((3-1)*$N$171+10)-1,10)+1,INT((((3-1)*$N$171+10)-1)/10)+1)="","",INDEX($P$173:$W$182,MOD(((3-1)*$N$171+10)-1,10)+1,INT((((3-1)*$N$171+10)-1)/10)+1)))))</f>
        <v/>
      </c>
      <c r="P175" s="540" t="n"/>
      <c r="Q175" s="540" t="n"/>
      <c r="R175" s="540" t="n"/>
      <c r="S175" s="540" t="n"/>
      <c r="T175" s="540" t="n"/>
      <c r="U175" s="540" t="n"/>
      <c r="V175" s="540" t="n"/>
      <c r="W175" s="540" t="n"/>
    </row>
    <row r="176" ht="13.35" customHeight="1" s="162">
      <c r="B176" s="537">
        <f>IF(OR($D$171="",$G$171=""),"",IF($D$171="Round",IF(4=1,"Axis 1 (0°)",IF(4=2,"Axis 2 (90°)","")),IF(ISTEXT($N$172),"",IF(4&gt;$N$172,"",IF(ISTEXT($I$171),"",ROUND((4-0.5)*$I$171/$N$172,1))))))</f>
        <v/>
      </c>
      <c r="C176" s="538" t="n"/>
      <c r="D176" s="539">
        <f>IF($N$173="","",IF(OR(ISTEXT($N$171),ISTEXT($N$172),ISTEXT($N$173)),"",IF(OR(1&gt;$N$171,4&gt;$N$172,((4-1)*$N$171+1)&gt;$N$173),"",IF(INDEX($P$173:$W$182,MOD(((4-1)*$N$171+1)-1,10)+1,INT((((4-1)*$N$171+1)-1)/10)+1)="","",INDEX($P$173:$W$182,MOD(((4-1)*$N$171+1)-1,10)+1,INT((((4-1)*$N$171+1)-1)/10)+1)))))</f>
        <v/>
      </c>
      <c r="E176" s="539">
        <f>IF($N$173="","",IF(OR(ISTEXT($N$171),ISTEXT($N$172),ISTEXT($N$173)),"",IF(OR(2&gt;$N$171,4&gt;$N$172,((4-1)*$N$171+2)&gt;$N$173),"",IF(INDEX($P$173:$W$182,MOD(((4-1)*$N$171+2)-1,10)+1,INT((((4-1)*$N$171+2)-1)/10)+1)="","",INDEX($P$173:$W$182,MOD(((4-1)*$N$171+2)-1,10)+1,INT((((4-1)*$N$171+2)-1)/10)+1)))))</f>
        <v/>
      </c>
      <c r="F176" s="539">
        <f>IF($N$173="","",IF(OR(ISTEXT($N$171),ISTEXT($N$172),ISTEXT($N$173)),"",IF(OR(3&gt;$N$171,4&gt;$N$172,((4-1)*$N$171+3)&gt;$N$173),"",IF(INDEX($P$173:$W$182,MOD(((4-1)*$N$171+3)-1,10)+1,INT((((4-1)*$N$171+3)-1)/10)+1)="","",INDEX($P$173:$W$182,MOD(((4-1)*$N$171+3)-1,10)+1,INT((((4-1)*$N$171+3)-1)/10)+1)))))</f>
        <v/>
      </c>
      <c r="G176" s="539">
        <f>IF($N$173="","",IF(OR(ISTEXT($N$171),ISTEXT($N$172),ISTEXT($N$173)),"",IF(OR(4&gt;$N$171,4&gt;$N$172,((4-1)*$N$171+4)&gt;$N$173),"",IF(INDEX($P$173:$W$182,MOD(((4-1)*$N$171+4)-1,10)+1,INT((((4-1)*$N$171+4)-1)/10)+1)="","",INDEX($P$173:$W$182,MOD(((4-1)*$N$171+4)-1,10)+1,INT((((4-1)*$N$171+4)-1)/10)+1)))))</f>
        <v/>
      </c>
      <c r="H176" s="539">
        <f>IF($N$173="","",IF(OR(ISTEXT($N$171),ISTEXT($N$172),ISTEXT($N$173)),"",IF(OR(5&gt;$N$171,4&gt;$N$172,((4-1)*$N$171+5)&gt;$N$173),"",IF(INDEX($P$173:$W$182,MOD(((4-1)*$N$171+5)-1,10)+1,INT((((4-1)*$N$171+5)-1)/10)+1)="","",INDEX($P$173:$W$182,MOD(((4-1)*$N$171+5)-1,10)+1,INT((((4-1)*$N$171+5)-1)/10)+1)))))</f>
        <v/>
      </c>
      <c r="I176" s="539">
        <f>IF($N$173="","",IF(OR(ISTEXT($N$171),ISTEXT($N$172),ISTEXT($N$173)),"",IF(OR(6&gt;$N$171,4&gt;$N$172,((4-1)*$N$171+6)&gt;$N$173),"",IF(INDEX($P$173:$W$182,MOD(((4-1)*$N$171+6)-1,10)+1,INT((((4-1)*$N$171+6)-1)/10)+1)="","",INDEX($P$173:$W$182,MOD(((4-1)*$N$171+6)-1,10)+1,INT((((4-1)*$N$171+6)-1)/10)+1)))))</f>
        <v/>
      </c>
      <c r="J176" s="539">
        <f>IF($N$173="","",IF(OR(ISTEXT($N$171),ISTEXT($N$172),ISTEXT($N$173)),"",IF(OR(7&gt;$N$171,4&gt;$N$172,((4-1)*$N$171+7)&gt;$N$173),"",IF(INDEX($P$173:$W$182,MOD(((4-1)*$N$171+7)-1,10)+1,INT((((4-1)*$N$171+7)-1)/10)+1)="","",INDEX($P$173:$W$182,MOD(((4-1)*$N$171+7)-1,10)+1,INT((((4-1)*$N$171+7)-1)/10)+1)))))</f>
        <v/>
      </c>
      <c r="K176" s="539">
        <f>IF($N$173="","",IF(OR(ISTEXT($N$171),ISTEXT($N$172),ISTEXT($N$173)),"",IF(OR(8&gt;$N$171,4&gt;$N$172,((4-1)*$N$171+8)&gt;$N$173),"",IF(INDEX($P$173:$W$182,MOD(((4-1)*$N$171+8)-1,10)+1,INT((((4-1)*$N$171+8)-1)/10)+1)="","",INDEX($P$173:$W$182,MOD(((4-1)*$N$171+8)-1,10)+1,INT((((4-1)*$N$171+8)-1)/10)+1)))))</f>
        <v/>
      </c>
      <c r="L176" s="539">
        <f>IF($N$173="","",IF(OR(ISTEXT($N$171),ISTEXT($N$172),ISTEXT($N$173)),"",IF(OR(9&gt;$N$171,4&gt;$N$172,((4-1)*$N$171+9)&gt;$N$173),"",IF(INDEX($P$173:$W$182,MOD(((4-1)*$N$171+9)-1,10)+1,INT((((4-1)*$N$171+9)-1)/10)+1)="","",INDEX($P$173:$W$182,MOD(((4-1)*$N$171+9)-1,10)+1,INT((((4-1)*$N$171+9)-1)/10)+1)))))</f>
        <v/>
      </c>
      <c r="M176" s="539">
        <f>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IF(OR($D$171="",$G$171=""),"",IF($D$171="Round",IF(5=1,"Axis 1 (0°)",IF(5=2,"Axis 2 (90°)","")),IF(ISTEXT($N$172),"",IF(5&gt;$N$172,"",IF(ISTEXT($I$171),"",ROUND((5-0.5)*$I$171/$N$172,1))))))</f>
        <v/>
      </c>
      <c r="C177" s="538" t="n"/>
      <c r="D177" s="539">
        <f>IF($N$173="","",IF(OR(ISTEXT($N$171),ISTEXT($N$172),ISTEXT($N$173)),"",IF(OR(1&gt;$N$171,5&gt;$N$172,((5-1)*$N$171+1)&gt;$N$173),"",IF(INDEX($P$173:$W$182,MOD(((5-1)*$N$171+1)-1,10)+1,INT((((5-1)*$N$171+1)-1)/10)+1)="","",INDEX($P$173:$W$182,MOD(((5-1)*$N$171+1)-1,10)+1,INT((((5-1)*$N$171+1)-1)/10)+1)))))</f>
        <v/>
      </c>
      <c r="E177" s="539">
        <f>IF($N$173="","",IF(OR(ISTEXT($N$171),ISTEXT($N$172),ISTEXT($N$173)),"",IF(OR(2&gt;$N$171,5&gt;$N$172,((5-1)*$N$171+2)&gt;$N$173),"",IF(INDEX($P$173:$W$182,MOD(((5-1)*$N$171+2)-1,10)+1,INT((((5-1)*$N$171+2)-1)/10)+1)="","",INDEX($P$173:$W$182,MOD(((5-1)*$N$171+2)-1,10)+1,INT((((5-1)*$N$171+2)-1)/10)+1)))))</f>
        <v/>
      </c>
      <c r="F177" s="539">
        <f>IF($N$173="","",IF(OR(ISTEXT($N$171),ISTEXT($N$172),ISTEXT($N$173)),"",IF(OR(3&gt;$N$171,5&gt;$N$172,((5-1)*$N$171+3)&gt;$N$173),"",IF(INDEX($P$173:$W$182,MOD(((5-1)*$N$171+3)-1,10)+1,INT((((5-1)*$N$171+3)-1)/10)+1)="","",INDEX($P$173:$W$182,MOD(((5-1)*$N$171+3)-1,10)+1,INT((((5-1)*$N$171+3)-1)/10)+1)))))</f>
        <v/>
      </c>
      <c r="G177" s="539">
        <f>IF($N$173="","",IF(OR(ISTEXT($N$171),ISTEXT($N$172),ISTEXT($N$173)),"",IF(OR(4&gt;$N$171,5&gt;$N$172,((5-1)*$N$171+4)&gt;$N$173),"",IF(INDEX($P$173:$W$182,MOD(((5-1)*$N$171+4)-1,10)+1,INT((((5-1)*$N$171+4)-1)/10)+1)="","",INDEX($P$173:$W$182,MOD(((5-1)*$N$171+4)-1,10)+1,INT((((5-1)*$N$171+4)-1)/10)+1)))))</f>
        <v/>
      </c>
      <c r="H177" s="539">
        <f>IF($N$173="","",IF(OR(ISTEXT($N$171),ISTEXT($N$172),ISTEXT($N$173)),"",IF(OR(5&gt;$N$171,5&gt;$N$172,((5-1)*$N$171+5)&gt;$N$173),"",IF(INDEX($P$173:$W$182,MOD(((5-1)*$N$171+5)-1,10)+1,INT((((5-1)*$N$171+5)-1)/10)+1)="","",INDEX($P$173:$W$182,MOD(((5-1)*$N$171+5)-1,10)+1,INT((((5-1)*$N$171+5)-1)/10)+1)))))</f>
        <v/>
      </c>
      <c r="I177" s="539">
        <f>IF($N$173="","",IF(OR(ISTEXT($N$171),ISTEXT($N$172),ISTEXT($N$173)),"",IF(OR(6&gt;$N$171,5&gt;$N$172,((5-1)*$N$171+6)&gt;$N$173),"",IF(INDEX($P$173:$W$182,MOD(((5-1)*$N$171+6)-1,10)+1,INT((((5-1)*$N$171+6)-1)/10)+1)="","",INDEX($P$173:$W$182,MOD(((5-1)*$N$171+6)-1,10)+1,INT((((5-1)*$N$171+6)-1)/10)+1)))))</f>
        <v/>
      </c>
      <c r="J177" s="539">
        <f>IF($N$173="","",IF(OR(ISTEXT($N$171),ISTEXT($N$172),ISTEXT($N$173)),"",IF(OR(7&gt;$N$171,5&gt;$N$172,((5-1)*$N$171+7)&gt;$N$173),"",IF(INDEX($P$173:$W$182,MOD(((5-1)*$N$171+7)-1,10)+1,INT((((5-1)*$N$171+7)-1)/10)+1)="","",INDEX($P$173:$W$182,MOD(((5-1)*$N$171+7)-1,10)+1,INT((((5-1)*$N$171+7)-1)/10)+1)))))</f>
        <v/>
      </c>
      <c r="K177" s="539">
        <f>IF($N$173="","",IF(OR(ISTEXT($N$171),ISTEXT($N$172),ISTEXT($N$173)),"",IF(OR(8&gt;$N$171,5&gt;$N$172,((5-1)*$N$171+8)&gt;$N$173),"",IF(INDEX($P$173:$W$182,MOD(((5-1)*$N$171+8)-1,10)+1,INT((((5-1)*$N$171+8)-1)/10)+1)="","",INDEX($P$173:$W$182,MOD(((5-1)*$N$171+8)-1,10)+1,INT((((5-1)*$N$171+8)-1)/10)+1)))))</f>
        <v/>
      </c>
      <c r="L177" s="539">
        <f>IF($N$173="","",IF(OR(ISTEXT($N$171),ISTEXT($N$172),ISTEXT($N$173)),"",IF(OR(9&gt;$N$171,5&gt;$N$172,((5-1)*$N$171+9)&gt;$N$173),"",IF(INDEX($P$173:$W$182,MOD(((5-1)*$N$171+9)-1,10)+1,INT((((5-1)*$N$171+9)-1)/10)+1)="","",INDEX($P$173:$W$182,MOD(((5-1)*$N$171+9)-1,10)+1,INT((((5-1)*$N$171+9)-1)/10)+1)))))</f>
        <v/>
      </c>
      <c r="M177" s="539">
        <f>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IF(OR($D$171="",$G$171=""),"",IF($D$171="Round",IF(6=1,"Axis 1 (0°)",IF(6=2,"Axis 2 (90°)","")),IF(ISTEXT($N$172),"",IF(6&gt;$N$172,"",IF(ISTEXT($I$171),"",ROUND((6-0.5)*$I$171/$N$172,1))))))</f>
        <v/>
      </c>
      <c r="C178" s="538" t="n"/>
      <c r="D178" s="539">
        <f>IF($N$173="","",IF(OR(ISTEXT($N$171),ISTEXT($N$172),ISTEXT($N$173)),"",IF(OR(1&gt;$N$171,6&gt;$N$172,((6-1)*$N$171+1)&gt;$N$173),"",IF(INDEX($P$173:$W$182,MOD(((6-1)*$N$171+1)-1,10)+1,INT((((6-1)*$N$171+1)-1)/10)+1)="","",INDEX($P$173:$W$182,MOD(((6-1)*$N$171+1)-1,10)+1,INT((((6-1)*$N$171+1)-1)/10)+1)))))</f>
        <v/>
      </c>
      <c r="E178" s="539">
        <f>IF($N$173="","",IF(OR(ISTEXT($N$171),ISTEXT($N$172),ISTEXT($N$173)),"",IF(OR(2&gt;$N$171,6&gt;$N$172,((6-1)*$N$171+2)&gt;$N$173),"",IF(INDEX($P$173:$W$182,MOD(((6-1)*$N$171+2)-1,10)+1,INT((((6-1)*$N$171+2)-1)/10)+1)="","",INDEX($P$173:$W$182,MOD(((6-1)*$N$171+2)-1,10)+1,INT((((6-1)*$N$171+2)-1)/10)+1)))))</f>
        <v/>
      </c>
      <c r="F178" s="539">
        <f>IF($N$173="","",IF(OR(ISTEXT($N$171),ISTEXT($N$172),ISTEXT($N$173)),"",IF(OR(3&gt;$N$171,6&gt;$N$172,((6-1)*$N$171+3)&gt;$N$173),"",IF(INDEX($P$173:$W$182,MOD(((6-1)*$N$171+3)-1,10)+1,INT((((6-1)*$N$171+3)-1)/10)+1)="","",INDEX($P$173:$W$182,MOD(((6-1)*$N$171+3)-1,10)+1,INT((((6-1)*$N$171+3)-1)/10)+1)))))</f>
        <v/>
      </c>
      <c r="G178" s="539">
        <f>IF($N$173="","",IF(OR(ISTEXT($N$171),ISTEXT($N$172),ISTEXT($N$173)),"",IF(OR(4&gt;$N$171,6&gt;$N$172,((6-1)*$N$171+4)&gt;$N$173),"",IF(INDEX($P$173:$W$182,MOD(((6-1)*$N$171+4)-1,10)+1,INT((((6-1)*$N$171+4)-1)/10)+1)="","",INDEX($P$173:$W$182,MOD(((6-1)*$N$171+4)-1,10)+1,INT((((6-1)*$N$171+4)-1)/10)+1)))))</f>
        <v/>
      </c>
      <c r="H178" s="539">
        <f>IF($N$173="","",IF(OR(ISTEXT($N$171),ISTEXT($N$172),ISTEXT($N$173)),"",IF(OR(5&gt;$N$171,6&gt;$N$172,((6-1)*$N$171+5)&gt;$N$173),"",IF(INDEX($P$173:$W$182,MOD(((6-1)*$N$171+5)-1,10)+1,INT((((6-1)*$N$171+5)-1)/10)+1)="","",INDEX($P$173:$W$182,MOD(((6-1)*$N$171+5)-1,10)+1,INT((((6-1)*$N$171+5)-1)/10)+1)))))</f>
        <v/>
      </c>
      <c r="I178" s="539">
        <f>IF($N$173="","",IF(OR(ISTEXT($N$171),ISTEXT($N$172),ISTEXT($N$173)),"",IF(OR(6&gt;$N$171,6&gt;$N$172,((6-1)*$N$171+6)&gt;$N$173),"",IF(INDEX($P$173:$W$182,MOD(((6-1)*$N$171+6)-1,10)+1,INT((((6-1)*$N$171+6)-1)/10)+1)="","",INDEX($P$173:$W$182,MOD(((6-1)*$N$171+6)-1,10)+1,INT((((6-1)*$N$171+6)-1)/10)+1)))))</f>
        <v/>
      </c>
      <c r="J178" s="539">
        <f>IF($N$173="","",IF(OR(ISTEXT($N$171),ISTEXT($N$172),ISTEXT($N$173)),"",IF(OR(7&gt;$N$171,6&gt;$N$172,((6-1)*$N$171+7)&gt;$N$173),"",IF(INDEX($P$173:$W$182,MOD(((6-1)*$N$171+7)-1,10)+1,INT((((6-1)*$N$171+7)-1)/10)+1)="","",INDEX($P$173:$W$182,MOD(((6-1)*$N$171+7)-1,10)+1,INT((((6-1)*$N$171+7)-1)/10)+1)))))</f>
        <v/>
      </c>
      <c r="K178" s="539">
        <f>IF($N$173="","",IF(OR(ISTEXT($N$171),ISTEXT($N$172),ISTEXT($N$173)),"",IF(OR(8&gt;$N$171,6&gt;$N$172,((6-1)*$N$171+8)&gt;$N$173),"",IF(INDEX($P$173:$W$182,MOD(((6-1)*$N$171+8)-1,10)+1,INT((((6-1)*$N$171+8)-1)/10)+1)="","",INDEX($P$173:$W$182,MOD(((6-1)*$N$171+8)-1,10)+1,INT((((6-1)*$N$171+8)-1)/10)+1)))))</f>
        <v/>
      </c>
      <c r="L178" s="539">
        <f>IF($N$173="","",IF(OR(ISTEXT($N$171),ISTEXT($N$172),ISTEXT($N$173)),"",IF(OR(9&gt;$N$171,6&gt;$N$172,((6-1)*$N$171+9)&gt;$N$173),"",IF(INDEX($P$173:$W$182,MOD(((6-1)*$N$171+9)-1,10)+1,INT((((6-1)*$N$171+9)-1)/10)+1)="","",INDEX($P$173:$W$182,MOD(((6-1)*$N$171+9)-1,10)+1,INT((((6-1)*$N$171+9)-1)/10)+1)))))</f>
        <v/>
      </c>
      <c r="M178" s="539">
        <f>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IF(OR($D$171="",$G$171=""),"",IF($D$171="Round",IF(7=1,"Axis 1 (0°)",IF(7=2,"Axis 2 (90°)","")),IF(ISTEXT($N$172),"",IF(7&gt;$N$172,"",IF(ISTEXT($I$171),"",ROUND((7-0.5)*$I$171/$N$172,1))))))</f>
        <v/>
      </c>
      <c r="C179" s="538" t="n"/>
      <c r="D179" s="539">
        <f>IF($N$173="","",IF(OR(ISTEXT($N$171),ISTEXT($N$172),ISTEXT($N$173)),"",IF(OR(1&gt;$N$171,7&gt;$N$172,((7-1)*$N$171+1)&gt;$N$173),"",IF(INDEX($P$173:$W$182,MOD(((7-1)*$N$171+1)-1,10)+1,INT((((7-1)*$N$171+1)-1)/10)+1)="","",INDEX($P$173:$W$182,MOD(((7-1)*$N$171+1)-1,10)+1,INT((((7-1)*$N$171+1)-1)/10)+1)))))</f>
        <v/>
      </c>
      <c r="E179" s="539">
        <f>IF($N$173="","",IF(OR(ISTEXT($N$171),ISTEXT($N$172),ISTEXT($N$173)),"",IF(OR(2&gt;$N$171,7&gt;$N$172,((7-1)*$N$171+2)&gt;$N$173),"",IF(INDEX($P$173:$W$182,MOD(((7-1)*$N$171+2)-1,10)+1,INT((((7-1)*$N$171+2)-1)/10)+1)="","",INDEX($P$173:$W$182,MOD(((7-1)*$N$171+2)-1,10)+1,INT((((7-1)*$N$171+2)-1)/10)+1)))))</f>
        <v/>
      </c>
      <c r="F179" s="539">
        <f>IF($N$173="","",IF(OR(ISTEXT($N$171),ISTEXT($N$172),ISTEXT($N$173)),"",IF(OR(3&gt;$N$171,7&gt;$N$172,((7-1)*$N$171+3)&gt;$N$173),"",IF(INDEX($P$173:$W$182,MOD(((7-1)*$N$171+3)-1,10)+1,INT((((7-1)*$N$171+3)-1)/10)+1)="","",INDEX($P$173:$W$182,MOD(((7-1)*$N$171+3)-1,10)+1,INT((((7-1)*$N$171+3)-1)/10)+1)))))</f>
        <v/>
      </c>
      <c r="G179" s="539">
        <f>IF($N$173="","",IF(OR(ISTEXT($N$171),ISTEXT($N$172),ISTEXT($N$173)),"",IF(OR(4&gt;$N$171,7&gt;$N$172,((7-1)*$N$171+4)&gt;$N$173),"",IF(INDEX($P$173:$W$182,MOD(((7-1)*$N$171+4)-1,10)+1,INT((((7-1)*$N$171+4)-1)/10)+1)="","",INDEX($P$173:$W$182,MOD(((7-1)*$N$171+4)-1,10)+1,INT((((7-1)*$N$171+4)-1)/10)+1)))))</f>
        <v/>
      </c>
      <c r="H179" s="539">
        <f>IF($N$173="","",IF(OR(ISTEXT($N$171),ISTEXT($N$172),ISTEXT($N$173)),"",IF(OR(5&gt;$N$171,7&gt;$N$172,((7-1)*$N$171+5)&gt;$N$173),"",IF(INDEX($P$173:$W$182,MOD(((7-1)*$N$171+5)-1,10)+1,INT((((7-1)*$N$171+5)-1)/10)+1)="","",INDEX($P$173:$W$182,MOD(((7-1)*$N$171+5)-1,10)+1,INT((((7-1)*$N$171+5)-1)/10)+1)))))</f>
        <v/>
      </c>
      <c r="I179" s="539">
        <f>IF($N$173="","",IF(OR(ISTEXT($N$171),ISTEXT($N$172),ISTEXT($N$173)),"",IF(OR(6&gt;$N$171,7&gt;$N$172,((7-1)*$N$171+6)&gt;$N$173),"",IF(INDEX($P$173:$W$182,MOD(((7-1)*$N$171+6)-1,10)+1,INT((((7-1)*$N$171+6)-1)/10)+1)="","",INDEX($P$173:$W$182,MOD(((7-1)*$N$171+6)-1,10)+1,INT((((7-1)*$N$171+6)-1)/10)+1)))))</f>
        <v/>
      </c>
      <c r="J179" s="539">
        <f>IF($N$173="","",IF(OR(ISTEXT($N$171),ISTEXT($N$172),ISTEXT($N$173)),"",IF(OR(7&gt;$N$171,7&gt;$N$172,((7-1)*$N$171+7)&gt;$N$173),"",IF(INDEX($P$173:$W$182,MOD(((7-1)*$N$171+7)-1,10)+1,INT((((7-1)*$N$171+7)-1)/10)+1)="","",INDEX($P$173:$W$182,MOD(((7-1)*$N$171+7)-1,10)+1,INT((((7-1)*$N$171+7)-1)/10)+1)))))</f>
        <v/>
      </c>
      <c r="K179" s="539">
        <f>IF($N$173="","",IF(OR(ISTEXT($N$171),ISTEXT($N$172),ISTEXT($N$173)),"",IF(OR(8&gt;$N$171,7&gt;$N$172,((7-1)*$N$171+8)&gt;$N$173),"",IF(INDEX($P$173:$W$182,MOD(((7-1)*$N$171+8)-1,10)+1,INT((((7-1)*$N$171+8)-1)/10)+1)="","",INDEX($P$173:$W$182,MOD(((7-1)*$N$171+8)-1,10)+1,INT((((7-1)*$N$171+8)-1)/10)+1)))))</f>
        <v/>
      </c>
      <c r="L179" s="539">
        <f>IF($N$173="","",IF(OR(ISTEXT($N$171),ISTEXT($N$172),ISTEXT($N$173)),"",IF(OR(9&gt;$N$171,7&gt;$N$172,((7-1)*$N$171+9)&gt;$N$173),"",IF(INDEX($P$173:$W$182,MOD(((7-1)*$N$171+9)-1,10)+1,INT((((7-1)*$N$171+9)-1)/10)+1)="","",INDEX($P$173:$W$182,MOD(((7-1)*$N$171+9)-1,10)+1,INT((((7-1)*$N$171+9)-1)/10)+1)))))</f>
        <v/>
      </c>
      <c r="M179" s="539">
        <f>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IF(OR($D$171="",$G$171=""),"",IF($D$171="Round",IF(8=1,"Axis 1 (0°)",IF(8=2,"Axis 2 (90°)","")),IF(ISTEXT($N$172),"",IF(8&gt;$N$172,"",IF(ISTEXT($I$171),"",ROUND((8-0.5)*$I$171/$N$172,1))))))</f>
        <v/>
      </c>
      <c r="C180" s="538" t="n"/>
      <c r="D180" s="539">
        <f>IF($N$173="","",IF(OR(ISTEXT($N$171),ISTEXT($N$172),ISTEXT($N$173)),"",IF(OR(1&gt;$N$171,8&gt;$N$172,((8-1)*$N$171+1)&gt;$N$173),"",IF(INDEX($P$173:$W$182,MOD(((8-1)*$N$171+1)-1,10)+1,INT((((8-1)*$N$171+1)-1)/10)+1)="","",INDEX($P$173:$W$182,MOD(((8-1)*$N$171+1)-1,10)+1,INT((((8-1)*$N$171+1)-1)/10)+1)))))</f>
        <v/>
      </c>
      <c r="E180" s="539">
        <f>IF($N$173="","",IF(OR(ISTEXT($N$171),ISTEXT($N$172),ISTEXT($N$173)),"",IF(OR(2&gt;$N$171,8&gt;$N$172,((8-1)*$N$171+2)&gt;$N$173),"",IF(INDEX($P$173:$W$182,MOD(((8-1)*$N$171+2)-1,10)+1,INT((((8-1)*$N$171+2)-1)/10)+1)="","",INDEX($P$173:$W$182,MOD(((8-1)*$N$171+2)-1,10)+1,INT((((8-1)*$N$171+2)-1)/10)+1)))))</f>
        <v/>
      </c>
      <c r="F180" s="539">
        <f>IF($N$173="","",IF(OR(ISTEXT($N$171),ISTEXT($N$172),ISTEXT($N$173)),"",IF(OR(3&gt;$N$171,8&gt;$N$172,((8-1)*$N$171+3)&gt;$N$173),"",IF(INDEX($P$173:$W$182,MOD(((8-1)*$N$171+3)-1,10)+1,INT((((8-1)*$N$171+3)-1)/10)+1)="","",INDEX($P$173:$W$182,MOD(((8-1)*$N$171+3)-1,10)+1,INT((((8-1)*$N$171+3)-1)/10)+1)))))</f>
        <v/>
      </c>
      <c r="G180" s="539">
        <f>IF($N$173="","",IF(OR(ISTEXT($N$171),ISTEXT($N$172),ISTEXT($N$173)),"",IF(OR(4&gt;$N$171,8&gt;$N$172,((8-1)*$N$171+4)&gt;$N$173),"",IF(INDEX($P$173:$W$182,MOD(((8-1)*$N$171+4)-1,10)+1,INT((((8-1)*$N$171+4)-1)/10)+1)="","",INDEX($P$173:$W$182,MOD(((8-1)*$N$171+4)-1,10)+1,INT((((8-1)*$N$171+4)-1)/10)+1)))))</f>
        <v/>
      </c>
      <c r="H180" s="539">
        <f>IF($N$173="","",IF(OR(ISTEXT($N$171),ISTEXT($N$172),ISTEXT($N$173)),"",IF(OR(5&gt;$N$171,8&gt;$N$172,((8-1)*$N$171+5)&gt;$N$173),"",IF(INDEX($P$173:$W$182,MOD(((8-1)*$N$171+5)-1,10)+1,INT((((8-1)*$N$171+5)-1)/10)+1)="","",INDEX($P$173:$W$182,MOD(((8-1)*$N$171+5)-1,10)+1,INT((((8-1)*$N$171+5)-1)/10)+1)))))</f>
        <v/>
      </c>
      <c r="I180" s="539">
        <f>IF($N$173="","",IF(OR(ISTEXT($N$171),ISTEXT($N$172),ISTEXT($N$173)),"",IF(OR(6&gt;$N$171,8&gt;$N$172,((8-1)*$N$171+6)&gt;$N$173),"",IF(INDEX($P$173:$W$182,MOD(((8-1)*$N$171+6)-1,10)+1,INT((((8-1)*$N$171+6)-1)/10)+1)="","",INDEX($P$173:$W$182,MOD(((8-1)*$N$171+6)-1,10)+1,INT((((8-1)*$N$171+6)-1)/10)+1)))))</f>
        <v/>
      </c>
      <c r="J180" s="539">
        <f>IF($N$173="","",IF(OR(ISTEXT($N$171),ISTEXT($N$172),ISTEXT($N$173)),"",IF(OR(7&gt;$N$171,8&gt;$N$172,((8-1)*$N$171+7)&gt;$N$173),"",IF(INDEX($P$173:$W$182,MOD(((8-1)*$N$171+7)-1,10)+1,INT((((8-1)*$N$171+7)-1)/10)+1)="","",INDEX($P$173:$W$182,MOD(((8-1)*$N$171+7)-1,10)+1,INT((((8-1)*$N$171+7)-1)/10)+1)))))</f>
        <v/>
      </c>
      <c r="K180" s="539">
        <f>IF($N$173="","",IF(OR(ISTEXT($N$171),ISTEXT($N$172),ISTEXT($N$173)),"",IF(OR(8&gt;$N$171,8&gt;$N$172,((8-1)*$N$171+8)&gt;$N$173),"",IF(INDEX($P$173:$W$182,MOD(((8-1)*$N$171+8)-1,10)+1,INT((((8-1)*$N$171+8)-1)/10)+1)="","",INDEX($P$173:$W$182,MOD(((8-1)*$N$171+8)-1,10)+1,INT((((8-1)*$N$171+8)-1)/10)+1)))))</f>
        <v/>
      </c>
      <c r="L180" s="539">
        <f>IF($N$173="","",IF(OR(ISTEXT($N$171),ISTEXT($N$172),ISTEXT($N$173)),"",IF(OR(9&gt;$N$171,8&gt;$N$172,((8-1)*$N$171+9)&gt;$N$173),"",IF(INDEX($P$173:$W$182,MOD(((8-1)*$N$171+9)-1,10)+1,INT((((8-1)*$N$171+9)-1)/10)+1)="","",INDEX($P$173:$W$182,MOD(((8-1)*$N$171+9)-1,10)+1,INT((((8-1)*$N$171+9)-1)/10)+1)))))</f>
        <v/>
      </c>
      <c r="M180" s="539">
        <f>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IF($G$186="","",IF($D$186="Round",$G$186&amp;""" dia",$G$186&amp;""" x "&amp;$I$186&amp;""""))</f>
        <v/>
      </c>
      <c r="G184" s="173" t="n"/>
      <c r="H184" s="525">
        <f>IF(OR($D$186="",$G$186=""),"",IF($D$186="Round",IF(ISTEXT($G$186),"",ROUND(PI()*(($G$186-2*N($K$186))/2)^2/144,3)),IF($I$186="","",IF(OR(ISTEXT($G$186),ISTEXT($I$186)),"",ROUND(($G$186-2*N($K$186))*($I$186-2*N($K$186))/144,3)))))</f>
        <v/>
      </c>
      <c r="I184" s="189" t="n"/>
      <c r="J184" s="189" t="n"/>
      <c r="K184" s="189">
        <f>IF(N(J184)*N(H184)=0,"",ROUND(N(J184)*N(H184),0))</f>
        <v/>
      </c>
      <c r="L184" s="189">
        <f>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IF($N$186="","",IF($D$186="Round",$N$186&amp;" x 2 axes",IF($N$187="","",$N$186&amp;" x "&amp;$N$187)))</f>
        <v/>
      </c>
      <c r="N186" s="534">
        <f>IF(OR($D$186="",$G$186=""),"",IF($D$186="Round",IF(ISTEXT($G$186),"",IF($G$186&lt;=9,6,IF($G$186&lt;=12,8,10))),IF(ISTEXT($G$186),"",IF($G$186&lt;12,2,MIN(10,MAX(3,ROUNDUP($G$186/6,0)))))))</f>
        <v/>
      </c>
      <c r="P186" s="473" t="inlineStr">
        <is>
          <t>Quick entry – type readings in order (row by row of the grid), down this column then the next:</t>
        </is>
      </c>
    </row>
    <row r="187" ht="13.35" customHeight="1" s="162">
      <c r="B187" s="535" t="inlineStr">
        <is>
          <t>Depth↓ Pos→ (in)</t>
        </is>
      </c>
      <c r="C187" s="414" t="n"/>
      <c r="D187" s="535">
        <f>IF(ISTEXT($N$186),"",IF(OR($D$186="",$G$186="",1&gt;$N$186),"",IF($D$186="Round",IF(ISTEXT($G$186),"",ROUND(IF(1&lt;=$N$186/2,$G$186/2*(1-SQRT(($N$186-2*1+1)/$N$186)),$G$186-$G$186/2*(1-SQRT(($N$186-2*($N$186-1+1)+1)/$N$186))),1)),IF(ISTEXT($G$186),"",ROUND((1-0.5)*$G$186/$N$186,1)))))</f>
        <v/>
      </c>
      <c r="E187" s="535">
        <f>IF(ISTEXT($N$186),"",IF(OR($D$186="",$G$186="",2&gt;$N$186),"",IF($D$186="Round",IF(ISTEXT($G$186),"",ROUND(IF(2&lt;=$N$186/2,$G$186/2*(1-SQRT(($N$186-2*2+1)/$N$186)),$G$186-$G$186/2*(1-SQRT(($N$186-2*($N$186-2+1)+1)/$N$186))),1)),IF(ISTEXT($G$186),"",ROUND((2-0.5)*$G$186/$N$186,1)))))</f>
        <v/>
      </c>
      <c r="F187" s="535">
        <f>IF(ISTEXT($N$186),"",IF(OR($D$186="",$G$186="",3&gt;$N$186),"",IF($D$186="Round",IF(ISTEXT($G$186),"",ROUND(IF(3&lt;=$N$186/2,$G$186/2*(1-SQRT(($N$186-2*3+1)/$N$186)),$G$186-$G$186/2*(1-SQRT(($N$186-2*($N$186-3+1)+1)/$N$186))),1)),IF(ISTEXT($G$186),"",ROUND((3-0.5)*$G$186/$N$186,1)))))</f>
        <v/>
      </c>
      <c r="G187" s="535">
        <f>IF(ISTEXT($N$186),"",IF(OR($D$186="",$G$186="",4&gt;$N$186),"",IF($D$186="Round",IF(ISTEXT($G$186),"",ROUND(IF(4&lt;=$N$186/2,$G$186/2*(1-SQRT(($N$186-2*4+1)/$N$186)),$G$186-$G$186/2*(1-SQRT(($N$186-2*($N$186-4+1)+1)/$N$186))),1)),IF(ISTEXT($G$186),"",ROUND((4-0.5)*$G$186/$N$186,1)))))</f>
        <v/>
      </c>
      <c r="H187" s="535">
        <f>IF(ISTEXT($N$186),"",IF(OR($D$186="",$G$186="",5&gt;$N$186),"",IF($D$186="Round",IF(ISTEXT($G$186),"",ROUND(IF(5&lt;=$N$186/2,$G$186/2*(1-SQRT(($N$186-2*5+1)/$N$186)),$G$186-$G$186/2*(1-SQRT(($N$186-2*($N$186-5+1)+1)/$N$186))),1)),IF(ISTEXT($G$186),"",ROUND((5-0.5)*$G$186/$N$186,1)))))</f>
        <v/>
      </c>
      <c r="I187" s="535">
        <f>IF(ISTEXT($N$186),"",IF(OR($D$186="",$G$186="",6&gt;$N$186),"",IF($D$186="Round",IF(ISTEXT($G$186),"",ROUND(IF(6&lt;=$N$186/2,$G$186/2*(1-SQRT(($N$186-2*6+1)/$N$186)),$G$186-$G$186/2*(1-SQRT(($N$186-2*($N$186-6+1)+1)/$N$186))),1)),IF(ISTEXT($G$186),"",ROUND((6-0.5)*$G$186/$N$186,1)))))</f>
        <v/>
      </c>
      <c r="J187" s="535">
        <f>IF(ISTEXT($N$186),"",IF(OR($D$186="",$G$186="",7&gt;$N$186),"",IF($D$186="Round",IF(ISTEXT($G$186),"",ROUND(IF(7&lt;=$N$186/2,$G$186/2*(1-SQRT(($N$186-2*7+1)/$N$186)),$G$186-$G$186/2*(1-SQRT(($N$186-2*($N$186-7+1)+1)/$N$186))),1)),IF(ISTEXT($G$186),"",ROUND((7-0.5)*$G$186/$N$186,1)))))</f>
        <v/>
      </c>
      <c r="K187" s="535">
        <f>IF(ISTEXT($N$186),"",IF(OR($D$186="",$G$186="",8&gt;$N$186),"",IF($D$186="Round",IF(ISTEXT($G$186),"",ROUND(IF(8&lt;=$N$186/2,$G$186/2*(1-SQRT(($N$186-2*8+1)/$N$186)),$G$186-$G$186/2*(1-SQRT(($N$186-2*($N$186-8+1)+1)/$N$186))),1)),IF(ISTEXT($G$186),"",ROUND((8-0.5)*$G$186/$N$186,1)))))</f>
        <v/>
      </c>
      <c r="L187" s="535">
        <f>IF(ISTEXT($N$186),"",IF(OR($D$186="",$G$186="",9&gt;$N$186),"",IF($D$186="Round",IF(ISTEXT($G$186),"",ROUND(IF(9&lt;=$N$186/2,$G$186/2*(1-SQRT(($N$186-2*9+1)/$N$186)),$G$186-$G$186/2*(1-SQRT(($N$186-2*($N$186-9+1)+1)/$N$186))),1)),IF(ISTEXT($G$186),"",ROUND((9-0.5)*$G$186/$N$186,1)))))</f>
        <v/>
      </c>
      <c r="M187" s="535">
        <f>IF(ISTEXT($N$186),"",IF(OR($D$186="",$G$186="",10&gt;$N$186),"",IF($D$186="Round",IF(ISTEXT($G$186),"",ROUND(IF(10&lt;=$N$186/2,$G$186/2*(1-SQRT(($N$186-2*10+1)/$N$186)),$G$186-$G$186/2*(1-SQRT(($N$186-2*($N$186-10+1)+1)/$N$186))),1)),IF(ISTEXT($G$186),"",ROUND((10-0.5)*$G$186/$N$186,1)))))</f>
        <v/>
      </c>
      <c r="N187" s="534">
        <f>IF(OR($D$186="",$G$186=""),"",IF($D$186="Round",2,IF($I$186="","",IF(ISTEXT($I$186),"",IF($I$186&lt;12,2,MIN(8,MAX(3,ROUNDUP($I$186/6,0))))))))</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IF(OR($D$186="",$G$186=""),"",IF($D$186="Round",IF(1=1,"Axis 1 (0°)",IF(1=2,"Axis 2 (90°)","")),IF(ISTEXT($N$187),"",IF(1&gt;$N$187,"",IF(ISTEXT($I$186),"",ROUND((1-0.5)*$I$186/$N$187,1))))))</f>
        <v/>
      </c>
      <c r="C188" s="538" t="n"/>
      <c r="D188" s="539">
        <f>IF($N$188="","",IF(OR(ISTEXT($N$186),ISTEXT($N$187),ISTEXT($N$188)),"",IF(OR(1&gt;$N$186,1&gt;$N$187,((1-1)*$N$186+1)&gt;$N$188),"",IF(INDEX($P$188:$W$197,MOD(((1-1)*$N$186+1)-1,10)+1,INT((((1-1)*$N$186+1)-1)/10)+1)="","",INDEX($P$188:$W$197,MOD(((1-1)*$N$186+1)-1,10)+1,INT((((1-1)*$N$186+1)-1)/10)+1)))))</f>
        <v/>
      </c>
      <c r="E188" s="539">
        <f>IF($N$188="","",IF(OR(ISTEXT($N$186),ISTEXT($N$187),ISTEXT($N$188)),"",IF(OR(2&gt;$N$186,1&gt;$N$187,((1-1)*$N$186+2)&gt;$N$188),"",IF(INDEX($P$188:$W$197,MOD(((1-1)*$N$186+2)-1,10)+1,INT((((1-1)*$N$186+2)-1)/10)+1)="","",INDEX($P$188:$W$197,MOD(((1-1)*$N$186+2)-1,10)+1,INT((((1-1)*$N$186+2)-1)/10)+1)))))</f>
        <v/>
      </c>
      <c r="F188" s="539">
        <f>IF($N$188="","",IF(OR(ISTEXT($N$186),ISTEXT($N$187),ISTEXT($N$188)),"",IF(OR(3&gt;$N$186,1&gt;$N$187,((1-1)*$N$186+3)&gt;$N$188),"",IF(INDEX($P$188:$W$197,MOD(((1-1)*$N$186+3)-1,10)+1,INT((((1-1)*$N$186+3)-1)/10)+1)="","",INDEX($P$188:$W$197,MOD(((1-1)*$N$186+3)-1,10)+1,INT((((1-1)*$N$186+3)-1)/10)+1)))))</f>
        <v/>
      </c>
      <c r="G188" s="539">
        <f>IF($N$188="","",IF(OR(ISTEXT($N$186),ISTEXT($N$187),ISTEXT($N$188)),"",IF(OR(4&gt;$N$186,1&gt;$N$187,((1-1)*$N$186+4)&gt;$N$188),"",IF(INDEX($P$188:$W$197,MOD(((1-1)*$N$186+4)-1,10)+1,INT((((1-1)*$N$186+4)-1)/10)+1)="","",INDEX($P$188:$W$197,MOD(((1-1)*$N$186+4)-1,10)+1,INT((((1-1)*$N$186+4)-1)/10)+1)))))</f>
        <v/>
      </c>
      <c r="H188" s="539">
        <f>IF($N$188="","",IF(OR(ISTEXT($N$186),ISTEXT($N$187),ISTEXT($N$188)),"",IF(OR(5&gt;$N$186,1&gt;$N$187,((1-1)*$N$186+5)&gt;$N$188),"",IF(INDEX($P$188:$W$197,MOD(((1-1)*$N$186+5)-1,10)+1,INT((((1-1)*$N$186+5)-1)/10)+1)="","",INDEX($P$188:$W$197,MOD(((1-1)*$N$186+5)-1,10)+1,INT((((1-1)*$N$186+5)-1)/10)+1)))))</f>
        <v/>
      </c>
      <c r="I188" s="539">
        <f>IF($N$188="","",IF(OR(ISTEXT($N$186),ISTEXT($N$187),ISTEXT($N$188)),"",IF(OR(6&gt;$N$186,1&gt;$N$187,((1-1)*$N$186+6)&gt;$N$188),"",IF(INDEX($P$188:$W$197,MOD(((1-1)*$N$186+6)-1,10)+1,INT((((1-1)*$N$186+6)-1)/10)+1)="","",INDEX($P$188:$W$197,MOD(((1-1)*$N$186+6)-1,10)+1,INT((((1-1)*$N$186+6)-1)/10)+1)))))</f>
        <v/>
      </c>
      <c r="J188" s="539">
        <f>IF($N$188="","",IF(OR(ISTEXT($N$186),ISTEXT($N$187),ISTEXT($N$188)),"",IF(OR(7&gt;$N$186,1&gt;$N$187,((1-1)*$N$186+7)&gt;$N$188),"",IF(INDEX($P$188:$W$197,MOD(((1-1)*$N$186+7)-1,10)+1,INT((((1-1)*$N$186+7)-1)/10)+1)="","",INDEX($P$188:$W$197,MOD(((1-1)*$N$186+7)-1,10)+1,INT((((1-1)*$N$186+7)-1)/10)+1)))))</f>
        <v/>
      </c>
      <c r="K188" s="539">
        <f>IF($N$188="","",IF(OR(ISTEXT($N$186),ISTEXT($N$187),ISTEXT($N$188)),"",IF(OR(8&gt;$N$186,1&gt;$N$187,((1-1)*$N$186+8)&gt;$N$188),"",IF(INDEX($P$188:$W$197,MOD(((1-1)*$N$186+8)-1,10)+1,INT((((1-1)*$N$186+8)-1)/10)+1)="","",INDEX($P$188:$W$197,MOD(((1-1)*$N$186+8)-1,10)+1,INT((((1-1)*$N$186+8)-1)/10)+1)))))</f>
        <v/>
      </c>
      <c r="L188" s="539">
        <f>IF($N$188="","",IF(OR(ISTEXT($N$186),ISTEXT($N$187),ISTEXT($N$188)),"",IF(OR(9&gt;$N$186,1&gt;$N$187,((1-1)*$N$186+9)&gt;$N$188),"",IF(INDEX($P$188:$W$197,MOD(((1-1)*$N$186+9)-1,10)+1,INT((((1-1)*$N$186+9)-1)/10)+1)="","",INDEX($P$188:$W$197,MOD(((1-1)*$N$186+9)-1,10)+1,INT((((1-1)*$N$186+9)-1)/10)+1)))))</f>
        <v/>
      </c>
      <c r="M188" s="539">
        <f>IF($N$188="","",IF(OR(ISTEXT($N$186),ISTEXT($N$187),ISTEXT($N$188)),"",IF(OR(10&gt;$N$186,1&gt;$N$187,((1-1)*$N$186+10)&gt;$N$188),"",IF(INDEX($P$188:$W$197,MOD(((1-1)*$N$186+10)-1,10)+1,INT((((1-1)*$N$186+10)-1)/10)+1)="","",INDEX($P$188:$W$197,MOD(((1-1)*$N$186+10)-1,10)+1,INT((((1-1)*$N$186+10)-1)/10)+1)))))</f>
        <v/>
      </c>
      <c r="N188" s="534">
        <f>IF(OR(N186="",N187=""),"",IF(OR(ISTEXT(N186),ISTEXT(N187)),"",N186*N187))</f>
        <v/>
      </c>
      <c r="P188" s="540" t="n"/>
      <c r="Q188" s="540" t="n"/>
      <c r="R188" s="540" t="n"/>
      <c r="S188" s="540" t="n"/>
      <c r="T188" s="540" t="n"/>
      <c r="U188" s="540" t="n"/>
      <c r="V188" s="540" t="n"/>
      <c r="W188" s="540" t="n"/>
    </row>
    <row r="189" ht="13.35" customHeight="1" s="162">
      <c r="B189" s="537">
        <f>IF(OR($D$186="",$G$186=""),"",IF($D$186="Round",IF(2=1,"Axis 1 (0°)",IF(2=2,"Axis 2 (90°)","")),IF(ISTEXT($N$187),"",IF(2&gt;$N$187,"",IF(ISTEXT($I$186),"",ROUND((2-0.5)*$I$186/$N$187,1))))))</f>
        <v/>
      </c>
      <c r="C189" s="538" t="n"/>
      <c r="D189" s="539">
        <f>IF($N$188="","",IF(OR(ISTEXT($N$186),ISTEXT($N$187),ISTEXT($N$188)),"",IF(OR(1&gt;$N$186,2&gt;$N$187,((2-1)*$N$186+1)&gt;$N$188),"",IF(INDEX($P$188:$W$197,MOD(((2-1)*$N$186+1)-1,10)+1,INT((((2-1)*$N$186+1)-1)/10)+1)="","",INDEX($P$188:$W$197,MOD(((2-1)*$N$186+1)-1,10)+1,INT((((2-1)*$N$186+1)-1)/10)+1)))))</f>
        <v/>
      </c>
      <c r="E189" s="539">
        <f>IF($N$188="","",IF(OR(ISTEXT($N$186),ISTEXT($N$187),ISTEXT($N$188)),"",IF(OR(2&gt;$N$186,2&gt;$N$187,((2-1)*$N$186+2)&gt;$N$188),"",IF(INDEX($P$188:$W$197,MOD(((2-1)*$N$186+2)-1,10)+1,INT((((2-1)*$N$186+2)-1)/10)+1)="","",INDEX($P$188:$W$197,MOD(((2-1)*$N$186+2)-1,10)+1,INT((((2-1)*$N$186+2)-1)/10)+1)))))</f>
        <v/>
      </c>
      <c r="F189" s="539">
        <f>IF($N$188="","",IF(OR(ISTEXT($N$186),ISTEXT($N$187),ISTEXT($N$188)),"",IF(OR(3&gt;$N$186,2&gt;$N$187,((2-1)*$N$186+3)&gt;$N$188),"",IF(INDEX($P$188:$W$197,MOD(((2-1)*$N$186+3)-1,10)+1,INT((((2-1)*$N$186+3)-1)/10)+1)="","",INDEX($P$188:$W$197,MOD(((2-1)*$N$186+3)-1,10)+1,INT((((2-1)*$N$186+3)-1)/10)+1)))))</f>
        <v/>
      </c>
      <c r="G189" s="539">
        <f>IF($N$188="","",IF(OR(ISTEXT($N$186),ISTEXT($N$187),ISTEXT($N$188)),"",IF(OR(4&gt;$N$186,2&gt;$N$187,((2-1)*$N$186+4)&gt;$N$188),"",IF(INDEX($P$188:$W$197,MOD(((2-1)*$N$186+4)-1,10)+1,INT((((2-1)*$N$186+4)-1)/10)+1)="","",INDEX($P$188:$W$197,MOD(((2-1)*$N$186+4)-1,10)+1,INT((((2-1)*$N$186+4)-1)/10)+1)))))</f>
        <v/>
      </c>
      <c r="H189" s="539">
        <f>IF($N$188="","",IF(OR(ISTEXT($N$186),ISTEXT($N$187),ISTEXT($N$188)),"",IF(OR(5&gt;$N$186,2&gt;$N$187,((2-1)*$N$186+5)&gt;$N$188),"",IF(INDEX($P$188:$W$197,MOD(((2-1)*$N$186+5)-1,10)+1,INT((((2-1)*$N$186+5)-1)/10)+1)="","",INDEX($P$188:$W$197,MOD(((2-1)*$N$186+5)-1,10)+1,INT((((2-1)*$N$186+5)-1)/10)+1)))))</f>
        <v/>
      </c>
      <c r="I189" s="539">
        <f>IF($N$188="","",IF(OR(ISTEXT($N$186),ISTEXT($N$187),ISTEXT($N$188)),"",IF(OR(6&gt;$N$186,2&gt;$N$187,((2-1)*$N$186+6)&gt;$N$188),"",IF(INDEX($P$188:$W$197,MOD(((2-1)*$N$186+6)-1,10)+1,INT((((2-1)*$N$186+6)-1)/10)+1)="","",INDEX($P$188:$W$197,MOD(((2-1)*$N$186+6)-1,10)+1,INT((((2-1)*$N$186+6)-1)/10)+1)))))</f>
        <v/>
      </c>
      <c r="J189" s="539">
        <f>IF($N$188="","",IF(OR(ISTEXT($N$186),ISTEXT($N$187),ISTEXT($N$188)),"",IF(OR(7&gt;$N$186,2&gt;$N$187,((2-1)*$N$186+7)&gt;$N$188),"",IF(INDEX($P$188:$W$197,MOD(((2-1)*$N$186+7)-1,10)+1,INT((((2-1)*$N$186+7)-1)/10)+1)="","",INDEX($P$188:$W$197,MOD(((2-1)*$N$186+7)-1,10)+1,INT((((2-1)*$N$186+7)-1)/10)+1)))))</f>
        <v/>
      </c>
      <c r="K189" s="539">
        <f>IF($N$188="","",IF(OR(ISTEXT($N$186),ISTEXT($N$187),ISTEXT($N$188)),"",IF(OR(8&gt;$N$186,2&gt;$N$187,((2-1)*$N$186+8)&gt;$N$188),"",IF(INDEX($P$188:$W$197,MOD(((2-1)*$N$186+8)-1,10)+1,INT((((2-1)*$N$186+8)-1)/10)+1)="","",INDEX($P$188:$W$197,MOD(((2-1)*$N$186+8)-1,10)+1,INT((((2-1)*$N$186+8)-1)/10)+1)))))</f>
        <v/>
      </c>
      <c r="L189" s="539">
        <f>IF($N$188="","",IF(OR(ISTEXT($N$186),ISTEXT($N$187),ISTEXT($N$188)),"",IF(OR(9&gt;$N$186,2&gt;$N$187,((2-1)*$N$186+9)&gt;$N$188),"",IF(INDEX($P$188:$W$197,MOD(((2-1)*$N$186+9)-1,10)+1,INT((((2-1)*$N$186+9)-1)/10)+1)="","",INDEX($P$188:$W$197,MOD(((2-1)*$N$186+9)-1,10)+1,INT((((2-1)*$N$186+9)-1)/10)+1)))))</f>
        <v/>
      </c>
      <c r="M189" s="539">
        <f>IF($N$188="","",IF(OR(ISTEXT($N$186),ISTEXT($N$187),ISTEXT($N$188)),"",IF(OR(10&gt;$N$186,2&gt;$N$187,((2-1)*$N$186+10)&gt;$N$188),"",IF(INDEX($P$188:$W$197,MOD(((2-1)*$N$186+10)-1,10)+1,INT((((2-1)*$N$186+10)-1)/10)+1)="","",INDEX($P$188:$W$197,MOD(((2-1)*$N$186+10)-1,10)+1,INT((((2-1)*$N$186+10)-1)/10)+1)))))</f>
        <v/>
      </c>
      <c r="P189" s="540" t="n"/>
      <c r="Q189" s="540" t="n"/>
      <c r="R189" s="540" t="n"/>
      <c r="S189" s="540" t="n"/>
      <c r="T189" s="540" t="n"/>
      <c r="U189" s="540" t="n"/>
      <c r="V189" s="540" t="n"/>
      <c r="W189" s="540" t="n"/>
    </row>
    <row r="190" ht="13.35" customHeight="1" s="162">
      <c r="B190" s="537">
        <f>IF(OR($D$186="",$G$186=""),"",IF($D$186="Round",IF(3=1,"Axis 1 (0°)",IF(3=2,"Axis 2 (90°)","")),IF(ISTEXT($N$187),"",IF(3&gt;$N$187,"",IF(ISTEXT($I$186),"",ROUND((3-0.5)*$I$186/$N$187,1))))))</f>
        <v/>
      </c>
      <c r="C190" s="538" t="n"/>
      <c r="D190" s="539">
        <f>IF($N$188="","",IF(OR(ISTEXT($N$186),ISTEXT($N$187),ISTEXT($N$188)),"",IF(OR(1&gt;$N$186,3&gt;$N$187,((3-1)*$N$186+1)&gt;$N$188),"",IF(INDEX($P$188:$W$197,MOD(((3-1)*$N$186+1)-1,10)+1,INT((((3-1)*$N$186+1)-1)/10)+1)="","",INDEX($P$188:$W$197,MOD(((3-1)*$N$186+1)-1,10)+1,INT((((3-1)*$N$186+1)-1)/10)+1)))))</f>
        <v/>
      </c>
      <c r="E190" s="539">
        <f>IF($N$188="","",IF(OR(ISTEXT($N$186),ISTEXT($N$187),ISTEXT($N$188)),"",IF(OR(2&gt;$N$186,3&gt;$N$187,((3-1)*$N$186+2)&gt;$N$188),"",IF(INDEX($P$188:$W$197,MOD(((3-1)*$N$186+2)-1,10)+1,INT((((3-1)*$N$186+2)-1)/10)+1)="","",INDEX($P$188:$W$197,MOD(((3-1)*$N$186+2)-1,10)+1,INT((((3-1)*$N$186+2)-1)/10)+1)))))</f>
        <v/>
      </c>
      <c r="F190" s="539">
        <f>IF($N$188="","",IF(OR(ISTEXT($N$186),ISTEXT($N$187),ISTEXT($N$188)),"",IF(OR(3&gt;$N$186,3&gt;$N$187,((3-1)*$N$186+3)&gt;$N$188),"",IF(INDEX($P$188:$W$197,MOD(((3-1)*$N$186+3)-1,10)+1,INT((((3-1)*$N$186+3)-1)/10)+1)="","",INDEX($P$188:$W$197,MOD(((3-1)*$N$186+3)-1,10)+1,INT((((3-1)*$N$186+3)-1)/10)+1)))))</f>
        <v/>
      </c>
      <c r="G190" s="539">
        <f>IF($N$188="","",IF(OR(ISTEXT($N$186),ISTEXT($N$187),ISTEXT($N$188)),"",IF(OR(4&gt;$N$186,3&gt;$N$187,((3-1)*$N$186+4)&gt;$N$188),"",IF(INDEX($P$188:$W$197,MOD(((3-1)*$N$186+4)-1,10)+1,INT((((3-1)*$N$186+4)-1)/10)+1)="","",INDEX($P$188:$W$197,MOD(((3-1)*$N$186+4)-1,10)+1,INT((((3-1)*$N$186+4)-1)/10)+1)))))</f>
        <v/>
      </c>
      <c r="H190" s="539">
        <f>IF($N$188="","",IF(OR(ISTEXT($N$186),ISTEXT($N$187),ISTEXT($N$188)),"",IF(OR(5&gt;$N$186,3&gt;$N$187,((3-1)*$N$186+5)&gt;$N$188),"",IF(INDEX($P$188:$W$197,MOD(((3-1)*$N$186+5)-1,10)+1,INT((((3-1)*$N$186+5)-1)/10)+1)="","",INDEX($P$188:$W$197,MOD(((3-1)*$N$186+5)-1,10)+1,INT((((3-1)*$N$186+5)-1)/10)+1)))))</f>
        <v/>
      </c>
      <c r="I190" s="539">
        <f>IF($N$188="","",IF(OR(ISTEXT($N$186),ISTEXT($N$187),ISTEXT($N$188)),"",IF(OR(6&gt;$N$186,3&gt;$N$187,((3-1)*$N$186+6)&gt;$N$188),"",IF(INDEX($P$188:$W$197,MOD(((3-1)*$N$186+6)-1,10)+1,INT((((3-1)*$N$186+6)-1)/10)+1)="","",INDEX($P$188:$W$197,MOD(((3-1)*$N$186+6)-1,10)+1,INT((((3-1)*$N$186+6)-1)/10)+1)))))</f>
        <v/>
      </c>
      <c r="J190" s="539">
        <f>IF($N$188="","",IF(OR(ISTEXT($N$186),ISTEXT($N$187),ISTEXT($N$188)),"",IF(OR(7&gt;$N$186,3&gt;$N$187,((3-1)*$N$186+7)&gt;$N$188),"",IF(INDEX($P$188:$W$197,MOD(((3-1)*$N$186+7)-1,10)+1,INT((((3-1)*$N$186+7)-1)/10)+1)="","",INDEX($P$188:$W$197,MOD(((3-1)*$N$186+7)-1,10)+1,INT((((3-1)*$N$186+7)-1)/10)+1)))))</f>
        <v/>
      </c>
      <c r="K190" s="539">
        <f>IF($N$188="","",IF(OR(ISTEXT($N$186),ISTEXT($N$187),ISTEXT($N$188)),"",IF(OR(8&gt;$N$186,3&gt;$N$187,((3-1)*$N$186+8)&gt;$N$188),"",IF(INDEX($P$188:$W$197,MOD(((3-1)*$N$186+8)-1,10)+1,INT((((3-1)*$N$186+8)-1)/10)+1)="","",INDEX($P$188:$W$197,MOD(((3-1)*$N$186+8)-1,10)+1,INT((((3-1)*$N$186+8)-1)/10)+1)))))</f>
        <v/>
      </c>
      <c r="L190" s="539">
        <f>IF($N$188="","",IF(OR(ISTEXT($N$186),ISTEXT($N$187),ISTEXT($N$188)),"",IF(OR(9&gt;$N$186,3&gt;$N$187,((3-1)*$N$186+9)&gt;$N$188),"",IF(INDEX($P$188:$W$197,MOD(((3-1)*$N$186+9)-1,10)+1,INT((((3-1)*$N$186+9)-1)/10)+1)="","",INDEX($P$188:$W$197,MOD(((3-1)*$N$186+9)-1,10)+1,INT((((3-1)*$N$186+9)-1)/10)+1)))))</f>
        <v/>
      </c>
      <c r="M190" s="539">
        <f>IF($N$188="","",IF(OR(ISTEXT($N$186),ISTEXT($N$187),ISTEXT($N$188)),"",IF(OR(10&gt;$N$186,3&gt;$N$187,((3-1)*$N$186+10)&gt;$N$188),"",IF(INDEX($P$188:$W$197,MOD(((3-1)*$N$186+10)-1,10)+1,INT((((3-1)*$N$186+10)-1)/10)+1)="","",INDEX($P$188:$W$197,MOD(((3-1)*$N$186+10)-1,10)+1,INT((((3-1)*$N$186+10)-1)/10)+1)))))</f>
        <v/>
      </c>
      <c r="P190" s="540" t="n"/>
      <c r="Q190" s="540" t="n"/>
      <c r="R190" s="540" t="n"/>
      <c r="S190" s="540" t="n"/>
      <c r="T190" s="540" t="n"/>
      <c r="U190" s="540" t="n"/>
      <c r="V190" s="540" t="n"/>
      <c r="W190" s="540" t="n"/>
    </row>
    <row r="191" ht="13.35" customHeight="1" s="162">
      <c r="B191" s="537">
        <f>IF(OR($D$186="",$G$186=""),"",IF($D$186="Round",IF(4=1,"Axis 1 (0°)",IF(4=2,"Axis 2 (90°)","")),IF(ISTEXT($N$187),"",IF(4&gt;$N$187,"",IF(ISTEXT($I$186),"",ROUND((4-0.5)*$I$186/$N$187,1))))))</f>
        <v/>
      </c>
      <c r="C191" s="538" t="n"/>
      <c r="D191" s="539">
        <f>IF($N$188="","",IF(OR(ISTEXT($N$186),ISTEXT($N$187),ISTEXT($N$188)),"",IF(OR(1&gt;$N$186,4&gt;$N$187,((4-1)*$N$186+1)&gt;$N$188),"",IF(INDEX($P$188:$W$197,MOD(((4-1)*$N$186+1)-1,10)+1,INT((((4-1)*$N$186+1)-1)/10)+1)="","",INDEX($P$188:$W$197,MOD(((4-1)*$N$186+1)-1,10)+1,INT((((4-1)*$N$186+1)-1)/10)+1)))))</f>
        <v/>
      </c>
      <c r="E191" s="539">
        <f>IF($N$188="","",IF(OR(ISTEXT($N$186),ISTEXT($N$187),ISTEXT($N$188)),"",IF(OR(2&gt;$N$186,4&gt;$N$187,((4-1)*$N$186+2)&gt;$N$188),"",IF(INDEX($P$188:$W$197,MOD(((4-1)*$N$186+2)-1,10)+1,INT((((4-1)*$N$186+2)-1)/10)+1)="","",INDEX($P$188:$W$197,MOD(((4-1)*$N$186+2)-1,10)+1,INT((((4-1)*$N$186+2)-1)/10)+1)))))</f>
        <v/>
      </c>
      <c r="F191" s="539">
        <f>IF($N$188="","",IF(OR(ISTEXT($N$186),ISTEXT($N$187),ISTEXT($N$188)),"",IF(OR(3&gt;$N$186,4&gt;$N$187,((4-1)*$N$186+3)&gt;$N$188),"",IF(INDEX($P$188:$W$197,MOD(((4-1)*$N$186+3)-1,10)+1,INT((((4-1)*$N$186+3)-1)/10)+1)="","",INDEX($P$188:$W$197,MOD(((4-1)*$N$186+3)-1,10)+1,INT((((4-1)*$N$186+3)-1)/10)+1)))))</f>
        <v/>
      </c>
      <c r="G191" s="539">
        <f>IF($N$188="","",IF(OR(ISTEXT($N$186),ISTEXT($N$187),ISTEXT($N$188)),"",IF(OR(4&gt;$N$186,4&gt;$N$187,((4-1)*$N$186+4)&gt;$N$188),"",IF(INDEX($P$188:$W$197,MOD(((4-1)*$N$186+4)-1,10)+1,INT((((4-1)*$N$186+4)-1)/10)+1)="","",INDEX($P$188:$W$197,MOD(((4-1)*$N$186+4)-1,10)+1,INT((((4-1)*$N$186+4)-1)/10)+1)))))</f>
        <v/>
      </c>
      <c r="H191" s="539">
        <f>IF($N$188="","",IF(OR(ISTEXT($N$186),ISTEXT($N$187),ISTEXT($N$188)),"",IF(OR(5&gt;$N$186,4&gt;$N$187,((4-1)*$N$186+5)&gt;$N$188),"",IF(INDEX($P$188:$W$197,MOD(((4-1)*$N$186+5)-1,10)+1,INT((((4-1)*$N$186+5)-1)/10)+1)="","",INDEX($P$188:$W$197,MOD(((4-1)*$N$186+5)-1,10)+1,INT((((4-1)*$N$186+5)-1)/10)+1)))))</f>
        <v/>
      </c>
      <c r="I191" s="539">
        <f>IF($N$188="","",IF(OR(ISTEXT($N$186),ISTEXT($N$187),ISTEXT($N$188)),"",IF(OR(6&gt;$N$186,4&gt;$N$187,((4-1)*$N$186+6)&gt;$N$188),"",IF(INDEX($P$188:$W$197,MOD(((4-1)*$N$186+6)-1,10)+1,INT((((4-1)*$N$186+6)-1)/10)+1)="","",INDEX($P$188:$W$197,MOD(((4-1)*$N$186+6)-1,10)+1,INT((((4-1)*$N$186+6)-1)/10)+1)))))</f>
        <v/>
      </c>
      <c r="J191" s="539">
        <f>IF($N$188="","",IF(OR(ISTEXT($N$186),ISTEXT($N$187),ISTEXT($N$188)),"",IF(OR(7&gt;$N$186,4&gt;$N$187,((4-1)*$N$186+7)&gt;$N$188),"",IF(INDEX($P$188:$W$197,MOD(((4-1)*$N$186+7)-1,10)+1,INT((((4-1)*$N$186+7)-1)/10)+1)="","",INDEX($P$188:$W$197,MOD(((4-1)*$N$186+7)-1,10)+1,INT((((4-1)*$N$186+7)-1)/10)+1)))))</f>
        <v/>
      </c>
      <c r="K191" s="539">
        <f>IF($N$188="","",IF(OR(ISTEXT($N$186),ISTEXT($N$187),ISTEXT($N$188)),"",IF(OR(8&gt;$N$186,4&gt;$N$187,((4-1)*$N$186+8)&gt;$N$188),"",IF(INDEX($P$188:$W$197,MOD(((4-1)*$N$186+8)-1,10)+1,INT((((4-1)*$N$186+8)-1)/10)+1)="","",INDEX($P$188:$W$197,MOD(((4-1)*$N$186+8)-1,10)+1,INT((((4-1)*$N$186+8)-1)/10)+1)))))</f>
        <v/>
      </c>
      <c r="L191" s="539">
        <f>IF($N$188="","",IF(OR(ISTEXT($N$186),ISTEXT($N$187),ISTEXT($N$188)),"",IF(OR(9&gt;$N$186,4&gt;$N$187,((4-1)*$N$186+9)&gt;$N$188),"",IF(INDEX($P$188:$W$197,MOD(((4-1)*$N$186+9)-1,10)+1,INT((((4-1)*$N$186+9)-1)/10)+1)="","",INDEX($P$188:$W$197,MOD(((4-1)*$N$186+9)-1,10)+1,INT((((4-1)*$N$186+9)-1)/10)+1)))))</f>
        <v/>
      </c>
      <c r="M191" s="539">
        <f>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IF(OR($D$186="",$G$186=""),"",IF($D$186="Round",IF(5=1,"Axis 1 (0°)",IF(5=2,"Axis 2 (90°)","")),IF(ISTEXT($N$187),"",IF(5&gt;$N$187,"",IF(ISTEXT($I$186),"",ROUND((5-0.5)*$I$186/$N$187,1))))))</f>
        <v/>
      </c>
      <c r="C192" s="538" t="n"/>
      <c r="D192" s="539">
        <f>IF($N$188="","",IF(OR(ISTEXT($N$186),ISTEXT($N$187),ISTEXT($N$188)),"",IF(OR(1&gt;$N$186,5&gt;$N$187,((5-1)*$N$186+1)&gt;$N$188),"",IF(INDEX($P$188:$W$197,MOD(((5-1)*$N$186+1)-1,10)+1,INT((((5-1)*$N$186+1)-1)/10)+1)="","",INDEX($P$188:$W$197,MOD(((5-1)*$N$186+1)-1,10)+1,INT((((5-1)*$N$186+1)-1)/10)+1)))))</f>
        <v/>
      </c>
      <c r="E192" s="539">
        <f>IF($N$188="","",IF(OR(ISTEXT($N$186),ISTEXT($N$187),ISTEXT($N$188)),"",IF(OR(2&gt;$N$186,5&gt;$N$187,((5-1)*$N$186+2)&gt;$N$188),"",IF(INDEX($P$188:$W$197,MOD(((5-1)*$N$186+2)-1,10)+1,INT((((5-1)*$N$186+2)-1)/10)+1)="","",INDEX($P$188:$W$197,MOD(((5-1)*$N$186+2)-1,10)+1,INT((((5-1)*$N$186+2)-1)/10)+1)))))</f>
        <v/>
      </c>
      <c r="F192" s="539">
        <f>IF($N$188="","",IF(OR(ISTEXT($N$186),ISTEXT($N$187),ISTEXT($N$188)),"",IF(OR(3&gt;$N$186,5&gt;$N$187,((5-1)*$N$186+3)&gt;$N$188),"",IF(INDEX($P$188:$W$197,MOD(((5-1)*$N$186+3)-1,10)+1,INT((((5-1)*$N$186+3)-1)/10)+1)="","",INDEX($P$188:$W$197,MOD(((5-1)*$N$186+3)-1,10)+1,INT((((5-1)*$N$186+3)-1)/10)+1)))))</f>
        <v/>
      </c>
      <c r="G192" s="539">
        <f>IF($N$188="","",IF(OR(ISTEXT($N$186),ISTEXT($N$187),ISTEXT($N$188)),"",IF(OR(4&gt;$N$186,5&gt;$N$187,((5-1)*$N$186+4)&gt;$N$188),"",IF(INDEX($P$188:$W$197,MOD(((5-1)*$N$186+4)-1,10)+1,INT((((5-1)*$N$186+4)-1)/10)+1)="","",INDEX($P$188:$W$197,MOD(((5-1)*$N$186+4)-1,10)+1,INT((((5-1)*$N$186+4)-1)/10)+1)))))</f>
        <v/>
      </c>
      <c r="H192" s="539">
        <f>IF($N$188="","",IF(OR(ISTEXT($N$186),ISTEXT($N$187),ISTEXT($N$188)),"",IF(OR(5&gt;$N$186,5&gt;$N$187,((5-1)*$N$186+5)&gt;$N$188),"",IF(INDEX($P$188:$W$197,MOD(((5-1)*$N$186+5)-1,10)+1,INT((((5-1)*$N$186+5)-1)/10)+1)="","",INDEX($P$188:$W$197,MOD(((5-1)*$N$186+5)-1,10)+1,INT((((5-1)*$N$186+5)-1)/10)+1)))))</f>
        <v/>
      </c>
      <c r="I192" s="539">
        <f>IF($N$188="","",IF(OR(ISTEXT($N$186),ISTEXT($N$187),ISTEXT($N$188)),"",IF(OR(6&gt;$N$186,5&gt;$N$187,((5-1)*$N$186+6)&gt;$N$188),"",IF(INDEX($P$188:$W$197,MOD(((5-1)*$N$186+6)-1,10)+1,INT((((5-1)*$N$186+6)-1)/10)+1)="","",INDEX($P$188:$W$197,MOD(((5-1)*$N$186+6)-1,10)+1,INT((((5-1)*$N$186+6)-1)/10)+1)))))</f>
        <v/>
      </c>
      <c r="J192" s="539">
        <f>IF($N$188="","",IF(OR(ISTEXT($N$186),ISTEXT($N$187),ISTEXT($N$188)),"",IF(OR(7&gt;$N$186,5&gt;$N$187,((5-1)*$N$186+7)&gt;$N$188),"",IF(INDEX($P$188:$W$197,MOD(((5-1)*$N$186+7)-1,10)+1,INT((((5-1)*$N$186+7)-1)/10)+1)="","",INDEX($P$188:$W$197,MOD(((5-1)*$N$186+7)-1,10)+1,INT((((5-1)*$N$186+7)-1)/10)+1)))))</f>
        <v/>
      </c>
      <c r="K192" s="539">
        <f>IF($N$188="","",IF(OR(ISTEXT($N$186),ISTEXT($N$187),ISTEXT($N$188)),"",IF(OR(8&gt;$N$186,5&gt;$N$187,((5-1)*$N$186+8)&gt;$N$188),"",IF(INDEX($P$188:$W$197,MOD(((5-1)*$N$186+8)-1,10)+1,INT((((5-1)*$N$186+8)-1)/10)+1)="","",INDEX($P$188:$W$197,MOD(((5-1)*$N$186+8)-1,10)+1,INT((((5-1)*$N$186+8)-1)/10)+1)))))</f>
        <v/>
      </c>
      <c r="L192" s="539">
        <f>IF($N$188="","",IF(OR(ISTEXT($N$186),ISTEXT($N$187),ISTEXT($N$188)),"",IF(OR(9&gt;$N$186,5&gt;$N$187,((5-1)*$N$186+9)&gt;$N$188),"",IF(INDEX($P$188:$W$197,MOD(((5-1)*$N$186+9)-1,10)+1,INT((((5-1)*$N$186+9)-1)/10)+1)="","",INDEX($P$188:$W$197,MOD(((5-1)*$N$186+9)-1,10)+1,INT((((5-1)*$N$186+9)-1)/10)+1)))))</f>
        <v/>
      </c>
      <c r="M192" s="539">
        <f>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IF(OR($D$186="",$G$186=""),"",IF($D$186="Round",IF(6=1,"Axis 1 (0°)",IF(6=2,"Axis 2 (90°)","")),IF(ISTEXT($N$187),"",IF(6&gt;$N$187,"",IF(ISTEXT($I$186),"",ROUND((6-0.5)*$I$186/$N$187,1))))))</f>
        <v/>
      </c>
      <c r="C193" s="538" t="n"/>
      <c r="D193" s="539">
        <f>IF($N$188="","",IF(OR(ISTEXT($N$186),ISTEXT($N$187),ISTEXT($N$188)),"",IF(OR(1&gt;$N$186,6&gt;$N$187,((6-1)*$N$186+1)&gt;$N$188),"",IF(INDEX($P$188:$W$197,MOD(((6-1)*$N$186+1)-1,10)+1,INT((((6-1)*$N$186+1)-1)/10)+1)="","",INDEX($P$188:$W$197,MOD(((6-1)*$N$186+1)-1,10)+1,INT((((6-1)*$N$186+1)-1)/10)+1)))))</f>
        <v/>
      </c>
      <c r="E193" s="539">
        <f>IF($N$188="","",IF(OR(ISTEXT($N$186),ISTEXT($N$187),ISTEXT($N$188)),"",IF(OR(2&gt;$N$186,6&gt;$N$187,((6-1)*$N$186+2)&gt;$N$188),"",IF(INDEX($P$188:$W$197,MOD(((6-1)*$N$186+2)-1,10)+1,INT((((6-1)*$N$186+2)-1)/10)+1)="","",INDEX($P$188:$W$197,MOD(((6-1)*$N$186+2)-1,10)+1,INT((((6-1)*$N$186+2)-1)/10)+1)))))</f>
        <v/>
      </c>
      <c r="F193" s="539">
        <f>IF($N$188="","",IF(OR(ISTEXT($N$186),ISTEXT($N$187),ISTEXT($N$188)),"",IF(OR(3&gt;$N$186,6&gt;$N$187,((6-1)*$N$186+3)&gt;$N$188),"",IF(INDEX($P$188:$W$197,MOD(((6-1)*$N$186+3)-1,10)+1,INT((((6-1)*$N$186+3)-1)/10)+1)="","",INDEX($P$188:$W$197,MOD(((6-1)*$N$186+3)-1,10)+1,INT((((6-1)*$N$186+3)-1)/10)+1)))))</f>
        <v/>
      </c>
      <c r="G193" s="539">
        <f>IF($N$188="","",IF(OR(ISTEXT($N$186),ISTEXT($N$187),ISTEXT($N$188)),"",IF(OR(4&gt;$N$186,6&gt;$N$187,((6-1)*$N$186+4)&gt;$N$188),"",IF(INDEX($P$188:$W$197,MOD(((6-1)*$N$186+4)-1,10)+1,INT((((6-1)*$N$186+4)-1)/10)+1)="","",INDEX($P$188:$W$197,MOD(((6-1)*$N$186+4)-1,10)+1,INT((((6-1)*$N$186+4)-1)/10)+1)))))</f>
        <v/>
      </c>
      <c r="H193" s="539">
        <f>IF($N$188="","",IF(OR(ISTEXT($N$186),ISTEXT($N$187),ISTEXT($N$188)),"",IF(OR(5&gt;$N$186,6&gt;$N$187,((6-1)*$N$186+5)&gt;$N$188),"",IF(INDEX($P$188:$W$197,MOD(((6-1)*$N$186+5)-1,10)+1,INT((((6-1)*$N$186+5)-1)/10)+1)="","",INDEX($P$188:$W$197,MOD(((6-1)*$N$186+5)-1,10)+1,INT((((6-1)*$N$186+5)-1)/10)+1)))))</f>
        <v/>
      </c>
      <c r="I193" s="539">
        <f>IF($N$188="","",IF(OR(ISTEXT($N$186),ISTEXT($N$187),ISTEXT($N$188)),"",IF(OR(6&gt;$N$186,6&gt;$N$187,((6-1)*$N$186+6)&gt;$N$188),"",IF(INDEX($P$188:$W$197,MOD(((6-1)*$N$186+6)-1,10)+1,INT((((6-1)*$N$186+6)-1)/10)+1)="","",INDEX($P$188:$W$197,MOD(((6-1)*$N$186+6)-1,10)+1,INT((((6-1)*$N$186+6)-1)/10)+1)))))</f>
        <v/>
      </c>
      <c r="J193" s="539">
        <f>IF($N$188="","",IF(OR(ISTEXT($N$186),ISTEXT($N$187),ISTEXT($N$188)),"",IF(OR(7&gt;$N$186,6&gt;$N$187,((6-1)*$N$186+7)&gt;$N$188),"",IF(INDEX($P$188:$W$197,MOD(((6-1)*$N$186+7)-1,10)+1,INT((((6-1)*$N$186+7)-1)/10)+1)="","",INDEX($P$188:$W$197,MOD(((6-1)*$N$186+7)-1,10)+1,INT((((6-1)*$N$186+7)-1)/10)+1)))))</f>
        <v/>
      </c>
      <c r="K193" s="539">
        <f>IF($N$188="","",IF(OR(ISTEXT($N$186),ISTEXT($N$187),ISTEXT($N$188)),"",IF(OR(8&gt;$N$186,6&gt;$N$187,((6-1)*$N$186+8)&gt;$N$188),"",IF(INDEX($P$188:$W$197,MOD(((6-1)*$N$186+8)-1,10)+1,INT((((6-1)*$N$186+8)-1)/10)+1)="","",INDEX($P$188:$W$197,MOD(((6-1)*$N$186+8)-1,10)+1,INT((((6-1)*$N$186+8)-1)/10)+1)))))</f>
        <v/>
      </c>
      <c r="L193" s="539">
        <f>IF($N$188="","",IF(OR(ISTEXT($N$186),ISTEXT($N$187),ISTEXT($N$188)),"",IF(OR(9&gt;$N$186,6&gt;$N$187,((6-1)*$N$186+9)&gt;$N$188),"",IF(INDEX($P$188:$W$197,MOD(((6-1)*$N$186+9)-1,10)+1,INT((((6-1)*$N$186+9)-1)/10)+1)="","",INDEX($P$188:$W$197,MOD(((6-1)*$N$186+9)-1,10)+1,INT((((6-1)*$N$186+9)-1)/10)+1)))))</f>
        <v/>
      </c>
      <c r="M193" s="539">
        <f>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IF(OR($D$186="",$G$186=""),"",IF($D$186="Round",IF(7=1,"Axis 1 (0°)",IF(7=2,"Axis 2 (90°)","")),IF(ISTEXT($N$187),"",IF(7&gt;$N$187,"",IF(ISTEXT($I$186),"",ROUND((7-0.5)*$I$186/$N$187,1))))))</f>
        <v/>
      </c>
      <c r="C194" s="538" t="n"/>
      <c r="D194" s="539">
        <f>IF($N$188="","",IF(OR(ISTEXT($N$186),ISTEXT($N$187),ISTEXT($N$188)),"",IF(OR(1&gt;$N$186,7&gt;$N$187,((7-1)*$N$186+1)&gt;$N$188),"",IF(INDEX($P$188:$W$197,MOD(((7-1)*$N$186+1)-1,10)+1,INT((((7-1)*$N$186+1)-1)/10)+1)="","",INDEX($P$188:$W$197,MOD(((7-1)*$N$186+1)-1,10)+1,INT((((7-1)*$N$186+1)-1)/10)+1)))))</f>
        <v/>
      </c>
      <c r="E194" s="539">
        <f>IF($N$188="","",IF(OR(ISTEXT($N$186),ISTEXT($N$187),ISTEXT($N$188)),"",IF(OR(2&gt;$N$186,7&gt;$N$187,((7-1)*$N$186+2)&gt;$N$188),"",IF(INDEX($P$188:$W$197,MOD(((7-1)*$N$186+2)-1,10)+1,INT((((7-1)*$N$186+2)-1)/10)+1)="","",INDEX($P$188:$W$197,MOD(((7-1)*$N$186+2)-1,10)+1,INT((((7-1)*$N$186+2)-1)/10)+1)))))</f>
        <v/>
      </c>
      <c r="F194" s="539">
        <f>IF($N$188="","",IF(OR(ISTEXT($N$186),ISTEXT($N$187),ISTEXT($N$188)),"",IF(OR(3&gt;$N$186,7&gt;$N$187,((7-1)*$N$186+3)&gt;$N$188),"",IF(INDEX($P$188:$W$197,MOD(((7-1)*$N$186+3)-1,10)+1,INT((((7-1)*$N$186+3)-1)/10)+1)="","",INDEX($P$188:$W$197,MOD(((7-1)*$N$186+3)-1,10)+1,INT((((7-1)*$N$186+3)-1)/10)+1)))))</f>
        <v/>
      </c>
      <c r="G194" s="539">
        <f>IF($N$188="","",IF(OR(ISTEXT($N$186),ISTEXT($N$187),ISTEXT($N$188)),"",IF(OR(4&gt;$N$186,7&gt;$N$187,((7-1)*$N$186+4)&gt;$N$188),"",IF(INDEX($P$188:$W$197,MOD(((7-1)*$N$186+4)-1,10)+1,INT((((7-1)*$N$186+4)-1)/10)+1)="","",INDEX($P$188:$W$197,MOD(((7-1)*$N$186+4)-1,10)+1,INT((((7-1)*$N$186+4)-1)/10)+1)))))</f>
        <v/>
      </c>
      <c r="H194" s="539">
        <f>IF($N$188="","",IF(OR(ISTEXT($N$186),ISTEXT($N$187),ISTEXT($N$188)),"",IF(OR(5&gt;$N$186,7&gt;$N$187,((7-1)*$N$186+5)&gt;$N$188),"",IF(INDEX($P$188:$W$197,MOD(((7-1)*$N$186+5)-1,10)+1,INT((((7-1)*$N$186+5)-1)/10)+1)="","",INDEX($P$188:$W$197,MOD(((7-1)*$N$186+5)-1,10)+1,INT((((7-1)*$N$186+5)-1)/10)+1)))))</f>
        <v/>
      </c>
      <c r="I194" s="539">
        <f>IF($N$188="","",IF(OR(ISTEXT($N$186),ISTEXT($N$187),ISTEXT($N$188)),"",IF(OR(6&gt;$N$186,7&gt;$N$187,((7-1)*$N$186+6)&gt;$N$188),"",IF(INDEX($P$188:$W$197,MOD(((7-1)*$N$186+6)-1,10)+1,INT((((7-1)*$N$186+6)-1)/10)+1)="","",INDEX($P$188:$W$197,MOD(((7-1)*$N$186+6)-1,10)+1,INT((((7-1)*$N$186+6)-1)/10)+1)))))</f>
        <v/>
      </c>
      <c r="J194" s="539">
        <f>IF($N$188="","",IF(OR(ISTEXT($N$186),ISTEXT($N$187),ISTEXT($N$188)),"",IF(OR(7&gt;$N$186,7&gt;$N$187,((7-1)*$N$186+7)&gt;$N$188),"",IF(INDEX($P$188:$W$197,MOD(((7-1)*$N$186+7)-1,10)+1,INT((((7-1)*$N$186+7)-1)/10)+1)="","",INDEX($P$188:$W$197,MOD(((7-1)*$N$186+7)-1,10)+1,INT((((7-1)*$N$186+7)-1)/10)+1)))))</f>
        <v/>
      </c>
      <c r="K194" s="539">
        <f>IF($N$188="","",IF(OR(ISTEXT($N$186),ISTEXT($N$187),ISTEXT($N$188)),"",IF(OR(8&gt;$N$186,7&gt;$N$187,((7-1)*$N$186+8)&gt;$N$188),"",IF(INDEX($P$188:$W$197,MOD(((7-1)*$N$186+8)-1,10)+1,INT((((7-1)*$N$186+8)-1)/10)+1)="","",INDEX($P$188:$W$197,MOD(((7-1)*$N$186+8)-1,10)+1,INT((((7-1)*$N$186+8)-1)/10)+1)))))</f>
        <v/>
      </c>
      <c r="L194" s="539">
        <f>IF($N$188="","",IF(OR(ISTEXT($N$186),ISTEXT($N$187),ISTEXT($N$188)),"",IF(OR(9&gt;$N$186,7&gt;$N$187,((7-1)*$N$186+9)&gt;$N$188),"",IF(INDEX($P$188:$W$197,MOD(((7-1)*$N$186+9)-1,10)+1,INT((((7-1)*$N$186+9)-1)/10)+1)="","",INDEX($P$188:$W$197,MOD(((7-1)*$N$186+9)-1,10)+1,INT((((7-1)*$N$186+9)-1)/10)+1)))))</f>
        <v/>
      </c>
      <c r="M194" s="539">
        <f>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IF(OR($D$186="",$G$186=""),"",IF($D$186="Round",IF(8=1,"Axis 1 (0°)",IF(8=2,"Axis 2 (90°)","")),IF(ISTEXT($N$187),"",IF(8&gt;$N$187,"",IF(ISTEXT($I$186),"",ROUND((8-0.5)*$I$186/$N$187,1))))))</f>
        <v/>
      </c>
      <c r="C195" s="538" t="n"/>
      <c r="D195" s="539">
        <f>IF($N$188="","",IF(OR(ISTEXT($N$186),ISTEXT($N$187),ISTEXT($N$188)),"",IF(OR(1&gt;$N$186,8&gt;$N$187,((8-1)*$N$186+1)&gt;$N$188),"",IF(INDEX($P$188:$W$197,MOD(((8-1)*$N$186+1)-1,10)+1,INT((((8-1)*$N$186+1)-1)/10)+1)="","",INDEX($P$188:$W$197,MOD(((8-1)*$N$186+1)-1,10)+1,INT((((8-1)*$N$186+1)-1)/10)+1)))))</f>
        <v/>
      </c>
      <c r="E195" s="539">
        <f>IF($N$188="","",IF(OR(ISTEXT($N$186),ISTEXT($N$187),ISTEXT($N$188)),"",IF(OR(2&gt;$N$186,8&gt;$N$187,((8-1)*$N$186+2)&gt;$N$188),"",IF(INDEX($P$188:$W$197,MOD(((8-1)*$N$186+2)-1,10)+1,INT((((8-1)*$N$186+2)-1)/10)+1)="","",INDEX($P$188:$W$197,MOD(((8-1)*$N$186+2)-1,10)+1,INT((((8-1)*$N$186+2)-1)/10)+1)))))</f>
        <v/>
      </c>
      <c r="F195" s="539">
        <f>IF($N$188="","",IF(OR(ISTEXT($N$186),ISTEXT($N$187),ISTEXT($N$188)),"",IF(OR(3&gt;$N$186,8&gt;$N$187,((8-1)*$N$186+3)&gt;$N$188),"",IF(INDEX($P$188:$W$197,MOD(((8-1)*$N$186+3)-1,10)+1,INT((((8-1)*$N$186+3)-1)/10)+1)="","",INDEX($P$188:$W$197,MOD(((8-1)*$N$186+3)-1,10)+1,INT((((8-1)*$N$186+3)-1)/10)+1)))))</f>
        <v/>
      </c>
      <c r="G195" s="539">
        <f>IF($N$188="","",IF(OR(ISTEXT($N$186),ISTEXT($N$187),ISTEXT($N$188)),"",IF(OR(4&gt;$N$186,8&gt;$N$187,((8-1)*$N$186+4)&gt;$N$188),"",IF(INDEX($P$188:$W$197,MOD(((8-1)*$N$186+4)-1,10)+1,INT((((8-1)*$N$186+4)-1)/10)+1)="","",INDEX($P$188:$W$197,MOD(((8-1)*$N$186+4)-1,10)+1,INT((((8-1)*$N$186+4)-1)/10)+1)))))</f>
        <v/>
      </c>
      <c r="H195" s="539">
        <f>IF($N$188="","",IF(OR(ISTEXT($N$186),ISTEXT($N$187),ISTEXT($N$188)),"",IF(OR(5&gt;$N$186,8&gt;$N$187,((8-1)*$N$186+5)&gt;$N$188),"",IF(INDEX($P$188:$W$197,MOD(((8-1)*$N$186+5)-1,10)+1,INT((((8-1)*$N$186+5)-1)/10)+1)="","",INDEX($P$188:$W$197,MOD(((8-1)*$N$186+5)-1,10)+1,INT((((8-1)*$N$186+5)-1)/10)+1)))))</f>
        <v/>
      </c>
      <c r="I195" s="539">
        <f>IF($N$188="","",IF(OR(ISTEXT($N$186),ISTEXT($N$187),ISTEXT($N$188)),"",IF(OR(6&gt;$N$186,8&gt;$N$187,((8-1)*$N$186+6)&gt;$N$188),"",IF(INDEX($P$188:$W$197,MOD(((8-1)*$N$186+6)-1,10)+1,INT((((8-1)*$N$186+6)-1)/10)+1)="","",INDEX($P$188:$W$197,MOD(((8-1)*$N$186+6)-1,10)+1,INT((((8-1)*$N$186+6)-1)/10)+1)))))</f>
        <v/>
      </c>
      <c r="J195" s="539">
        <f>IF($N$188="","",IF(OR(ISTEXT($N$186),ISTEXT($N$187),ISTEXT($N$188)),"",IF(OR(7&gt;$N$186,8&gt;$N$187,((8-1)*$N$186+7)&gt;$N$188),"",IF(INDEX($P$188:$W$197,MOD(((8-1)*$N$186+7)-1,10)+1,INT((((8-1)*$N$186+7)-1)/10)+1)="","",INDEX($P$188:$W$197,MOD(((8-1)*$N$186+7)-1,10)+1,INT((((8-1)*$N$186+7)-1)/10)+1)))))</f>
        <v/>
      </c>
      <c r="K195" s="539">
        <f>IF($N$188="","",IF(OR(ISTEXT($N$186),ISTEXT($N$187),ISTEXT($N$188)),"",IF(OR(8&gt;$N$186,8&gt;$N$187,((8-1)*$N$186+8)&gt;$N$188),"",IF(INDEX($P$188:$W$197,MOD(((8-1)*$N$186+8)-1,10)+1,INT((((8-1)*$N$186+8)-1)/10)+1)="","",INDEX($P$188:$W$197,MOD(((8-1)*$N$186+8)-1,10)+1,INT((((8-1)*$N$186+8)-1)/10)+1)))))</f>
        <v/>
      </c>
      <c r="L195" s="539">
        <f>IF($N$188="","",IF(OR(ISTEXT($N$186),ISTEXT($N$187),ISTEXT($N$188)),"",IF(OR(9&gt;$N$186,8&gt;$N$187,((8-1)*$N$186+9)&gt;$N$188),"",IF(INDEX($P$188:$W$197,MOD(((8-1)*$N$186+9)-1,10)+1,INT((((8-1)*$N$186+9)-1)/10)+1)="","",INDEX($P$188:$W$197,MOD(((8-1)*$N$186+9)-1,10)+1,INT((((8-1)*$N$186+9)-1)/10)+1)))))</f>
        <v/>
      </c>
      <c r="M195" s="539">
        <f>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IF($G$205="","",IF($D$205="Round",$G$205&amp;""" dia",$G$205&amp;""" x "&amp;$I$205&amp;""""))</f>
        <v/>
      </c>
      <c r="G203" s="173" t="n"/>
      <c r="H203" s="525">
        <f>IF(OR($D$205="",$G$205=""),"",IF($D$205="Round",IF(ISTEXT($G$205),"",ROUND(PI()*(($G$205-2*N($K$205))/2)^2/144,3)),IF($I$205="","",IF(OR(ISTEXT($G$205),ISTEXT($I$205)),"",ROUND(($G$205-2*N($K$205))*($I$205-2*N($K$205))/144,3)))))</f>
        <v/>
      </c>
      <c r="I203" s="189" t="n"/>
      <c r="J203" s="189" t="n"/>
      <c r="K203" s="189">
        <f>IF(N(J203)*N(H203)=0,"",ROUND(N(J203)*N(H203),0))</f>
        <v/>
      </c>
      <c r="L203" s="189">
        <f>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IF($N$205="","",IF($D$205="Round",$N$205&amp;" x 2 axes",IF($N$206="","",$N$205&amp;" x "&amp;$N$206)))</f>
        <v/>
      </c>
      <c r="N205" s="534">
        <f>IF(OR($D$205="",$G$205=""),"",IF($D$205="Round",IF(ISTEXT($G$205),"",IF($G$205&lt;=9,6,IF($G$205&lt;=12,8,10))),IF(ISTEXT($G$205),"",IF($G$205&lt;12,2,MIN(10,MAX(3,ROUNDUP($G$205/6,0)))))))</f>
        <v/>
      </c>
      <c r="P205" s="473" t="inlineStr">
        <is>
          <t>Quick entry – type readings in order (row by row of the grid), down this column then the next:</t>
        </is>
      </c>
    </row>
    <row r="206" ht="13.35" customHeight="1" s="162">
      <c r="B206" s="535" t="inlineStr">
        <is>
          <t>Depth↓ Pos→ (in)</t>
        </is>
      </c>
      <c r="C206" s="414" t="n"/>
      <c r="D206" s="535">
        <f>IF(ISTEXT($N$205),"",IF(OR($D$205="",$G$205="",1&gt;$N$205),"",IF($D$205="Round",IF(ISTEXT($G$205),"",ROUND(IF(1&lt;=$N$205/2,$G$205/2*(1-SQRT(($N$205-2*1+1)/$N$205)),$G$205-$G$205/2*(1-SQRT(($N$205-2*($N$205-1+1)+1)/$N$205))),1)),IF(ISTEXT($G$205),"",ROUND((1-0.5)*$G$205/$N$205,1)))))</f>
        <v/>
      </c>
      <c r="E206" s="535">
        <f>IF(ISTEXT($N$205),"",IF(OR($D$205="",$G$205="",2&gt;$N$205),"",IF($D$205="Round",IF(ISTEXT($G$205),"",ROUND(IF(2&lt;=$N$205/2,$G$205/2*(1-SQRT(($N$205-2*2+1)/$N$205)),$G$205-$G$205/2*(1-SQRT(($N$205-2*($N$205-2+1)+1)/$N$205))),1)),IF(ISTEXT($G$205),"",ROUND((2-0.5)*$G$205/$N$205,1)))))</f>
        <v/>
      </c>
      <c r="F206" s="535">
        <f>IF(ISTEXT($N$205),"",IF(OR($D$205="",$G$205="",3&gt;$N$205),"",IF($D$205="Round",IF(ISTEXT($G$205),"",ROUND(IF(3&lt;=$N$205/2,$G$205/2*(1-SQRT(($N$205-2*3+1)/$N$205)),$G$205-$G$205/2*(1-SQRT(($N$205-2*($N$205-3+1)+1)/$N$205))),1)),IF(ISTEXT($G$205),"",ROUND((3-0.5)*$G$205/$N$205,1)))))</f>
        <v/>
      </c>
      <c r="G206" s="535">
        <f>IF(ISTEXT($N$205),"",IF(OR($D$205="",$G$205="",4&gt;$N$205),"",IF($D$205="Round",IF(ISTEXT($G$205),"",ROUND(IF(4&lt;=$N$205/2,$G$205/2*(1-SQRT(($N$205-2*4+1)/$N$205)),$G$205-$G$205/2*(1-SQRT(($N$205-2*($N$205-4+1)+1)/$N$205))),1)),IF(ISTEXT($G$205),"",ROUND((4-0.5)*$G$205/$N$205,1)))))</f>
        <v/>
      </c>
      <c r="H206" s="535">
        <f>IF(ISTEXT($N$205),"",IF(OR($D$205="",$G$205="",5&gt;$N$205),"",IF($D$205="Round",IF(ISTEXT($G$205),"",ROUND(IF(5&lt;=$N$205/2,$G$205/2*(1-SQRT(($N$205-2*5+1)/$N$205)),$G$205-$G$205/2*(1-SQRT(($N$205-2*($N$205-5+1)+1)/$N$205))),1)),IF(ISTEXT($G$205),"",ROUND((5-0.5)*$G$205/$N$205,1)))))</f>
        <v/>
      </c>
      <c r="I206" s="535">
        <f>IF(ISTEXT($N$205),"",IF(OR($D$205="",$G$205="",6&gt;$N$205),"",IF($D$205="Round",IF(ISTEXT($G$205),"",ROUND(IF(6&lt;=$N$205/2,$G$205/2*(1-SQRT(($N$205-2*6+1)/$N$205)),$G$205-$G$205/2*(1-SQRT(($N$205-2*($N$205-6+1)+1)/$N$205))),1)),IF(ISTEXT($G$205),"",ROUND((6-0.5)*$G$205/$N$205,1)))))</f>
        <v/>
      </c>
      <c r="J206" s="535">
        <f>IF(ISTEXT($N$205),"",IF(OR($D$205="",$G$205="",7&gt;$N$205),"",IF($D$205="Round",IF(ISTEXT($G$205),"",ROUND(IF(7&lt;=$N$205/2,$G$205/2*(1-SQRT(($N$205-2*7+1)/$N$205)),$G$205-$G$205/2*(1-SQRT(($N$205-2*($N$205-7+1)+1)/$N$205))),1)),IF(ISTEXT($G$205),"",ROUND((7-0.5)*$G$205/$N$205,1)))))</f>
        <v/>
      </c>
      <c r="K206" s="535">
        <f>IF(ISTEXT($N$205),"",IF(OR($D$205="",$G$205="",8&gt;$N$205),"",IF($D$205="Round",IF(ISTEXT($G$205),"",ROUND(IF(8&lt;=$N$205/2,$G$205/2*(1-SQRT(($N$205-2*8+1)/$N$205)),$G$205-$G$205/2*(1-SQRT(($N$205-2*($N$205-8+1)+1)/$N$205))),1)),IF(ISTEXT($G$205),"",ROUND((8-0.5)*$G$205/$N$205,1)))))</f>
        <v/>
      </c>
      <c r="L206" s="535">
        <f>IF(ISTEXT($N$205),"",IF(OR($D$205="",$G$205="",9&gt;$N$205),"",IF($D$205="Round",IF(ISTEXT($G$205),"",ROUND(IF(9&lt;=$N$205/2,$G$205/2*(1-SQRT(($N$205-2*9+1)/$N$205)),$G$205-$G$205/2*(1-SQRT(($N$205-2*($N$205-9+1)+1)/$N$205))),1)),IF(ISTEXT($G$205),"",ROUND((9-0.5)*$G$205/$N$205,1)))))</f>
        <v/>
      </c>
      <c r="M206" s="535">
        <f>IF(ISTEXT($N$205),"",IF(OR($D$205="",$G$205="",10&gt;$N$205),"",IF($D$205="Round",IF(ISTEXT($G$205),"",ROUND(IF(10&lt;=$N$205/2,$G$205/2*(1-SQRT(($N$205-2*10+1)/$N$205)),$G$205-$G$205/2*(1-SQRT(($N$205-2*($N$205-10+1)+1)/$N$205))),1)),IF(ISTEXT($G$205),"",ROUND((10-0.5)*$G$205/$N$205,1)))))</f>
        <v/>
      </c>
      <c r="N206" s="534">
        <f>IF(OR($D$205="",$G$205=""),"",IF($D$205="Round",2,IF($I$205="","",IF(ISTEXT($I$205),"",IF($I$205&lt;12,2,MIN(8,MAX(3,ROUNDUP($I$205/6,0))))))))</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IF(OR($D$205="",$G$205=""),"",IF($D$205="Round",IF(1=1,"Axis 1 (0°)",IF(1=2,"Axis 2 (90°)","")),IF(ISTEXT($N$206),"",IF(1&gt;$N$206,"",IF(ISTEXT($I$205),"",ROUND((1-0.5)*$I$205/$N$206,1))))))</f>
        <v/>
      </c>
      <c r="C207" s="538" t="n"/>
      <c r="D207" s="539">
        <f>IF($N$207="","",IF(OR(ISTEXT($N$205),ISTEXT($N$206),ISTEXT($N$207)),"",IF(OR(1&gt;$N$205,1&gt;$N$206,((1-1)*$N$205+1)&gt;$N$207),"",IF(INDEX($P$207:$W$216,MOD(((1-1)*$N$205+1)-1,10)+1,INT((((1-1)*$N$205+1)-1)/10)+1)="","",INDEX($P$207:$W$216,MOD(((1-1)*$N$205+1)-1,10)+1,INT((((1-1)*$N$205+1)-1)/10)+1)))))</f>
        <v/>
      </c>
      <c r="E207" s="539">
        <f>IF($N$207="","",IF(OR(ISTEXT($N$205),ISTEXT($N$206),ISTEXT($N$207)),"",IF(OR(2&gt;$N$205,1&gt;$N$206,((1-1)*$N$205+2)&gt;$N$207),"",IF(INDEX($P$207:$W$216,MOD(((1-1)*$N$205+2)-1,10)+1,INT((((1-1)*$N$205+2)-1)/10)+1)="","",INDEX($P$207:$W$216,MOD(((1-1)*$N$205+2)-1,10)+1,INT((((1-1)*$N$205+2)-1)/10)+1)))))</f>
        <v/>
      </c>
      <c r="F207" s="539">
        <f>IF($N$207="","",IF(OR(ISTEXT($N$205),ISTEXT($N$206),ISTEXT($N$207)),"",IF(OR(3&gt;$N$205,1&gt;$N$206,((1-1)*$N$205+3)&gt;$N$207),"",IF(INDEX($P$207:$W$216,MOD(((1-1)*$N$205+3)-1,10)+1,INT((((1-1)*$N$205+3)-1)/10)+1)="","",INDEX($P$207:$W$216,MOD(((1-1)*$N$205+3)-1,10)+1,INT((((1-1)*$N$205+3)-1)/10)+1)))))</f>
        <v/>
      </c>
      <c r="G207" s="539">
        <f>IF($N$207="","",IF(OR(ISTEXT($N$205),ISTEXT($N$206),ISTEXT($N$207)),"",IF(OR(4&gt;$N$205,1&gt;$N$206,((1-1)*$N$205+4)&gt;$N$207),"",IF(INDEX($P$207:$W$216,MOD(((1-1)*$N$205+4)-1,10)+1,INT((((1-1)*$N$205+4)-1)/10)+1)="","",INDEX($P$207:$W$216,MOD(((1-1)*$N$205+4)-1,10)+1,INT((((1-1)*$N$205+4)-1)/10)+1)))))</f>
        <v/>
      </c>
      <c r="H207" s="539">
        <f>IF($N$207="","",IF(OR(ISTEXT($N$205),ISTEXT($N$206),ISTEXT($N$207)),"",IF(OR(5&gt;$N$205,1&gt;$N$206,((1-1)*$N$205+5)&gt;$N$207),"",IF(INDEX($P$207:$W$216,MOD(((1-1)*$N$205+5)-1,10)+1,INT((((1-1)*$N$205+5)-1)/10)+1)="","",INDEX($P$207:$W$216,MOD(((1-1)*$N$205+5)-1,10)+1,INT((((1-1)*$N$205+5)-1)/10)+1)))))</f>
        <v/>
      </c>
      <c r="I207" s="539">
        <f>IF($N$207="","",IF(OR(ISTEXT($N$205),ISTEXT($N$206),ISTEXT($N$207)),"",IF(OR(6&gt;$N$205,1&gt;$N$206,((1-1)*$N$205+6)&gt;$N$207),"",IF(INDEX($P$207:$W$216,MOD(((1-1)*$N$205+6)-1,10)+1,INT((((1-1)*$N$205+6)-1)/10)+1)="","",INDEX($P$207:$W$216,MOD(((1-1)*$N$205+6)-1,10)+1,INT((((1-1)*$N$205+6)-1)/10)+1)))))</f>
        <v/>
      </c>
      <c r="J207" s="539">
        <f>IF($N$207="","",IF(OR(ISTEXT($N$205),ISTEXT($N$206),ISTEXT($N$207)),"",IF(OR(7&gt;$N$205,1&gt;$N$206,((1-1)*$N$205+7)&gt;$N$207),"",IF(INDEX($P$207:$W$216,MOD(((1-1)*$N$205+7)-1,10)+1,INT((((1-1)*$N$205+7)-1)/10)+1)="","",INDEX($P$207:$W$216,MOD(((1-1)*$N$205+7)-1,10)+1,INT((((1-1)*$N$205+7)-1)/10)+1)))))</f>
        <v/>
      </c>
      <c r="K207" s="539">
        <f>IF($N$207="","",IF(OR(ISTEXT($N$205),ISTEXT($N$206),ISTEXT($N$207)),"",IF(OR(8&gt;$N$205,1&gt;$N$206,((1-1)*$N$205+8)&gt;$N$207),"",IF(INDEX($P$207:$W$216,MOD(((1-1)*$N$205+8)-1,10)+1,INT((((1-1)*$N$205+8)-1)/10)+1)="","",INDEX($P$207:$W$216,MOD(((1-1)*$N$205+8)-1,10)+1,INT((((1-1)*$N$205+8)-1)/10)+1)))))</f>
        <v/>
      </c>
      <c r="L207" s="539">
        <f>IF($N$207="","",IF(OR(ISTEXT($N$205),ISTEXT($N$206),ISTEXT($N$207)),"",IF(OR(9&gt;$N$205,1&gt;$N$206,((1-1)*$N$205+9)&gt;$N$207),"",IF(INDEX($P$207:$W$216,MOD(((1-1)*$N$205+9)-1,10)+1,INT((((1-1)*$N$205+9)-1)/10)+1)="","",INDEX($P$207:$W$216,MOD(((1-1)*$N$205+9)-1,10)+1,INT((((1-1)*$N$205+9)-1)/10)+1)))))</f>
        <v/>
      </c>
      <c r="M207" s="539">
        <f>IF($N$207="","",IF(OR(ISTEXT($N$205),ISTEXT($N$206),ISTEXT($N$207)),"",IF(OR(10&gt;$N$205,1&gt;$N$206,((1-1)*$N$205+10)&gt;$N$207),"",IF(INDEX($P$207:$W$216,MOD(((1-1)*$N$205+10)-1,10)+1,INT((((1-1)*$N$205+10)-1)/10)+1)="","",INDEX($P$207:$W$216,MOD(((1-1)*$N$205+10)-1,10)+1,INT((((1-1)*$N$205+10)-1)/10)+1)))))</f>
        <v/>
      </c>
      <c r="N207" s="534">
        <f>IF(OR(N205="",N206=""),"",IF(OR(ISTEXT(N205),ISTEXT(N206)),"",N205*N206))</f>
        <v/>
      </c>
      <c r="P207" s="540" t="n"/>
      <c r="Q207" s="540" t="n"/>
      <c r="R207" s="540" t="n"/>
      <c r="S207" s="540" t="n"/>
      <c r="T207" s="540" t="n"/>
      <c r="U207" s="540" t="n"/>
      <c r="V207" s="540" t="n"/>
      <c r="W207" s="540" t="n"/>
    </row>
    <row r="208" ht="13.35" customHeight="1" s="162">
      <c r="B208" s="537">
        <f>IF(OR($D$205="",$G$205=""),"",IF($D$205="Round",IF(2=1,"Axis 1 (0°)",IF(2=2,"Axis 2 (90°)","")),IF(ISTEXT($N$206),"",IF(2&gt;$N$206,"",IF(ISTEXT($I$205),"",ROUND((2-0.5)*$I$205/$N$206,1))))))</f>
        <v/>
      </c>
      <c r="C208" s="538" t="n"/>
      <c r="D208" s="539">
        <f>IF($N$207="","",IF(OR(ISTEXT($N$205),ISTEXT($N$206),ISTEXT($N$207)),"",IF(OR(1&gt;$N$205,2&gt;$N$206,((2-1)*$N$205+1)&gt;$N$207),"",IF(INDEX($P$207:$W$216,MOD(((2-1)*$N$205+1)-1,10)+1,INT((((2-1)*$N$205+1)-1)/10)+1)="","",INDEX($P$207:$W$216,MOD(((2-1)*$N$205+1)-1,10)+1,INT((((2-1)*$N$205+1)-1)/10)+1)))))</f>
        <v/>
      </c>
      <c r="E208" s="539">
        <f>IF($N$207="","",IF(OR(ISTEXT($N$205),ISTEXT($N$206),ISTEXT($N$207)),"",IF(OR(2&gt;$N$205,2&gt;$N$206,((2-1)*$N$205+2)&gt;$N$207),"",IF(INDEX($P$207:$W$216,MOD(((2-1)*$N$205+2)-1,10)+1,INT((((2-1)*$N$205+2)-1)/10)+1)="","",INDEX($P$207:$W$216,MOD(((2-1)*$N$205+2)-1,10)+1,INT((((2-1)*$N$205+2)-1)/10)+1)))))</f>
        <v/>
      </c>
      <c r="F208" s="539">
        <f>IF($N$207="","",IF(OR(ISTEXT($N$205),ISTEXT($N$206),ISTEXT($N$207)),"",IF(OR(3&gt;$N$205,2&gt;$N$206,((2-1)*$N$205+3)&gt;$N$207),"",IF(INDEX($P$207:$W$216,MOD(((2-1)*$N$205+3)-1,10)+1,INT((((2-1)*$N$205+3)-1)/10)+1)="","",INDEX($P$207:$W$216,MOD(((2-1)*$N$205+3)-1,10)+1,INT((((2-1)*$N$205+3)-1)/10)+1)))))</f>
        <v/>
      </c>
      <c r="G208" s="539">
        <f>IF($N$207="","",IF(OR(ISTEXT($N$205),ISTEXT($N$206),ISTEXT($N$207)),"",IF(OR(4&gt;$N$205,2&gt;$N$206,((2-1)*$N$205+4)&gt;$N$207),"",IF(INDEX($P$207:$W$216,MOD(((2-1)*$N$205+4)-1,10)+1,INT((((2-1)*$N$205+4)-1)/10)+1)="","",INDEX($P$207:$W$216,MOD(((2-1)*$N$205+4)-1,10)+1,INT((((2-1)*$N$205+4)-1)/10)+1)))))</f>
        <v/>
      </c>
      <c r="H208" s="539">
        <f>IF($N$207="","",IF(OR(ISTEXT($N$205),ISTEXT($N$206),ISTEXT($N$207)),"",IF(OR(5&gt;$N$205,2&gt;$N$206,((2-1)*$N$205+5)&gt;$N$207),"",IF(INDEX($P$207:$W$216,MOD(((2-1)*$N$205+5)-1,10)+1,INT((((2-1)*$N$205+5)-1)/10)+1)="","",INDEX($P$207:$W$216,MOD(((2-1)*$N$205+5)-1,10)+1,INT((((2-1)*$N$205+5)-1)/10)+1)))))</f>
        <v/>
      </c>
      <c r="I208" s="539">
        <f>IF($N$207="","",IF(OR(ISTEXT($N$205),ISTEXT($N$206),ISTEXT($N$207)),"",IF(OR(6&gt;$N$205,2&gt;$N$206,((2-1)*$N$205+6)&gt;$N$207),"",IF(INDEX($P$207:$W$216,MOD(((2-1)*$N$205+6)-1,10)+1,INT((((2-1)*$N$205+6)-1)/10)+1)="","",INDEX($P$207:$W$216,MOD(((2-1)*$N$205+6)-1,10)+1,INT((((2-1)*$N$205+6)-1)/10)+1)))))</f>
        <v/>
      </c>
      <c r="J208" s="539">
        <f>IF($N$207="","",IF(OR(ISTEXT($N$205),ISTEXT($N$206),ISTEXT($N$207)),"",IF(OR(7&gt;$N$205,2&gt;$N$206,((2-1)*$N$205+7)&gt;$N$207),"",IF(INDEX($P$207:$W$216,MOD(((2-1)*$N$205+7)-1,10)+1,INT((((2-1)*$N$205+7)-1)/10)+1)="","",INDEX($P$207:$W$216,MOD(((2-1)*$N$205+7)-1,10)+1,INT((((2-1)*$N$205+7)-1)/10)+1)))))</f>
        <v/>
      </c>
      <c r="K208" s="539">
        <f>IF($N$207="","",IF(OR(ISTEXT($N$205),ISTEXT($N$206),ISTEXT($N$207)),"",IF(OR(8&gt;$N$205,2&gt;$N$206,((2-1)*$N$205+8)&gt;$N$207),"",IF(INDEX($P$207:$W$216,MOD(((2-1)*$N$205+8)-1,10)+1,INT((((2-1)*$N$205+8)-1)/10)+1)="","",INDEX($P$207:$W$216,MOD(((2-1)*$N$205+8)-1,10)+1,INT((((2-1)*$N$205+8)-1)/10)+1)))))</f>
        <v/>
      </c>
      <c r="L208" s="539">
        <f>IF($N$207="","",IF(OR(ISTEXT($N$205),ISTEXT($N$206),ISTEXT($N$207)),"",IF(OR(9&gt;$N$205,2&gt;$N$206,((2-1)*$N$205+9)&gt;$N$207),"",IF(INDEX($P$207:$W$216,MOD(((2-1)*$N$205+9)-1,10)+1,INT((((2-1)*$N$205+9)-1)/10)+1)="","",INDEX($P$207:$W$216,MOD(((2-1)*$N$205+9)-1,10)+1,INT((((2-1)*$N$205+9)-1)/10)+1)))))</f>
        <v/>
      </c>
      <c r="M208" s="539">
        <f>IF($N$207="","",IF(OR(ISTEXT($N$205),ISTEXT($N$206),ISTEXT($N$207)),"",IF(OR(10&gt;$N$205,2&gt;$N$206,((2-1)*$N$205+10)&gt;$N$207),"",IF(INDEX($P$207:$W$216,MOD(((2-1)*$N$205+10)-1,10)+1,INT((((2-1)*$N$205+10)-1)/10)+1)="","",INDEX($P$207:$W$216,MOD(((2-1)*$N$205+10)-1,10)+1,INT((((2-1)*$N$205+10)-1)/10)+1)))))</f>
        <v/>
      </c>
      <c r="P208" s="540" t="n"/>
      <c r="Q208" s="540" t="n"/>
      <c r="R208" s="540" t="n"/>
      <c r="S208" s="540" t="n"/>
      <c r="T208" s="540" t="n"/>
      <c r="U208" s="540" t="n"/>
      <c r="V208" s="540" t="n"/>
      <c r="W208" s="540" t="n"/>
    </row>
    <row r="209" ht="13.35" customHeight="1" s="162">
      <c r="B209" s="537">
        <f>IF(OR($D$205="",$G$205=""),"",IF($D$205="Round",IF(3=1,"Axis 1 (0°)",IF(3=2,"Axis 2 (90°)","")),IF(ISTEXT($N$206),"",IF(3&gt;$N$206,"",IF(ISTEXT($I$205),"",ROUND((3-0.5)*$I$205/$N$206,1))))))</f>
        <v/>
      </c>
      <c r="C209" s="538" t="n"/>
      <c r="D209" s="539">
        <f>IF($N$207="","",IF(OR(ISTEXT($N$205),ISTEXT($N$206),ISTEXT($N$207)),"",IF(OR(1&gt;$N$205,3&gt;$N$206,((3-1)*$N$205+1)&gt;$N$207),"",IF(INDEX($P$207:$W$216,MOD(((3-1)*$N$205+1)-1,10)+1,INT((((3-1)*$N$205+1)-1)/10)+1)="","",INDEX($P$207:$W$216,MOD(((3-1)*$N$205+1)-1,10)+1,INT((((3-1)*$N$205+1)-1)/10)+1)))))</f>
        <v/>
      </c>
      <c r="E209" s="539">
        <f>IF($N$207="","",IF(OR(ISTEXT($N$205),ISTEXT($N$206),ISTEXT($N$207)),"",IF(OR(2&gt;$N$205,3&gt;$N$206,((3-1)*$N$205+2)&gt;$N$207),"",IF(INDEX($P$207:$W$216,MOD(((3-1)*$N$205+2)-1,10)+1,INT((((3-1)*$N$205+2)-1)/10)+1)="","",INDEX($P$207:$W$216,MOD(((3-1)*$N$205+2)-1,10)+1,INT((((3-1)*$N$205+2)-1)/10)+1)))))</f>
        <v/>
      </c>
      <c r="F209" s="539">
        <f>IF($N$207="","",IF(OR(ISTEXT($N$205),ISTEXT($N$206),ISTEXT($N$207)),"",IF(OR(3&gt;$N$205,3&gt;$N$206,((3-1)*$N$205+3)&gt;$N$207),"",IF(INDEX($P$207:$W$216,MOD(((3-1)*$N$205+3)-1,10)+1,INT((((3-1)*$N$205+3)-1)/10)+1)="","",INDEX($P$207:$W$216,MOD(((3-1)*$N$205+3)-1,10)+1,INT((((3-1)*$N$205+3)-1)/10)+1)))))</f>
        <v/>
      </c>
      <c r="G209" s="539">
        <f>IF($N$207="","",IF(OR(ISTEXT($N$205),ISTEXT($N$206),ISTEXT($N$207)),"",IF(OR(4&gt;$N$205,3&gt;$N$206,((3-1)*$N$205+4)&gt;$N$207),"",IF(INDEX($P$207:$W$216,MOD(((3-1)*$N$205+4)-1,10)+1,INT((((3-1)*$N$205+4)-1)/10)+1)="","",INDEX($P$207:$W$216,MOD(((3-1)*$N$205+4)-1,10)+1,INT((((3-1)*$N$205+4)-1)/10)+1)))))</f>
        <v/>
      </c>
      <c r="H209" s="539">
        <f>IF($N$207="","",IF(OR(ISTEXT($N$205),ISTEXT($N$206),ISTEXT($N$207)),"",IF(OR(5&gt;$N$205,3&gt;$N$206,((3-1)*$N$205+5)&gt;$N$207),"",IF(INDEX($P$207:$W$216,MOD(((3-1)*$N$205+5)-1,10)+1,INT((((3-1)*$N$205+5)-1)/10)+1)="","",INDEX($P$207:$W$216,MOD(((3-1)*$N$205+5)-1,10)+1,INT((((3-1)*$N$205+5)-1)/10)+1)))))</f>
        <v/>
      </c>
      <c r="I209" s="539">
        <f>IF($N$207="","",IF(OR(ISTEXT($N$205),ISTEXT($N$206),ISTEXT($N$207)),"",IF(OR(6&gt;$N$205,3&gt;$N$206,((3-1)*$N$205+6)&gt;$N$207),"",IF(INDEX($P$207:$W$216,MOD(((3-1)*$N$205+6)-1,10)+1,INT((((3-1)*$N$205+6)-1)/10)+1)="","",INDEX($P$207:$W$216,MOD(((3-1)*$N$205+6)-1,10)+1,INT((((3-1)*$N$205+6)-1)/10)+1)))))</f>
        <v/>
      </c>
      <c r="J209" s="539">
        <f>IF($N$207="","",IF(OR(ISTEXT($N$205),ISTEXT($N$206),ISTEXT($N$207)),"",IF(OR(7&gt;$N$205,3&gt;$N$206,((3-1)*$N$205+7)&gt;$N$207),"",IF(INDEX($P$207:$W$216,MOD(((3-1)*$N$205+7)-1,10)+1,INT((((3-1)*$N$205+7)-1)/10)+1)="","",INDEX($P$207:$W$216,MOD(((3-1)*$N$205+7)-1,10)+1,INT((((3-1)*$N$205+7)-1)/10)+1)))))</f>
        <v/>
      </c>
      <c r="K209" s="539">
        <f>IF($N$207="","",IF(OR(ISTEXT($N$205),ISTEXT($N$206),ISTEXT($N$207)),"",IF(OR(8&gt;$N$205,3&gt;$N$206,((3-1)*$N$205+8)&gt;$N$207),"",IF(INDEX($P$207:$W$216,MOD(((3-1)*$N$205+8)-1,10)+1,INT((((3-1)*$N$205+8)-1)/10)+1)="","",INDEX($P$207:$W$216,MOD(((3-1)*$N$205+8)-1,10)+1,INT((((3-1)*$N$205+8)-1)/10)+1)))))</f>
        <v/>
      </c>
      <c r="L209" s="539">
        <f>IF($N$207="","",IF(OR(ISTEXT($N$205),ISTEXT($N$206),ISTEXT($N$207)),"",IF(OR(9&gt;$N$205,3&gt;$N$206,((3-1)*$N$205+9)&gt;$N$207),"",IF(INDEX($P$207:$W$216,MOD(((3-1)*$N$205+9)-1,10)+1,INT((((3-1)*$N$205+9)-1)/10)+1)="","",INDEX($P$207:$W$216,MOD(((3-1)*$N$205+9)-1,10)+1,INT((((3-1)*$N$205+9)-1)/10)+1)))))</f>
        <v/>
      </c>
      <c r="M209" s="539">
        <f>IF($N$207="","",IF(OR(ISTEXT($N$205),ISTEXT($N$206),ISTEXT($N$207)),"",IF(OR(10&gt;$N$205,3&gt;$N$206,((3-1)*$N$205+10)&gt;$N$207),"",IF(INDEX($P$207:$W$216,MOD(((3-1)*$N$205+10)-1,10)+1,INT((((3-1)*$N$205+10)-1)/10)+1)="","",INDEX($P$207:$W$216,MOD(((3-1)*$N$205+10)-1,10)+1,INT((((3-1)*$N$205+10)-1)/10)+1)))))</f>
        <v/>
      </c>
      <c r="P209" s="540" t="n"/>
      <c r="Q209" s="540" t="n"/>
      <c r="R209" s="540" t="n"/>
      <c r="S209" s="540" t="n"/>
      <c r="T209" s="540" t="n"/>
      <c r="U209" s="540" t="n"/>
      <c r="V209" s="540" t="n"/>
      <c r="W209" s="540" t="n"/>
    </row>
    <row r="210" ht="13.35" customHeight="1" s="162">
      <c r="B210" s="537">
        <f>IF(OR($D$205="",$G$205=""),"",IF($D$205="Round",IF(4=1,"Axis 1 (0°)",IF(4=2,"Axis 2 (90°)","")),IF(ISTEXT($N$206),"",IF(4&gt;$N$206,"",IF(ISTEXT($I$205),"",ROUND((4-0.5)*$I$205/$N$206,1))))))</f>
        <v/>
      </c>
      <c r="C210" s="538" t="n"/>
      <c r="D210" s="539">
        <f>IF($N$207="","",IF(OR(ISTEXT($N$205),ISTEXT($N$206),ISTEXT($N$207)),"",IF(OR(1&gt;$N$205,4&gt;$N$206,((4-1)*$N$205+1)&gt;$N$207),"",IF(INDEX($P$207:$W$216,MOD(((4-1)*$N$205+1)-1,10)+1,INT((((4-1)*$N$205+1)-1)/10)+1)="","",INDEX($P$207:$W$216,MOD(((4-1)*$N$205+1)-1,10)+1,INT((((4-1)*$N$205+1)-1)/10)+1)))))</f>
        <v/>
      </c>
      <c r="E210" s="539">
        <f>IF($N$207="","",IF(OR(ISTEXT($N$205),ISTEXT($N$206),ISTEXT($N$207)),"",IF(OR(2&gt;$N$205,4&gt;$N$206,((4-1)*$N$205+2)&gt;$N$207),"",IF(INDEX($P$207:$W$216,MOD(((4-1)*$N$205+2)-1,10)+1,INT((((4-1)*$N$205+2)-1)/10)+1)="","",INDEX($P$207:$W$216,MOD(((4-1)*$N$205+2)-1,10)+1,INT((((4-1)*$N$205+2)-1)/10)+1)))))</f>
        <v/>
      </c>
      <c r="F210" s="539">
        <f>IF($N$207="","",IF(OR(ISTEXT($N$205),ISTEXT($N$206),ISTEXT($N$207)),"",IF(OR(3&gt;$N$205,4&gt;$N$206,((4-1)*$N$205+3)&gt;$N$207),"",IF(INDEX($P$207:$W$216,MOD(((4-1)*$N$205+3)-1,10)+1,INT((((4-1)*$N$205+3)-1)/10)+1)="","",INDEX($P$207:$W$216,MOD(((4-1)*$N$205+3)-1,10)+1,INT((((4-1)*$N$205+3)-1)/10)+1)))))</f>
        <v/>
      </c>
      <c r="G210" s="539">
        <f>IF($N$207="","",IF(OR(ISTEXT($N$205),ISTEXT($N$206),ISTEXT($N$207)),"",IF(OR(4&gt;$N$205,4&gt;$N$206,((4-1)*$N$205+4)&gt;$N$207),"",IF(INDEX($P$207:$W$216,MOD(((4-1)*$N$205+4)-1,10)+1,INT((((4-1)*$N$205+4)-1)/10)+1)="","",INDEX($P$207:$W$216,MOD(((4-1)*$N$205+4)-1,10)+1,INT((((4-1)*$N$205+4)-1)/10)+1)))))</f>
        <v/>
      </c>
      <c r="H210" s="539">
        <f>IF($N$207="","",IF(OR(ISTEXT($N$205),ISTEXT($N$206),ISTEXT($N$207)),"",IF(OR(5&gt;$N$205,4&gt;$N$206,((4-1)*$N$205+5)&gt;$N$207),"",IF(INDEX($P$207:$W$216,MOD(((4-1)*$N$205+5)-1,10)+1,INT((((4-1)*$N$205+5)-1)/10)+1)="","",INDEX($P$207:$W$216,MOD(((4-1)*$N$205+5)-1,10)+1,INT((((4-1)*$N$205+5)-1)/10)+1)))))</f>
        <v/>
      </c>
      <c r="I210" s="539">
        <f>IF($N$207="","",IF(OR(ISTEXT($N$205),ISTEXT($N$206),ISTEXT($N$207)),"",IF(OR(6&gt;$N$205,4&gt;$N$206,((4-1)*$N$205+6)&gt;$N$207),"",IF(INDEX($P$207:$W$216,MOD(((4-1)*$N$205+6)-1,10)+1,INT((((4-1)*$N$205+6)-1)/10)+1)="","",INDEX($P$207:$W$216,MOD(((4-1)*$N$205+6)-1,10)+1,INT((((4-1)*$N$205+6)-1)/10)+1)))))</f>
        <v/>
      </c>
      <c r="J210" s="539">
        <f>IF($N$207="","",IF(OR(ISTEXT($N$205),ISTEXT($N$206),ISTEXT($N$207)),"",IF(OR(7&gt;$N$205,4&gt;$N$206,((4-1)*$N$205+7)&gt;$N$207),"",IF(INDEX($P$207:$W$216,MOD(((4-1)*$N$205+7)-1,10)+1,INT((((4-1)*$N$205+7)-1)/10)+1)="","",INDEX($P$207:$W$216,MOD(((4-1)*$N$205+7)-1,10)+1,INT((((4-1)*$N$205+7)-1)/10)+1)))))</f>
        <v/>
      </c>
      <c r="K210" s="539">
        <f>IF($N$207="","",IF(OR(ISTEXT($N$205),ISTEXT($N$206),ISTEXT($N$207)),"",IF(OR(8&gt;$N$205,4&gt;$N$206,((4-1)*$N$205+8)&gt;$N$207),"",IF(INDEX($P$207:$W$216,MOD(((4-1)*$N$205+8)-1,10)+1,INT((((4-1)*$N$205+8)-1)/10)+1)="","",INDEX($P$207:$W$216,MOD(((4-1)*$N$205+8)-1,10)+1,INT((((4-1)*$N$205+8)-1)/10)+1)))))</f>
        <v/>
      </c>
      <c r="L210" s="539">
        <f>IF($N$207="","",IF(OR(ISTEXT($N$205),ISTEXT($N$206),ISTEXT($N$207)),"",IF(OR(9&gt;$N$205,4&gt;$N$206,((4-1)*$N$205+9)&gt;$N$207),"",IF(INDEX($P$207:$W$216,MOD(((4-1)*$N$205+9)-1,10)+1,INT((((4-1)*$N$205+9)-1)/10)+1)="","",INDEX($P$207:$W$216,MOD(((4-1)*$N$205+9)-1,10)+1,INT((((4-1)*$N$205+9)-1)/10)+1)))))</f>
        <v/>
      </c>
      <c r="M210" s="539">
        <f>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IF(OR($D$205="",$G$205=""),"",IF($D$205="Round",IF(5=1,"Axis 1 (0°)",IF(5=2,"Axis 2 (90°)","")),IF(ISTEXT($N$206),"",IF(5&gt;$N$206,"",IF(ISTEXT($I$205),"",ROUND((5-0.5)*$I$205/$N$206,1))))))</f>
        <v/>
      </c>
      <c r="C211" s="538" t="n"/>
      <c r="D211" s="539">
        <f>IF($N$207="","",IF(OR(ISTEXT($N$205),ISTEXT($N$206),ISTEXT($N$207)),"",IF(OR(1&gt;$N$205,5&gt;$N$206,((5-1)*$N$205+1)&gt;$N$207),"",IF(INDEX($P$207:$W$216,MOD(((5-1)*$N$205+1)-1,10)+1,INT((((5-1)*$N$205+1)-1)/10)+1)="","",INDEX($P$207:$W$216,MOD(((5-1)*$N$205+1)-1,10)+1,INT((((5-1)*$N$205+1)-1)/10)+1)))))</f>
        <v/>
      </c>
      <c r="E211" s="539">
        <f>IF($N$207="","",IF(OR(ISTEXT($N$205),ISTEXT($N$206),ISTEXT($N$207)),"",IF(OR(2&gt;$N$205,5&gt;$N$206,((5-1)*$N$205+2)&gt;$N$207),"",IF(INDEX($P$207:$W$216,MOD(((5-1)*$N$205+2)-1,10)+1,INT((((5-1)*$N$205+2)-1)/10)+1)="","",INDEX($P$207:$W$216,MOD(((5-1)*$N$205+2)-1,10)+1,INT((((5-1)*$N$205+2)-1)/10)+1)))))</f>
        <v/>
      </c>
      <c r="F211" s="539">
        <f>IF($N$207="","",IF(OR(ISTEXT($N$205),ISTEXT($N$206),ISTEXT($N$207)),"",IF(OR(3&gt;$N$205,5&gt;$N$206,((5-1)*$N$205+3)&gt;$N$207),"",IF(INDEX($P$207:$W$216,MOD(((5-1)*$N$205+3)-1,10)+1,INT((((5-1)*$N$205+3)-1)/10)+1)="","",INDEX($P$207:$W$216,MOD(((5-1)*$N$205+3)-1,10)+1,INT((((5-1)*$N$205+3)-1)/10)+1)))))</f>
        <v/>
      </c>
      <c r="G211" s="539">
        <f>IF($N$207="","",IF(OR(ISTEXT($N$205),ISTEXT($N$206),ISTEXT($N$207)),"",IF(OR(4&gt;$N$205,5&gt;$N$206,((5-1)*$N$205+4)&gt;$N$207),"",IF(INDEX($P$207:$W$216,MOD(((5-1)*$N$205+4)-1,10)+1,INT((((5-1)*$N$205+4)-1)/10)+1)="","",INDEX($P$207:$W$216,MOD(((5-1)*$N$205+4)-1,10)+1,INT((((5-1)*$N$205+4)-1)/10)+1)))))</f>
        <v/>
      </c>
      <c r="H211" s="539">
        <f>IF($N$207="","",IF(OR(ISTEXT($N$205),ISTEXT($N$206),ISTEXT($N$207)),"",IF(OR(5&gt;$N$205,5&gt;$N$206,((5-1)*$N$205+5)&gt;$N$207),"",IF(INDEX($P$207:$W$216,MOD(((5-1)*$N$205+5)-1,10)+1,INT((((5-1)*$N$205+5)-1)/10)+1)="","",INDEX($P$207:$W$216,MOD(((5-1)*$N$205+5)-1,10)+1,INT((((5-1)*$N$205+5)-1)/10)+1)))))</f>
        <v/>
      </c>
      <c r="I211" s="539">
        <f>IF($N$207="","",IF(OR(ISTEXT($N$205),ISTEXT($N$206),ISTEXT($N$207)),"",IF(OR(6&gt;$N$205,5&gt;$N$206,((5-1)*$N$205+6)&gt;$N$207),"",IF(INDEX($P$207:$W$216,MOD(((5-1)*$N$205+6)-1,10)+1,INT((((5-1)*$N$205+6)-1)/10)+1)="","",INDEX($P$207:$W$216,MOD(((5-1)*$N$205+6)-1,10)+1,INT((((5-1)*$N$205+6)-1)/10)+1)))))</f>
        <v/>
      </c>
      <c r="J211" s="539">
        <f>IF($N$207="","",IF(OR(ISTEXT($N$205),ISTEXT($N$206),ISTEXT($N$207)),"",IF(OR(7&gt;$N$205,5&gt;$N$206,((5-1)*$N$205+7)&gt;$N$207),"",IF(INDEX($P$207:$W$216,MOD(((5-1)*$N$205+7)-1,10)+1,INT((((5-1)*$N$205+7)-1)/10)+1)="","",INDEX($P$207:$W$216,MOD(((5-1)*$N$205+7)-1,10)+1,INT((((5-1)*$N$205+7)-1)/10)+1)))))</f>
        <v/>
      </c>
      <c r="K211" s="539">
        <f>IF($N$207="","",IF(OR(ISTEXT($N$205),ISTEXT($N$206),ISTEXT($N$207)),"",IF(OR(8&gt;$N$205,5&gt;$N$206,((5-1)*$N$205+8)&gt;$N$207),"",IF(INDEX($P$207:$W$216,MOD(((5-1)*$N$205+8)-1,10)+1,INT((((5-1)*$N$205+8)-1)/10)+1)="","",INDEX($P$207:$W$216,MOD(((5-1)*$N$205+8)-1,10)+1,INT((((5-1)*$N$205+8)-1)/10)+1)))))</f>
        <v/>
      </c>
      <c r="L211" s="539">
        <f>IF($N$207="","",IF(OR(ISTEXT($N$205),ISTEXT($N$206),ISTEXT($N$207)),"",IF(OR(9&gt;$N$205,5&gt;$N$206,((5-1)*$N$205+9)&gt;$N$207),"",IF(INDEX($P$207:$W$216,MOD(((5-1)*$N$205+9)-1,10)+1,INT((((5-1)*$N$205+9)-1)/10)+1)="","",INDEX($P$207:$W$216,MOD(((5-1)*$N$205+9)-1,10)+1,INT((((5-1)*$N$205+9)-1)/10)+1)))))</f>
        <v/>
      </c>
      <c r="M211" s="539">
        <f>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IF(OR($D$205="",$G$205=""),"",IF($D$205="Round",IF(6=1,"Axis 1 (0°)",IF(6=2,"Axis 2 (90°)","")),IF(ISTEXT($N$206),"",IF(6&gt;$N$206,"",IF(ISTEXT($I$205),"",ROUND((6-0.5)*$I$205/$N$206,1))))))</f>
        <v/>
      </c>
      <c r="C212" s="538" t="n"/>
      <c r="D212" s="539">
        <f>IF($N$207="","",IF(OR(ISTEXT($N$205),ISTEXT($N$206),ISTEXT($N$207)),"",IF(OR(1&gt;$N$205,6&gt;$N$206,((6-1)*$N$205+1)&gt;$N$207),"",IF(INDEX($P$207:$W$216,MOD(((6-1)*$N$205+1)-1,10)+1,INT((((6-1)*$N$205+1)-1)/10)+1)="","",INDEX($P$207:$W$216,MOD(((6-1)*$N$205+1)-1,10)+1,INT((((6-1)*$N$205+1)-1)/10)+1)))))</f>
        <v/>
      </c>
      <c r="E212" s="539">
        <f>IF($N$207="","",IF(OR(ISTEXT($N$205),ISTEXT($N$206),ISTEXT($N$207)),"",IF(OR(2&gt;$N$205,6&gt;$N$206,((6-1)*$N$205+2)&gt;$N$207),"",IF(INDEX($P$207:$W$216,MOD(((6-1)*$N$205+2)-1,10)+1,INT((((6-1)*$N$205+2)-1)/10)+1)="","",INDEX($P$207:$W$216,MOD(((6-1)*$N$205+2)-1,10)+1,INT((((6-1)*$N$205+2)-1)/10)+1)))))</f>
        <v/>
      </c>
      <c r="F212" s="539">
        <f>IF($N$207="","",IF(OR(ISTEXT($N$205),ISTEXT($N$206),ISTEXT($N$207)),"",IF(OR(3&gt;$N$205,6&gt;$N$206,((6-1)*$N$205+3)&gt;$N$207),"",IF(INDEX($P$207:$W$216,MOD(((6-1)*$N$205+3)-1,10)+1,INT((((6-1)*$N$205+3)-1)/10)+1)="","",INDEX($P$207:$W$216,MOD(((6-1)*$N$205+3)-1,10)+1,INT((((6-1)*$N$205+3)-1)/10)+1)))))</f>
        <v/>
      </c>
      <c r="G212" s="539">
        <f>IF($N$207="","",IF(OR(ISTEXT($N$205),ISTEXT($N$206),ISTEXT($N$207)),"",IF(OR(4&gt;$N$205,6&gt;$N$206,((6-1)*$N$205+4)&gt;$N$207),"",IF(INDEX($P$207:$W$216,MOD(((6-1)*$N$205+4)-1,10)+1,INT((((6-1)*$N$205+4)-1)/10)+1)="","",INDEX($P$207:$W$216,MOD(((6-1)*$N$205+4)-1,10)+1,INT((((6-1)*$N$205+4)-1)/10)+1)))))</f>
        <v/>
      </c>
      <c r="H212" s="539">
        <f>IF($N$207="","",IF(OR(ISTEXT($N$205),ISTEXT($N$206),ISTEXT($N$207)),"",IF(OR(5&gt;$N$205,6&gt;$N$206,((6-1)*$N$205+5)&gt;$N$207),"",IF(INDEX($P$207:$W$216,MOD(((6-1)*$N$205+5)-1,10)+1,INT((((6-1)*$N$205+5)-1)/10)+1)="","",INDEX($P$207:$W$216,MOD(((6-1)*$N$205+5)-1,10)+1,INT((((6-1)*$N$205+5)-1)/10)+1)))))</f>
        <v/>
      </c>
      <c r="I212" s="539">
        <f>IF($N$207="","",IF(OR(ISTEXT($N$205),ISTEXT($N$206),ISTEXT($N$207)),"",IF(OR(6&gt;$N$205,6&gt;$N$206,((6-1)*$N$205+6)&gt;$N$207),"",IF(INDEX($P$207:$W$216,MOD(((6-1)*$N$205+6)-1,10)+1,INT((((6-1)*$N$205+6)-1)/10)+1)="","",INDEX($P$207:$W$216,MOD(((6-1)*$N$205+6)-1,10)+1,INT((((6-1)*$N$205+6)-1)/10)+1)))))</f>
        <v/>
      </c>
      <c r="J212" s="539">
        <f>IF($N$207="","",IF(OR(ISTEXT($N$205),ISTEXT($N$206),ISTEXT($N$207)),"",IF(OR(7&gt;$N$205,6&gt;$N$206,((6-1)*$N$205+7)&gt;$N$207),"",IF(INDEX($P$207:$W$216,MOD(((6-1)*$N$205+7)-1,10)+1,INT((((6-1)*$N$205+7)-1)/10)+1)="","",INDEX($P$207:$W$216,MOD(((6-1)*$N$205+7)-1,10)+1,INT((((6-1)*$N$205+7)-1)/10)+1)))))</f>
        <v/>
      </c>
      <c r="K212" s="539">
        <f>IF($N$207="","",IF(OR(ISTEXT($N$205),ISTEXT($N$206),ISTEXT($N$207)),"",IF(OR(8&gt;$N$205,6&gt;$N$206,((6-1)*$N$205+8)&gt;$N$207),"",IF(INDEX($P$207:$W$216,MOD(((6-1)*$N$205+8)-1,10)+1,INT((((6-1)*$N$205+8)-1)/10)+1)="","",INDEX($P$207:$W$216,MOD(((6-1)*$N$205+8)-1,10)+1,INT((((6-1)*$N$205+8)-1)/10)+1)))))</f>
        <v/>
      </c>
      <c r="L212" s="539">
        <f>IF($N$207="","",IF(OR(ISTEXT($N$205),ISTEXT($N$206),ISTEXT($N$207)),"",IF(OR(9&gt;$N$205,6&gt;$N$206,((6-1)*$N$205+9)&gt;$N$207),"",IF(INDEX($P$207:$W$216,MOD(((6-1)*$N$205+9)-1,10)+1,INT((((6-1)*$N$205+9)-1)/10)+1)="","",INDEX($P$207:$W$216,MOD(((6-1)*$N$205+9)-1,10)+1,INT((((6-1)*$N$205+9)-1)/10)+1)))))</f>
        <v/>
      </c>
      <c r="M212" s="539">
        <f>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IF(OR($D$205="",$G$205=""),"",IF($D$205="Round",IF(7=1,"Axis 1 (0°)",IF(7=2,"Axis 2 (90°)","")),IF(ISTEXT($N$206),"",IF(7&gt;$N$206,"",IF(ISTEXT($I$205),"",ROUND((7-0.5)*$I$205/$N$206,1))))))</f>
        <v/>
      </c>
      <c r="C213" s="538" t="n"/>
      <c r="D213" s="539">
        <f>IF($N$207="","",IF(OR(ISTEXT($N$205),ISTEXT($N$206),ISTEXT($N$207)),"",IF(OR(1&gt;$N$205,7&gt;$N$206,((7-1)*$N$205+1)&gt;$N$207),"",IF(INDEX($P$207:$W$216,MOD(((7-1)*$N$205+1)-1,10)+1,INT((((7-1)*$N$205+1)-1)/10)+1)="","",INDEX($P$207:$W$216,MOD(((7-1)*$N$205+1)-1,10)+1,INT((((7-1)*$N$205+1)-1)/10)+1)))))</f>
        <v/>
      </c>
      <c r="E213" s="539">
        <f>IF($N$207="","",IF(OR(ISTEXT($N$205),ISTEXT($N$206),ISTEXT($N$207)),"",IF(OR(2&gt;$N$205,7&gt;$N$206,((7-1)*$N$205+2)&gt;$N$207),"",IF(INDEX($P$207:$W$216,MOD(((7-1)*$N$205+2)-1,10)+1,INT((((7-1)*$N$205+2)-1)/10)+1)="","",INDEX($P$207:$W$216,MOD(((7-1)*$N$205+2)-1,10)+1,INT((((7-1)*$N$205+2)-1)/10)+1)))))</f>
        <v/>
      </c>
      <c r="F213" s="539">
        <f>IF($N$207="","",IF(OR(ISTEXT($N$205),ISTEXT($N$206),ISTEXT($N$207)),"",IF(OR(3&gt;$N$205,7&gt;$N$206,((7-1)*$N$205+3)&gt;$N$207),"",IF(INDEX($P$207:$W$216,MOD(((7-1)*$N$205+3)-1,10)+1,INT((((7-1)*$N$205+3)-1)/10)+1)="","",INDEX($P$207:$W$216,MOD(((7-1)*$N$205+3)-1,10)+1,INT((((7-1)*$N$205+3)-1)/10)+1)))))</f>
        <v/>
      </c>
      <c r="G213" s="539">
        <f>IF($N$207="","",IF(OR(ISTEXT($N$205),ISTEXT($N$206),ISTEXT($N$207)),"",IF(OR(4&gt;$N$205,7&gt;$N$206,((7-1)*$N$205+4)&gt;$N$207),"",IF(INDEX($P$207:$W$216,MOD(((7-1)*$N$205+4)-1,10)+1,INT((((7-1)*$N$205+4)-1)/10)+1)="","",INDEX($P$207:$W$216,MOD(((7-1)*$N$205+4)-1,10)+1,INT((((7-1)*$N$205+4)-1)/10)+1)))))</f>
        <v/>
      </c>
      <c r="H213" s="539">
        <f>IF($N$207="","",IF(OR(ISTEXT($N$205),ISTEXT($N$206),ISTEXT($N$207)),"",IF(OR(5&gt;$N$205,7&gt;$N$206,((7-1)*$N$205+5)&gt;$N$207),"",IF(INDEX($P$207:$W$216,MOD(((7-1)*$N$205+5)-1,10)+1,INT((((7-1)*$N$205+5)-1)/10)+1)="","",INDEX($P$207:$W$216,MOD(((7-1)*$N$205+5)-1,10)+1,INT((((7-1)*$N$205+5)-1)/10)+1)))))</f>
        <v/>
      </c>
      <c r="I213" s="539">
        <f>IF($N$207="","",IF(OR(ISTEXT($N$205),ISTEXT($N$206),ISTEXT($N$207)),"",IF(OR(6&gt;$N$205,7&gt;$N$206,((7-1)*$N$205+6)&gt;$N$207),"",IF(INDEX($P$207:$W$216,MOD(((7-1)*$N$205+6)-1,10)+1,INT((((7-1)*$N$205+6)-1)/10)+1)="","",INDEX($P$207:$W$216,MOD(((7-1)*$N$205+6)-1,10)+1,INT((((7-1)*$N$205+6)-1)/10)+1)))))</f>
        <v/>
      </c>
      <c r="J213" s="539">
        <f>IF($N$207="","",IF(OR(ISTEXT($N$205),ISTEXT($N$206),ISTEXT($N$207)),"",IF(OR(7&gt;$N$205,7&gt;$N$206,((7-1)*$N$205+7)&gt;$N$207),"",IF(INDEX($P$207:$W$216,MOD(((7-1)*$N$205+7)-1,10)+1,INT((((7-1)*$N$205+7)-1)/10)+1)="","",INDEX($P$207:$W$216,MOD(((7-1)*$N$205+7)-1,10)+1,INT((((7-1)*$N$205+7)-1)/10)+1)))))</f>
        <v/>
      </c>
      <c r="K213" s="539">
        <f>IF($N$207="","",IF(OR(ISTEXT($N$205),ISTEXT($N$206),ISTEXT($N$207)),"",IF(OR(8&gt;$N$205,7&gt;$N$206,((7-1)*$N$205+8)&gt;$N$207),"",IF(INDEX($P$207:$W$216,MOD(((7-1)*$N$205+8)-1,10)+1,INT((((7-1)*$N$205+8)-1)/10)+1)="","",INDEX($P$207:$W$216,MOD(((7-1)*$N$205+8)-1,10)+1,INT((((7-1)*$N$205+8)-1)/10)+1)))))</f>
        <v/>
      </c>
      <c r="L213" s="539">
        <f>IF($N$207="","",IF(OR(ISTEXT($N$205),ISTEXT($N$206),ISTEXT($N$207)),"",IF(OR(9&gt;$N$205,7&gt;$N$206,((7-1)*$N$205+9)&gt;$N$207),"",IF(INDEX($P$207:$W$216,MOD(((7-1)*$N$205+9)-1,10)+1,INT((((7-1)*$N$205+9)-1)/10)+1)="","",INDEX($P$207:$W$216,MOD(((7-1)*$N$205+9)-1,10)+1,INT((((7-1)*$N$205+9)-1)/10)+1)))))</f>
        <v/>
      </c>
      <c r="M213" s="539">
        <f>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IF(OR($D$205="",$G$205=""),"",IF($D$205="Round",IF(8=1,"Axis 1 (0°)",IF(8=2,"Axis 2 (90°)","")),IF(ISTEXT($N$206),"",IF(8&gt;$N$206,"",IF(ISTEXT($I$205),"",ROUND((8-0.5)*$I$205/$N$206,1))))))</f>
        <v/>
      </c>
      <c r="C214" s="538" t="n"/>
      <c r="D214" s="539">
        <f>IF($N$207="","",IF(OR(ISTEXT($N$205),ISTEXT($N$206),ISTEXT($N$207)),"",IF(OR(1&gt;$N$205,8&gt;$N$206,((8-1)*$N$205+1)&gt;$N$207),"",IF(INDEX($P$207:$W$216,MOD(((8-1)*$N$205+1)-1,10)+1,INT((((8-1)*$N$205+1)-1)/10)+1)="","",INDEX($P$207:$W$216,MOD(((8-1)*$N$205+1)-1,10)+1,INT((((8-1)*$N$205+1)-1)/10)+1)))))</f>
        <v/>
      </c>
      <c r="E214" s="539">
        <f>IF($N$207="","",IF(OR(ISTEXT($N$205),ISTEXT($N$206),ISTEXT($N$207)),"",IF(OR(2&gt;$N$205,8&gt;$N$206,((8-1)*$N$205+2)&gt;$N$207),"",IF(INDEX($P$207:$W$216,MOD(((8-1)*$N$205+2)-1,10)+1,INT((((8-1)*$N$205+2)-1)/10)+1)="","",INDEX($P$207:$W$216,MOD(((8-1)*$N$205+2)-1,10)+1,INT((((8-1)*$N$205+2)-1)/10)+1)))))</f>
        <v/>
      </c>
      <c r="F214" s="539">
        <f>IF($N$207="","",IF(OR(ISTEXT($N$205),ISTEXT($N$206),ISTEXT($N$207)),"",IF(OR(3&gt;$N$205,8&gt;$N$206,((8-1)*$N$205+3)&gt;$N$207),"",IF(INDEX($P$207:$W$216,MOD(((8-1)*$N$205+3)-1,10)+1,INT((((8-1)*$N$205+3)-1)/10)+1)="","",INDEX($P$207:$W$216,MOD(((8-1)*$N$205+3)-1,10)+1,INT((((8-1)*$N$205+3)-1)/10)+1)))))</f>
        <v/>
      </c>
      <c r="G214" s="539">
        <f>IF($N$207="","",IF(OR(ISTEXT($N$205),ISTEXT($N$206),ISTEXT($N$207)),"",IF(OR(4&gt;$N$205,8&gt;$N$206,((8-1)*$N$205+4)&gt;$N$207),"",IF(INDEX($P$207:$W$216,MOD(((8-1)*$N$205+4)-1,10)+1,INT((((8-1)*$N$205+4)-1)/10)+1)="","",INDEX($P$207:$W$216,MOD(((8-1)*$N$205+4)-1,10)+1,INT((((8-1)*$N$205+4)-1)/10)+1)))))</f>
        <v/>
      </c>
      <c r="H214" s="539">
        <f>IF($N$207="","",IF(OR(ISTEXT($N$205),ISTEXT($N$206),ISTEXT($N$207)),"",IF(OR(5&gt;$N$205,8&gt;$N$206,((8-1)*$N$205+5)&gt;$N$207),"",IF(INDEX($P$207:$W$216,MOD(((8-1)*$N$205+5)-1,10)+1,INT((((8-1)*$N$205+5)-1)/10)+1)="","",INDEX($P$207:$W$216,MOD(((8-1)*$N$205+5)-1,10)+1,INT((((8-1)*$N$205+5)-1)/10)+1)))))</f>
        <v/>
      </c>
      <c r="I214" s="539">
        <f>IF($N$207="","",IF(OR(ISTEXT($N$205),ISTEXT($N$206),ISTEXT($N$207)),"",IF(OR(6&gt;$N$205,8&gt;$N$206,((8-1)*$N$205+6)&gt;$N$207),"",IF(INDEX($P$207:$W$216,MOD(((8-1)*$N$205+6)-1,10)+1,INT((((8-1)*$N$205+6)-1)/10)+1)="","",INDEX($P$207:$W$216,MOD(((8-1)*$N$205+6)-1,10)+1,INT((((8-1)*$N$205+6)-1)/10)+1)))))</f>
        <v/>
      </c>
      <c r="J214" s="539">
        <f>IF($N$207="","",IF(OR(ISTEXT($N$205),ISTEXT($N$206),ISTEXT($N$207)),"",IF(OR(7&gt;$N$205,8&gt;$N$206,((8-1)*$N$205+7)&gt;$N$207),"",IF(INDEX($P$207:$W$216,MOD(((8-1)*$N$205+7)-1,10)+1,INT((((8-1)*$N$205+7)-1)/10)+1)="","",INDEX($P$207:$W$216,MOD(((8-1)*$N$205+7)-1,10)+1,INT((((8-1)*$N$205+7)-1)/10)+1)))))</f>
        <v/>
      </c>
      <c r="K214" s="539">
        <f>IF($N$207="","",IF(OR(ISTEXT($N$205),ISTEXT($N$206),ISTEXT($N$207)),"",IF(OR(8&gt;$N$205,8&gt;$N$206,((8-1)*$N$205+8)&gt;$N$207),"",IF(INDEX($P$207:$W$216,MOD(((8-1)*$N$205+8)-1,10)+1,INT((((8-1)*$N$205+8)-1)/10)+1)="","",INDEX($P$207:$W$216,MOD(((8-1)*$N$205+8)-1,10)+1,INT((((8-1)*$N$205+8)-1)/10)+1)))))</f>
        <v/>
      </c>
      <c r="L214" s="539">
        <f>IF($N$207="","",IF(OR(ISTEXT($N$205),ISTEXT($N$206),ISTEXT($N$207)),"",IF(OR(9&gt;$N$205,8&gt;$N$206,((8-1)*$N$205+9)&gt;$N$207),"",IF(INDEX($P$207:$W$216,MOD(((8-1)*$N$205+9)-1,10)+1,INT((((8-1)*$N$205+9)-1)/10)+1)="","",INDEX($P$207:$W$216,MOD(((8-1)*$N$205+9)-1,10)+1,INT((((8-1)*$N$205+9)-1)/10)+1)))))</f>
        <v/>
      </c>
      <c r="M214" s="539">
        <f>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IF($G$220="","",IF($D$220="Round",$G$220&amp;""" dia",$G$220&amp;""" x "&amp;$I$220&amp;""""))</f>
        <v/>
      </c>
      <c r="G218" s="173" t="n"/>
      <c r="H218" s="525">
        <f>IF(OR($D$220="",$G$220=""),"",IF($D$220="Round",IF(ISTEXT($G$220),"",ROUND(PI()*(($G$220-2*N($K$220))/2)^2/144,3)),IF($I$220="","",IF(OR(ISTEXT($G$220),ISTEXT($I$220)),"",ROUND(($G$220-2*N($K$220))*($I$220-2*N($K$220))/144,3)))))</f>
        <v/>
      </c>
      <c r="I218" s="189" t="n"/>
      <c r="J218" s="189" t="n"/>
      <c r="K218" s="189">
        <f>IF(N(J218)*N(H218)=0,"",ROUND(N(J218)*N(H218),0))</f>
        <v/>
      </c>
      <c r="L218" s="189">
        <f>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IF($N$220="","",IF($D$220="Round",$N$220&amp;" x 2 axes",IF($N$221="","",$N$220&amp;" x "&amp;$N$221)))</f>
        <v/>
      </c>
      <c r="N220" s="534">
        <f>IF(OR($D$220="",$G$220=""),"",IF($D$220="Round",IF(ISTEXT($G$220),"",IF($G$220&lt;=9,6,IF($G$220&lt;=12,8,10))),IF(ISTEXT($G$220),"",IF($G$220&lt;12,2,MIN(10,MAX(3,ROUNDUP($G$220/6,0)))))))</f>
        <v/>
      </c>
      <c r="P220" s="473" t="inlineStr">
        <is>
          <t>Quick entry – type readings in order (row by row of the grid), down this column then the next:</t>
        </is>
      </c>
    </row>
    <row r="221" ht="13.35" customHeight="1" s="162">
      <c r="B221" s="535" t="inlineStr">
        <is>
          <t>Depth↓ Pos→ (in)</t>
        </is>
      </c>
      <c r="C221" s="414" t="n"/>
      <c r="D221" s="535">
        <f>IF(ISTEXT($N$220),"",IF(OR($D$220="",$G$220="",1&gt;$N$220),"",IF($D$220="Round",IF(ISTEXT($G$220),"",ROUND(IF(1&lt;=$N$220/2,$G$220/2*(1-SQRT(($N$220-2*1+1)/$N$220)),$G$220-$G$220/2*(1-SQRT(($N$220-2*($N$220-1+1)+1)/$N$220))),1)),IF(ISTEXT($G$220),"",ROUND((1-0.5)*$G$220/$N$220,1)))))</f>
        <v/>
      </c>
      <c r="E221" s="535">
        <f>IF(ISTEXT($N$220),"",IF(OR($D$220="",$G$220="",2&gt;$N$220),"",IF($D$220="Round",IF(ISTEXT($G$220),"",ROUND(IF(2&lt;=$N$220/2,$G$220/2*(1-SQRT(($N$220-2*2+1)/$N$220)),$G$220-$G$220/2*(1-SQRT(($N$220-2*($N$220-2+1)+1)/$N$220))),1)),IF(ISTEXT($G$220),"",ROUND((2-0.5)*$G$220/$N$220,1)))))</f>
        <v/>
      </c>
      <c r="F221" s="535">
        <f>IF(ISTEXT($N$220),"",IF(OR($D$220="",$G$220="",3&gt;$N$220),"",IF($D$220="Round",IF(ISTEXT($G$220),"",ROUND(IF(3&lt;=$N$220/2,$G$220/2*(1-SQRT(($N$220-2*3+1)/$N$220)),$G$220-$G$220/2*(1-SQRT(($N$220-2*($N$220-3+1)+1)/$N$220))),1)),IF(ISTEXT($G$220),"",ROUND((3-0.5)*$G$220/$N$220,1)))))</f>
        <v/>
      </c>
      <c r="G221" s="535">
        <f>IF(ISTEXT($N$220),"",IF(OR($D$220="",$G$220="",4&gt;$N$220),"",IF($D$220="Round",IF(ISTEXT($G$220),"",ROUND(IF(4&lt;=$N$220/2,$G$220/2*(1-SQRT(($N$220-2*4+1)/$N$220)),$G$220-$G$220/2*(1-SQRT(($N$220-2*($N$220-4+1)+1)/$N$220))),1)),IF(ISTEXT($G$220),"",ROUND((4-0.5)*$G$220/$N$220,1)))))</f>
        <v/>
      </c>
      <c r="H221" s="535">
        <f>IF(ISTEXT($N$220),"",IF(OR($D$220="",$G$220="",5&gt;$N$220),"",IF($D$220="Round",IF(ISTEXT($G$220),"",ROUND(IF(5&lt;=$N$220/2,$G$220/2*(1-SQRT(($N$220-2*5+1)/$N$220)),$G$220-$G$220/2*(1-SQRT(($N$220-2*($N$220-5+1)+1)/$N$220))),1)),IF(ISTEXT($G$220),"",ROUND((5-0.5)*$G$220/$N$220,1)))))</f>
        <v/>
      </c>
      <c r="I221" s="535">
        <f>IF(ISTEXT($N$220),"",IF(OR($D$220="",$G$220="",6&gt;$N$220),"",IF($D$220="Round",IF(ISTEXT($G$220),"",ROUND(IF(6&lt;=$N$220/2,$G$220/2*(1-SQRT(($N$220-2*6+1)/$N$220)),$G$220-$G$220/2*(1-SQRT(($N$220-2*($N$220-6+1)+1)/$N$220))),1)),IF(ISTEXT($G$220),"",ROUND((6-0.5)*$G$220/$N$220,1)))))</f>
        <v/>
      </c>
      <c r="J221" s="535">
        <f>IF(ISTEXT($N$220),"",IF(OR($D$220="",$G$220="",7&gt;$N$220),"",IF($D$220="Round",IF(ISTEXT($G$220),"",ROUND(IF(7&lt;=$N$220/2,$G$220/2*(1-SQRT(($N$220-2*7+1)/$N$220)),$G$220-$G$220/2*(1-SQRT(($N$220-2*($N$220-7+1)+1)/$N$220))),1)),IF(ISTEXT($G$220),"",ROUND((7-0.5)*$G$220/$N$220,1)))))</f>
        <v/>
      </c>
      <c r="K221" s="535">
        <f>IF(ISTEXT($N$220),"",IF(OR($D$220="",$G$220="",8&gt;$N$220),"",IF($D$220="Round",IF(ISTEXT($G$220),"",ROUND(IF(8&lt;=$N$220/2,$G$220/2*(1-SQRT(($N$220-2*8+1)/$N$220)),$G$220-$G$220/2*(1-SQRT(($N$220-2*($N$220-8+1)+1)/$N$220))),1)),IF(ISTEXT($G$220),"",ROUND((8-0.5)*$G$220/$N$220,1)))))</f>
        <v/>
      </c>
      <c r="L221" s="535">
        <f>IF(ISTEXT($N$220),"",IF(OR($D$220="",$G$220="",9&gt;$N$220),"",IF($D$220="Round",IF(ISTEXT($G$220),"",ROUND(IF(9&lt;=$N$220/2,$G$220/2*(1-SQRT(($N$220-2*9+1)/$N$220)),$G$220-$G$220/2*(1-SQRT(($N$220-2*($N$220-9+1)+1)/$N$220))),1)),IF(ISTEXT($G$220),"",ROUND((9-0.5)*$G$220/$N$220,1)))))</f>
        <v/>
      </c>
      <c r="M221" s="535">
        <f>IF(ISTEXT($N$220),"",IF(OR($D$220="",$G$220="",10&gt;$N$220),"",IF($D$220="Round",IF(ISTEXT($G$220),"",ROUND(IF(10&lt;=$N$220/2,$G$220/2*(1-SQRT(($N$220-2*10+1)/$N$220)),$G$220-$G$220/2*(1-SQRT(($N$220-2*($N$220-10+1)+1)/$N$220))),1)),IF(ISTEXT($G$220),"",ROUND((10-0.5)*$G$220/$N$220,1)))))</f>
        <v/>
      </c>
      <c r="N221" s="534">
        <f>IF(OR($D$220="",$G$220=""),"",IF($D$220="Round",2,IF($I$220="","",IF(ISTEXT($I$220),"",IF($I$220&lt;12,2,MIN(8,MAX(3,ROUNDUP($I$220/6,0))))))))</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IF(OR($D$220="",$G$220=""),"",IF($D$220="Round",IF(1=1,"Axis 1 (0°)",IF(1=2,"Axis 2 (90°)","")),IF(ISTEXT($N$221),"",IF(1&gt;$N$221,"",IF(ISTEXT($I$220),"",ROUND((1-0.5)*$I$220/$N$221,1))))))</f>
        <v/>
      </c>
      <c r="C222" s="538" t="n"/>
      <c r="D222" s="539">
        <f>IF($N$222="","",IF(OR(ISTEXT($N$220),ISTEXT($N$221),ISTEXT($N$222)),"",IF(OR(1&gt;$N$220,1&gt;$N$221,((1-1)*$N$220+1)&gt;$N$222),"",IF(INDEX($P$222:$W$231,MOD(((1-1)*$N$220+1)-1,10)+1,INT((((1-1)*$N$220+1)-1)/10)+1)="","",INDEX($P$222:$W$231,MOD(((1-1)*$N$220+1)-1,10)+1,INT((((1-1)*$N$220+1)-1)/10)+1)))))</f>
        <v/>
      </c>
      <c r="E222" s="539">
        <f>IF($N$222="","",IF(OR(ISTEXT($N$220),ISTEXT($N$221),ISTEXT($N$222)),"",IF(OR(2&gt;$N$220,1&gt;$N$221,((1-1)*$N$220+2)&gt;$N$222),"",IF(INDEX($P$222:$W$231,MOD(((1-1)*$N$220+2)-1,10)+1,INT((((1-1)*$N$220+2)-1)/10)+1)="","",INDEX($P$222:$W$231,MOD(((1-1)*$N$220+2)-1,10)+1,INT((((1-1)*$N$220+2)-1)/10)+1)))))</f>
        <v/>
      </c>
      <c r="F222" s="539">
        <f>IF($N$222="","",IF(OR(ISTEXT($N$220),ISTEXT($N$221),ISTEXT($N$222)),"",IF(OR(3&gt;$N$220,1&gt;$N$221,((1-1)*$N$220+3)&gt;$N$222),"",IF(INDEX($P$222:$W$231,MOD(((1-1)*$N$220+3)-1,10)+1,INT((((1-1)*$N$220+3)-1)/10)+1)="","",INDEX($P$222:$W$231,MOD(((1-1)*$N$220+3)-1,10)+1,INT((((1-1)*$N$220+3)-1)/10)+1)))))</f>
        <v/>
      </c>
      <c r="G222" s="539">
        <f>IF($N$222="","",IF(OR(ISTEXT($N$220),ISTEXT($N$221),ISTEXT($N$222)),"",IF(OR(4&gt;$N$220,1&gt;$N$221,((1-1)*$N$220+4)&gt;$N$222),"",IF(INDEX($P$222:$W$231,MOD(((1-1)*$N$220+4)-1,10)+1,INT((((1-1)*$N$220+4)-1)/10)+1)="","",INDEX($P$222:$W$231,MOD(((1-1)*$N$220+4)-1,10)+1,INT((((1-1)*$N$220+4)-1)/10)+1)))))</f>
        <v/>
      </c>
      <c r="H222" s="539">
        <f>IF($N$222="","",IF(OR(ISTEXT($N$220),ISTEXT($N$221),ISTEXT($N$222)),"",IF(OR(5&gt;$N$220,1&gt;$N$221,((1-1)*$N$220+5)&gt;$N$222),"",IF(INDEX($P$222:$W$231,MOD(((1-1)*$N$220+5)-1,10)+1,INT((((1-1)*$N$220+5)-1)/10)+1)="","",INDEX($P$222:$W$231,MOD(((1-1)*$N$220+5)-1,10)+1,INT((((1-1)*$N$220+5)-1)/10)+1)))))</f>
        <v/>
      </c>
      <c r="I222" s="539">
        <f>IF($N$222="","",IF(OR(ISTEXT($N$220),ISTEXT($N$221),ISTEXT($N$222)),"",IF(OR(6&gt;$N$220,1&gt;$N$221,((1-1)*$N$220+6)&gt;$N$222),"",IF(INDEX($P$222:$W$231,MOD(((1-1)*$N$220+6)-1,10)+1,INT((((1-1)*$N$220+6)-1)/10)+1)="","",INDEX($P$222:$W$231,MOD(((1-1)*$N$220+6)-1,10)+1,INT((((1-1)*$N$220+6)-1)/10)+1)))))</f>
        <v/>
      </c>
      <c r="J222" s="539">
        <f>IF($N$222="","",IF(OR(ISTEXT($N$220),ISTEXT($N$221),ISTEXT($N$222)),"",IF(OR(7&gt;$N$220,1&gt;$N$221,((1-1)*$N$220+7)&gt;$N$222),"",IF(INDEX($P$222:$W$231,MOD(((1-1)*$N$220+7)-1,10)+1,INT((((1-1)*$N$220+7)-1)/10)+1)="","",INDEX($P$222:$W$231,MOD(((1-1)*$N$220+7)-1,10)+1,INT((((1-1)*$N$220+7)-1)/10)+1)))))</f>
        <v/>
      </c>
      <c r="K222" s="539">
        <f>IF($N$222="","",IF(OR(ISTEXT($N$220),ISTEXT($N$221),ISTEXT($N$222)),"",IF(OR(8&gt;$N$220,1&gt;$N$221,((1-1)*$N$220+8)&gt;$N$222),"",IF(INDEX($P$222:$W$231,MOD(((1-1)*$N$220+8)-1,10)+1,INT((((1-1)*$N$220+8)-1)/10)+1)="","",INDEX($P$222:$W$231,MOD(((1-1)*$N$220+8)-1,10)+1,INT((((1-1)*$N$220+8)-1)/10)+1)))))</f>
        <v/>
      </c>
      <c r="L222" s="539">
        <f>IF($N$222="","",IF(OR(ISTEXT($N$220),ISTEXT($N$221),ISTEXT($N$222)),"",IF(OR(9&gt;$N$220,1&gt;$N$221,((1-1)*$N$220+9)&gt;$N$222),"",IF(INDEX($P$222:$W$231,MOD(((1-1)*$N$220+9)-1,10)+1,INT((((1-1)*$N$220+9)-1)/10)+1)="","",INDEX($P$222:$W$231,MOD(((1-1)*$N$220+9)-1,10)+1,INT((((1-1)*$N$220+9)-1)/10)+1)))))</f>
        <v/>
      </c>
      <c r="M222" s="539">
        <f>IF($N$222="","",IF(OR(ISTEXT($N$220),ISTEXT($N$221),ISTEXT($N$222)),"",IF(OR(10&gt;$N$220,1&gt;$N$221,((1-1)*$N$220+10)&gt;$N$222),"",IF(INDEX($P$222:$W$231,MOD(((1-1)*$N$220+10)-1,10)+1,INT((((1-1)*$N$220+10)-1)/10)+1)="","",INDEX($P$222:$W$231,MOD(((1-1)*$N$220+10)-1,10)+1,INT((((1-1)*$N$220+10)-1)/10)+1)))))</f>
        <v/>
      </c>
      <c r="N222" s="534">
        <f>IF(OR(N220="",N221=""),"",IF(OR(ISTEXT(N220),ISTEXT(N221)),"",N220*N221))</f>
        <v/>
      </c>
      <c r="P222" s="540" t="n"/>
      <c r="Q222" s="540" t="n"/>
      <c r="R222" s="540" t="n"/>
      <c r="S222" s="540" t="n"/>
      <c r="T222" s="540" t="n"/>
      <c r="U222" s="540" t="n"/>
      <c r="V222" s="540" t="n"/>
      <c r="W222" s="540" t="n"/>
    </row>
    <row r="223" ht="13.35" customHeight="1" s="162">
      <c r="B223" s="537">
        <f>IF(OR($D$220="",$G$220=""),"",IF($D$220="Round",IF(2=1,"Axis 1 (0°)",IF(2=2,"Axis 2 (90°)","")),IF(ISTEXT($N$221),"",IF(2&gt;$N$221,"",IF(ISTEXT($I$220),"",ROUND((2-0.5)*$I$220/$N$221,1))))))</f>
        <v/>
      </c>
      <c r="C223" s="538" t="n"/>
      <c r="D223" s="539">
        <f>IF($N$222="","",IF(OR(ISTEXT($N$220),ISTEXT($N$221),ISTEXT($N$222)),"",IF(OR(1&gt;$N$220,2&gt;$N$221,((2-1)*$N$220+1)&gt;$N$222),"",IF(INDEX($P$222:$W$231,MOD(((2-1)*$N$220+1)-1,10)+1,INT((((2-1)*$N$220+1)-1)/10)+1)="","",INDEX($P$222:$W$231,MOD(((2-1)*$N$220+1)-1,10)+1,INT((((2-1)*$N$220+1)-1)/10)+1)))))</f>
        <v/>
      </c>
      <c r="E223" s="539">
        <f>IF($N$222="","",IF(OR(ISTEXT($N$220),ISTEXT($N$221),ISTEXT($N$222)),"",IF(OR(2&gt;$N$220,2&gt;$N$221,((2-1)*$N$220+2)&gt;$N$222),"",IF(INDEX($P$222:$W$231,MOD(((2-1)*$N$220+2)-1,10)+1,INT((((2-1)*$N$220+2)-1)/10)+1)="","",INDEX($P$222:$W$231,MOD(((2-1)*$N$220+2)-1,10)+1,INT((((2-1)*$N$220+2)-1)/10)+1)))))</f>
        <v/>
      </c>
      <c r="F223" s="539">
        <f>IF($N$222="","",IF(OR(ISTEXT($N$220),ISTEXT($N$221),ISTEXT($N$222)),"",IF(OR(3&gt;$N$220,2&gt;$N$221,((2-1)*$N$220+3)&gt;$N$222),"",IF(INDEX($P$222:$W$231,MOD(((2-1)*$N$220+3)-1,10)+1,INT((((2-1)*$N$220+3)-1)/10)+1)="","",INDEX($P$222:$W$231,MOD(((2-1)*$N$220+3)-1,10)+1,INT((((2-1)*$N$220+3)-1)/10)+1)))))</f>
        <v/>
      </c>
      <c r="G223" s="539">
        <f>IF($N$222="","",IF(OR(ISTEXT($N$220),ISTEXT($N$221),ISTEXT($N$222)),"",IF(OR(4&gt;$N$220,2&gt;$N$221,((2-1)*$N$220+4)&gt;$N$222),"",IF(INDEX($P$222:$W$231,MOD(((2-1)*$N$220+4)-1,10)+1,INT((((2-1)*$N$220+4)-1)/10)+1)="","",INDEX($P$222:$W$231,MOD(((2-1)*$N$220+4)-1,10)+1,INT((((2-1)*$N$220+4)-1)/10)+1)))))</f>
        <v/>
      </c>
      <c r="H223" s="539">
        <f>IF($N$222="","",IF(OR(ISTEXT($N$220),ISTEXT($N$221),ISTEXT($N$222)),"",IF(OR(5&gt;$N$220,2&gt;$N$221,((2-1)*$N$220+5)&gt;$N$222),"",IF(INDEX($P$222:$W$231,MOD(((2-1)*$N$220+5)-1,10)+1,INT((((2-1)*$N$220+5)-1)/10)+1)="","",INDEX($P$222:$W$231,MOD(((2-1)*$N$220+5)-1,10)+1,INT((((2-1)*$N$220+5)-1)/10)+1)))))</f>
        <v/>
      </c>
      <c r="I223" s="539">
        <f>IF($N$222="","",IF(OR(ISTEXT($N$220),ISTEXT($N$221),ISTEXT($N$222)),"",IF(OR(6&gt;$N$220,2&gt;$N$221,((2-1)*$N$220+6)&gt;$N$222),"",IF(INDEX($P$222:$W$231,MOD(((2-1)*$N$220+6)-1,10)+1,INT((((2-1)*$N$220+6)-1)/10)+1)="","",INDEX($P$222:$W$231,MOD(((2-1)*$N$220+6)-1,10)+1,INT((((2-1)*$N$220+6)-1)/10)+1)))))</f>
        <v/>
      </c>
      <c r="J223" s="539">
        <f>IF($N$222="","",IF(OR(ISTEXT($N$220),ISTEXT($N$221),ISTEXT($N$222)),"",IF(OR(7&gt;$N$220,2&gt;$N$221,((2-1)*$N$220+7)&gt;$N$222),"",IF(INDEX($P$222:$W$231,MOD(((2-1)*$N$220+7)-1,10)+1,INT((((2-1)*$N$220+7)-1)/10)+1)="","",INDEX($P$222:$W$231,MOD(((2-1)*$N$220+7)-1,10)+1,INT((((2-1)*$N$220+7)-1)/10)+1)))))</f>
        <v/>
      </c>
      <c r="K223" s="539">
        <f>IF($N$222="","",IF(OR(ISTEXT($N$220),ISTEXT($N$221),ISTEXT($N$222)),"",IF(OR(8&gt;$N$220,2&gt;$N$221,((2-1)*$N$220+8)&gt;$N$222),"",IF(INDEX($P$222:$W$231,MOD(((2-1)*$N$220+8)-1,10)+1,INT((((2-1)*$N$220+8)-1)/10)+1)="","",INDEX($P$222:$W$231,MOD(((2-1)*$N$220+8)-1,10)+1,INT((((2-1)*$N$220+8)-1)/10)+1)))))</f>
        <v/>
      </c>
      <c r="L223" s="539">
        <f>IF($N$222="","",IF(OR(ISTEXT($N$220),ISTEXT($N$221),ISTEXT($N$222)),"",IF(OR(9&gt;$N$220,2&gt;$N$221,((2-1)*$N$220+9)&gt;$N$222),"",IF(INDEX($P$222:$W$231,MOD(((2-1)*$N$220+9)-1,10)+1,INT((((2-1)*$N$220+9)-1)/10)+1)="","",INDEX($P$222:$W$231,MOD(((2-1)*$N$220+9)-1,10)+1,INT((((2-1)*$N$220+9)-1)/10)+1)))))</f>
        <v/>
      </c>
      <c r="M223" s="539">
        <f>IF($N$222="","",IF(OR(ISTEXT($N$220),ISTEXT($N$221),ISTEXT($N$222)),"",IF(OR(10&gt;$N$220,2&gt;$N$221,((2-1)*$N$220+10)&gt;$N$222),"",IF(INDEX($P$222:$W$231,MOD(((2-1)*$N$220+10)-1,10)+1,INT((((2-1)*$N$220+10)-1)/10)+1)="","",INDEX($P$222:$W$231,MOD(((2-1)*$N$220+10)-1,10)+1,INT((((2-1)*$N$220+10)-1)/10)+1)))))</f>
        <v/>
      </c>
      <c r="P223" s="540" t="n"/>
      <c r="Q223" s="540" t="n"/>
      <c r="R223" s="540" t="n"/>
      <c r="S223" s="540" t="n"/>
      <c r="T223" s="540" t="n"/>
      <c r="U223" s="540" t="n"/>
      <c r="V223" s="540" t="n"/>
      <c r="W223" s="540" t="n"/>
    </row>
    <row r="224" ht="13.35" customHeight="1" s="162">
      <c r="B224" s="537">
        <f>IF(OR($D$220="",$G$220=""),"",IF($D$220="Round",IF(3=1,"Axis 1 (0°)",IF(3=2,"Axis 2 (90°)","")),IF(ISTEXT($N$221),"",IF(3&gt;$N$221,"",IF(ISTEXT($I$220),"",ROUND((3-0.5)*$I$220/$N$221,1))))))</f>
        <v/>
      </c>
      <c r="C224" s="538" t="n"/>
      <c r="D224" s="539">
        <f>IF($N$222="","",IF(OR(ISTEXT($N$220),ISTEXT($N$221),ISTEXT($N$222)),"",IF(OR(1&gt;$N$220,3&gt;$N$221,((3-1)*$N$220+1)&gt;$N$222),"",IF(INDEX($P$222:$W$231,MOD(((3-1)*$N$220+1)-1,10)+1,INT((((3-1)*$N$220+1)-1)/10)+1)="","",INDEX($P$222:$W$231,MOD(((3-1)*$N$220+1)-1,10)+1,INT((((3-1)*$N$220+1)-1)/10)+1)))))</f>
        <v/>
      </c>
      <c r="E224" s="539">
        <f>IF($N$222="","",IF(OR(ISTEXT($N$220),ISTEXT($N$221),ISTEXT($N$222)),"",IF(OR(2&gt;$N$220,3&gt;$N$221,((3-1)*$N$220+2)&gt;$N$222),"",IF(INDEX($P$222:$W$231,MOD(((3-1)*$N$220+2)-1,10)+1,INT((((3-1)*$N$220+2)-1)/10)+1)="","",INDEX($P$222:$W$231,MOD(((3-1)*$N$220+2)-1,10)+1,INT((((3-1)*$N$220+2)-1)/10)+1)))))</f>
        <v/>
      </c>
      <c r="F224" s="539">
        <f>IF($N$222="","",IF(OR(ISTEXT($N$220),ISTEXT($N$221),ISTEXT($N$222)),"",IF(OR(3&gt;$N$220,3&gt;$N$221,((3-1)*$N$220+3)&gt;$N$222),"",IF(INDEX($P$222:$W$231,MOD(((3-1)*$N$220+3)-1,10)+1,INT((((3-1)*$N$220+3)-1)/10)+1)="","",INDEX($P$222:$W$231,MOD(((3-1)*$N$220+3)-1,10)+1,INT((((3-1)*$N$220+3)-1)/10)+1)))))</f>
        <v/>
      </c>
      <c r="G224" s="539">
        <f>IF($N$222="","",IF(OR(ISTEXT($N$220),ISTEXT($N$221),ISTEXT($N$222)),"",IF(OR(4&gt;$N$220,3&gt;$N$221,((3-1)*$N$220+4)&gt;$N$222),"",IF(INDEX($P$222:$W$231,MOD(((3-1)*$N$220+4)-1,10)+1,INT((((3-1)*$N$220+4)-1)/10)+1)="","",INDEX($P$222:$W$231,MOD(((3-1)*$N$220+4)-1,10)+1,INT((((3-1)*$N$220+4)-1)/10)+1)))))</f>
        <v/>
      </c>
      <c r="H224" s="539">
        <f>IF($N$222="","",IF(OR(ISTEXT($N$220),ISTEXT($N$221),ISTEXT($N$222)),"",IF(OR(5&gt;$N$220,3&gt;$N$221,((3-1)*$N$220+5)&gt;$N$222),"",IF(INDEX($P$222:$W$231,MOD(((3-1)*$N$220+5)-1,10)+1,INT((((3-1)*$N$220+5)-1)/10)+1)="","",INDEX($P$222:$W$231,MOD(((3-1)*$N$220+5)-1,10)+1,INT((((3-1)*$N$220+5)-1)/10)+1)))))</f>
        <v/>
      </c>
      <c r="I224" s="539">
        <f>IF($N$222="","",IF(OR(ISTEXT($N$220),ISTEXT($N$221),ISTEXT($N$222)),"",IF(OR(6&gt;$N$220,3&gt;$N$221,((3-1)*$N$220+6)&gt;$N$222),"",IF(INDEX($P$222:$W$231,MOD(((3-1)*$N$220+6)-1,10)+1,INT((((3-1)*$N$220+6)-1)/10)+1)="","",INDEX($P$222:$W$231,MOD(((3-1)*$N$220+6)-1,10)+1,INT((((3-1)*$N$220+6)-1)/10)+1)))))</f>
        <v/>
      </c>
      <c r="J224" s="539">
        <f>IF($N$222="","",IF(OR(ISTEXT($N$220),ISTEXT($N$221),ISTEXT($N$222)),"",IF(OR(7&gt;$N$220,3&gt;$N$221,((3-1)*$N$220+7)&gt;$N$222),"",IF(INDEX($P$222:$W$231,MOD(((3-1)*$N$220+7)-1,10)+1,INT((((3-1)*$N$220+7)-1)/10)+1)="","",INDEX($P$222:$W$231,MOD(((3-1)*$N$220+7)-1,10)+1,INT((((3-1)*$N$220+7)-1)/10)+1)))))</f>
        <v/>
      </c>
      <c r="K224" s="539">
        <f>IF($N$222="","",IF(OR(ISTEXT($N$220),ISTEXT($N$221),ISTEXT($N$222)),"",IF(OR(8&gt;$N$220,3&gt;$N$221,((3-1)*$N$220+8)&gt;$N$222),"",IF(INDEX($P$222:$W$231,MOD(((3-1)*$N$220+8)-1,10)+1,INT((((3-1)*$N$220+8)-1)/10)+1)="","",INDEX($P$222:$W$231,MOD(((3-1)*$N$220+8)-1,10)+1,INT((((3-1)*$N$220+8)-1)/10)+1)))))</f>
        <v/>
      </c>
      <c r="L224" s="539">
        <f>IF($N$222="","",IF(OR(ISTEXT($N$220),ISTEXT($N$221),ISTEXT($N$222)),"",IF(OR(9&gt;$N$220,3&gt;$N$221,((3-1)*$N$220+9)&gt;$N$222),"",IF(INDEX($P$222:$W$231,MOD(((3-1)*$N$220+9)-1,10)+1,INT((((3-1)*$N$220+9)-1)/10)+1)="","",INDEX($P$222:$W$231,MOD(((3-1)*$N$220+9)-1,10)+1,INT((((3-1)*$N$220+9)-1)/10)+1)))))</f>
        <v/>
      </c>
      <c r="M224" s="539">
        <f>IF($N$222="","",IF(OR(ISTEXT($N$220),ISTEXT($N$221),ISTEXT($N$222)),"",IF(OR(10&gt;$N$220,3&gt;$N$221,((3-1)*$N$220+10)&gt;$N$222),"",IF(INDEX($P$222:$W$231,MOD(((3-1)*$N$220+10)-1,10)+1,INT((((3-1)*$N$220+10)-1)/10)+1)="","",INDEX($P$222:$W$231,MOD(((3-1)*$N$220+10)-1,10)+1,INT((((3-1)*$N$220+10)-1)/10)+1)))))</f>
        <v/>
      </c>
      <c r="P224" s="540" t="n"/>
      <c r="Q224" s="540" t="n"/>
      <c r="R224" s="540" t="n"/>
      <c r="S224" s="540" t="n"/>
      <c r="T224" s="540" t="n"/>
      <c r="U224" s="540" t="n"/>
      <c r="V224" s="540" t="n"/>
      <c r="W224" s="540" t="n"/>
    </row>
    <row r="225" ht="13.35" customHeight="1" s="162">
      <c r="B225" s="537">
        <f>IF(OR($D$220="",$G$220=""),"",IF($D$220="Round",IF(4=1,"Axis 1 (0°)",IF(4=2,"Axis 2 (90°)","")),IF(ISTEXT($N$221),"",IF(4&gt;$N$221,"",IF(ISTEXT($I$220),"",ROUND((4-0.5)*$I$220/$N$221,1))))))</f>
        <v/>
      </c>
      <c r="C225" s="538" t="n"/>
      <c r="D225" s="539">
        <f>IF($N$222="","",IF(OR(ISTEXT($N$220),ISTEXT($N$221),ISTEXT($N$222)),"",IF(OR(1&gt;$N$220,4&gt;$N$221,((4-1)*$N$220+1)&gt;$N$222),"",IF(INDEX($P$222:$W$231,MOD(((4-1)*$N$220+1)-1,10)+1,INT((((4-1)*$N$220+1)-1)/10)+1)="","",INDEX($P$222:$W$231,MOD(((4-1)*$N$220+1)-1,10)+1,INT((((4-1)*$N$220+1)-1)/10)+1)))))</f>
        <v/>
      </c>
      <c r="E225" s="539">
        <f>IF($N$222="","",IF(OR(ISTEXT($N$220),ISTEXT($N$221),ISTEXT($N$222)),"",IF(OR(2&gt;$N$220,4&gt;$N$221,((4-1)*$N$220+2)&gt;$N$222),"",IF(INDEX($P$222:$W$231,MOD(((4-1)*$N$220+2)-1,10)+1,INT((((4-1)*$N$220+2)-1)/10)+1)="","",INDEX($P$222:$W$231,MOD(((4-1)*$N$220+2)-1,10)+1,INT((((4-1)*$N$220+2)-1)/10)+1)))))</f>
        <v/>
      </c>
      <c r="F225" s="539">
        <f>IF($N$222="","",IF(OR(ISTEXT($N$220),ISTEXT($N$221),ISTEXT($N$222)),"",IF(OR(3&gt;$N$220,4&gt;$N$221,((4-1)*$N$220+3)&gt;$N$222),"",IF(INDEX($P$222:$W$231,MOD(((4-1)*$N$220+3)-1,10)+1,INT((((4-1)*$N$220+3)-1)/10)+1)="","",INDEX($P$222:$W$231,MOD(((4-1)*$N$220+3)-1,10)+1,INT((((4-1)*$N$220+3)-1)/10)+1)))))</f>
        <v/>
      </c>
      <c r="G225" s="539">
        <f>IF($N$222="","",IF(OR(ISTEXT($N$220),ISTEXT($N$221),ISTEXT($N$222)),"",IF(OR(4&gt;$N$220,4&gt;$N$221,((4-1)*$N$220+4)&gt;$N$222),"",IF(INDEX($P$222:$W$231,MOD(((4-1)*$N$220+4)-1,10)+1,INT((((4-1)*$N$220+4)-1)/10)+1)="","",INDEX($P$222:$W$231,MOD(((4-1)*$N$220+4)-1,10)+1,INT((((4-1)*$N$220+4)-1)/10)+1)))))</f>
        <v/>
      </c>
      <c r="H225" s="539">
        <f>IF($N$222="","",IF(OR(ISTEXT($N$220),ISTEXT($N$221),ISTEXT($N$222)),"",IF(OR(5&gt;$N$220,4&gt;$N$221,((4-1)*$N$220+5)&gt;$N$222),"",IF(INDEX($P$222:$W$231,MOD(((4-1)*$N$220+5)-1,10)+1,INT((((4-1)*$N$220+5)-1)/10)+1)="","",INDEX($P$222:$W$231,MOD(((4-1)*$N$220+5)-1,10)+1,INT((((4-1)*$N$220+5)-1)/10)+1)))))</f>
        <v/>
      </c>
      <c r="I225" s="539">
        <f>IF($N$222="","",IF(OR(ISTEXT($N$220),ISTEXT($N$221),ISTEXT($N$222)),"",IF(OR(6&gt;$N$220,4&gt;$N$221,((4-1)*$N$220+6)&gt;$N$222),"",IF(INDEX($P$222:$W$231,MOD(((4-1)*$N$220+6)-1,10)+1,INT((((4-1)*$N$220+6)-1)/10)+1)="","",INDEX($P$222:$W$231,MOD(((4-1)*$N$220+6)-1,10)+1,INT((((4-1)*$N$220+6)-1)/10)+1)))))</f>
        <v/>
      </c>
      <c r="J225" s="539">
        <f>IF($N$222="","",IF(OR(ISTEXT($N$220),ISTEXT($N$221),ISTEXT($N$222)),"",IF(OR(7&gt;$N$220,4&gt;$N$221,((4-1)*$N$220+7)&gt;$N$222),"",IF(INDEX($P$222:$W$231,MOD(((4-1)*$N$220+7)-1,10)+1,INT((((4-1)*$N$220+7)-1)/10)+1)="","",INDEX($P$222:$W$231,MOD(((4-1)*$N$220+7)-1,10)+1,INT((((4-1)*$N$220+7)-1)/10)+1)))))</f>
        <v/>
      </c>
      <c r="K225" s="539">
        <f>IF($N$222="","",IF(OR(ISTEXT($N$220),ISTEXT($N$221),ISTEXT($N$222)),"",IF(OR(8&gt;$N$220,4&gt;$N$221,((4-1)*$N$220+8)&gt;$N$222),"",IF(INDEX($P$222:$W$231,MOD(((4-1)*$N$220+8)-1,10)+1,INT((((4-1)*$N$220+8)-1)/10)+1)="","",INDEX($P$222:$W$231,MOD(((4-1)*$N$220+8)-1,10)+1,INT((((4-1)*$N$220+8)-1)/10)+1)))))</f>
        <v/>
      </c>
      <c r="L225" s="539">
        <f>IF($N$222="","",IF(OR(ISTEXT($N$220),ISTEXT($N$221),ISTEXT($N$222)),"",IF(OR(9&gt;$N$220,4&gt;$N$221,((4-1)*$N$220+9)&gt;$N$222),"",IF(INDEX($P$222:$W$231,MOD(((4-1)*$N$220+9)-1,10)+1,INT((((4-1)*$N$220+9)-1)/10)+1)="","",INDEX($P$222:$W$231,MOD(((4-1)*$N$220+9)-1,10)+1,INT((((4-1)*$N$220+9)-1)/10)+1)))))</f>
        <v/>
      </c>
      <c r="M225" s="539">
        <f>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IF(OR($D$220="",$G$220=""),"",IF($D$220="Round",IF(5=1,"Axis 1 (0°)",IF(5=2,"Axis 2 (90°)","")),IF(ISTEXT($N$221),"",IF(5&gt;$N$221,"",IF(ISTEXT($I$220),"",ROUND((5-0.5)*$I$220/$N$221,1))))))</f>
        <v/>
      </c>
      <c r="C226" s="538" t="n"/>
      <c r="D226" s="539">
        <f>IF($N$222="","",IF(OR(ISTEXT($N$220),ISTEXT($N$221),ISTEXT($N$222)),"",IF(OR(1&gt;$N$220,5&gt;$N$221,((5-1)*$N$220+1)&gt;$N$222),"",IF(INDEX($P$222:$W$231,MOD(((5-1)*$N$220+1)-1,10)+1,INT((((5-1)*$N$220+1)-1)/10)+1)="","",INDEX($P$222:$W$231,MOD(((5-1)*$N$220+1)-1,10)+1,INT((((5-1)*$N$220+1)-1)/10)+1)))))</f>
        <v/>
      </c>
      <c r="E226" s="539">
        <f>IF($N$222="","",IF(OR(ISTEXT($N$220),ISTEXT($N$221),ISTEXT($N$222)),"",IF(OR(2&gt;$N$220,5&gt;$N$221,((5-1)*$N$220+2)&gt;$N$222),"",IF(INDEX($P$222:$W$231,MOD(((5-1)*$N$220+2)-1,10)+1,INT((((5-1)*$N$220+2)-1)/10)+1)="","",INDEX($P$222:$W$231,MOD(((5-1)*$N$220+2)-1,10)+1,INT((((5-1)*$N$220+2)-1)/10)+1)))))</f>
        <v/>
      </c>
      <c r="F226" s="539">
        <f>IF($N$222="","",IF(OR(ISTEXT($N$220),ISTEXT($N$221),ISTEXT($N$222)),"",IF(OR(3&gt;$N$220,5&gt;$N$221,((5-1)*$N$220+3)&gt;$N$222),"",IF(INDEX($P$222:$W$231,MOD(((5-1)*$N$220+3)-1,10)+1,INT((((5-1)*$N$220+3)-1)/10)+1)="","",INDEX($P$222:$W$231,MOD(((5-1)*$N$220+3)-1,10)+1,INT((((5-1)*$N$220+3)-1)/10)+1)))))</f>
        <v/>
      </c>
      <c r="G226" s="539">
        <f>IF($N$222="","",IF(OR(ISTEXT($N$220),ISTEXT($N$221),ISTEXT($N$222)),"",IF(OR(4&gt;$N$220,5&gt;$N$221,((5-1)*$N$220+4)&gt;$N$222),"",IF(INDEX($P$222:$W$231,MOD(((5-1)*$N$220+4)-1,10)+1,INT((((5-1)*$N$220+4)-1)/10)+1)="","",INDEX($P$222:$W$231,MOD(((5-1)*$N$220+4)-1,10)+1,INT((((5-1)*$N$220+4)-1)/10)+1)))))</f>
        <v/>
      </c>
      <c r="H226" s="539">
        <f>IF($N$222="","",IF(OR(ISTEXT($N$220),ISTEXT($N$221),ISTEXT($N$222)),"",IF(OR(5&gt;$N$220,5&gt;$N$221,((5-1)*$N$220+5)&gt;$N$222),"",IF(INDEX($P$222:$W$231,MOD(((5-1)*$N$220+5)-1,10)+1,INT((((5-1)*$N$220+5)-1)/10)+1)="","",INDEX($P$222:$W$231,MOD(((5-1)*$N$220+5)-1,10)+1,INT((((5-1)*$N$220+5)-1)/10)+1)))))</f>
        <v/>
      </c>
      <c r="I226" s="539">
        <f>IF($N$222="","",IF(OR(ISTEXT($N$220),ISTEXT($N$221),ISTEXT($N$222)),"",IF(OR(6&gt;$N$220,5&gt;$N$221,((5-1)*$N$220+6)&gt;$N$222),"",IF(INDEX($P$222:$W$231,MOD(((5-1)*$N$220+6)-1,10)+1,INT((((5-1)*$N$220+6)-1)/10)+1)="","",INDEX($P$222:$W$231,MOD(((5-1)*$N$220+6)-1,10)+1,INT((((5-1)*$N$220+6)-1)/10)+1)))))</f>
        <v/>
      </c>
      <c r="J226" s="539">
        <f>IF($N$222="","",IF(OR(ISTEXT($N$220),ISTEXT($N$221),ISTEXT($N$222)),"",IF(OR(7&gt;$N$220,5&gt;$N$221,((5-1)*$N$220+7)&gt;$N$222),"",IF(INDEX($P$222:$W$231,MOD(((5-1)*$N$220+7)-1,10)+1,INT((((5-1)*$N$220+7)-1)/10)+1)="","",INDEX($P$222:$W$231,MOD(((5-1)*$N$220+7)-1,10)+1,INT((((5-1)*$N$220+7)-1)/10)+1)))))</f>
        <v/>
      </c>
      <c r="K226" s="539">
        <f>IF($N$222="","",IF(OR(ISTEXT($N$220),ISTEXT($N$221),ISTEXT($N$222)),"",IF(OR(8&gt;$N$220,5&gt;$N$221,((5-1)*$N$220+8)&gt;$N$222),"",IF(INDEX($P$222:$W$231,MOD(((5-1)*$N$220+8)-1,10)+1,INT((((5-1)*$N$220+8)-1)/10)+1)="","",INDEX($P$222:$W$231,MOD(((5-1)*$N$220+8)-1,10)+1,INT((((5-1)*$N$220+8)-1)/10)+1)))))</f>
        <v/>
      </c>
      <c r="L226" s="539">
        <f>IF($N$222="","",IF(OR(ISTEXT($N$220),ISTEXT($N$221),ISTEXT($N$222)),"",IF(OR(9&gt;$N$220,5&gt;$N$221,((5-1)*$N$220+9)&gt;$N$222),"",IF(INDEX($P$222:$W$231,MOD(((5-1)*$N$220+9)-1,10)+1,INT((((5-1)*$N$220+9)-1)/10)+1)="","",INDEX($P$222:$W$231,MOD(((5-1)*$N$220+9)-1,10)+1,INT((((5-1)*$N$220+9)-1)/10)+1)))))</f>
        <v/>
      </c>
      <c r="M226" s="539">
        <f>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IF(OR($D$220="",$G$220=""),"",IF($D$220="Round",IF(6=1,"Axis 1 (0°)",IF(6=2,"Axis 2 (90°)","")),IF(ISTEXT($N$221),"",IF(6&gt;$N$221,"",IF(ISTEXT($I$220),"",ROUND((6-0.5)*$I$220/$N$221,1))))))</f>
        <v/>
      </c>
      <c r="C227" s="538" t="n"/>
      <c r="D227" s="539">
        <f>IF($N$222="","",IF(OR(ISTEXT($N$220),ISTEXT($N$221),ISTEXT($N$222)),"",IF(OR(1&gt;$N$220,6&gt;$N$221,((6-1)*$N$220+1)&gt;$N$222),"",IF(INDEX($P$222:$W$231,MOD(((6-1)*$N$220+1)-1,10)+1,INT((((6-1)*$N$220+1)-1)/10)+1)="","",INDEX($P$222:$W$231,MOD(((6-1)*$N$220+1)-1,10)+1,INT((((6-1)*$N$220+1)-1)/10)+1)))))</f>
        <v/>
      </c>
      <c r="E227" s="539">
        <f>IF($N$222="","",IF(OR(ISTEXT($N$220),ISTEXT($N$221),ISTEXT($N$222)),"",IF(OR(2&gt;$N$220,6&gt;$N$221,((6-1)*$N$220+2)&gt;$N$222),"",IF(INDEX($P$222:$W$231,MOD(((6-1)*$N$220+2)-1,10)+1,INT((((6-1)*$N$220+2)-1)/10)+1)="","",INDEX($P$222:$W$231,MOD(((6-1)*$N$220+2)-1,10)+1,INT((((6-1)*$N$220+2)-1)/10)+1)))))</f>
        <v/>
      </c>
      <c r="F227" s="539">
        <f>IF($N$222="","",IF(OR(ISTEXT($N$220),ISTEXT($N$221),ISTEXT($N$222)),"",IF(OR(3&gt;$N$220,6&gt;$N$221,((6-1)*$N$220+3)&gt;$N$222),"",IF(INDEX($P$222:$W$231,MOD(((6-1)*$N$220+3)-1,10)+1,INT((((6-1)*$N$220+3)-1)/10)+1)="","",INDEX($P$222:$W$231,MOD(((6-1)*$N$220+3)-1,10)+1,INT((((6-1)*$N$220+3)-1)/10)+1)))))</f>
        <v/>
      </c>
      <c r="G227" s="539">
        <f>IF($N$222="","",IF(OR(ISTEXT($N$220),ISTEXT($N$221),ISTEXT($N$222)),"",IF(OR(4&gt;$N$220,6&gt;$N$221,((6-1)*$N$220+4)&gt;$N$222),"",IF(INDEX($P$222:$W$231,MOD(((6-1)*$N$220+4)-1,10)+1,INT((((6-1)*$N$220+4)-1)/10)+1)="","",INDEX($P$222:$W$231,MOD(((6-1)*$N$220+4)-1,10)+1,INT((((6-1)*$N$220+4)-1)/10)+1)))))</f>
        <v/>
      </c>
      <c r="H227" s="539">
        <f>IF($N$222="","",IF(OR(ISTEXT($N$220),ISTEXT($N$221),ISTEXT($N$222)),"",IF(OR(5&gt;$N$220,6&gt;$N$221,((6-1)*$N$220+5)&gt;$N$222),"",IF(INDEX($P$222:$W$231,MOD(((6-1)*$N$220+5)-1,10)+1,INT((((6-1)*$N$220+5)-1)/10)+1)="","",INDEX($P$222:$W$231,MOD(((6-1)*$N$220+5)-1,10)+1,INT((((6-1)*$N$220+5)-1)/10)+1)))))</f>
        <v/>
      </c>
      <c r="I227" s="539">
        <f>IF($N$222="","",IF(OR(ISTEXT($N$220),ISTEXT($N$221),ISTEXT($N$222)),"",IF(OR(6&gt;$N$220,6&gt;$N$221,((6-1)*$N$220+6)&gt;$N$222),"",IF(INDEX($P$222:$W$231,MOD(((6-1)*$N$220+6)-1,10)+1,INT((((6-1)*$N$220+6)-1)/10)+1)="","",INDEX($P$222:$W$231,MOD(((6-1)*$N$220+6)-1,10)+1,INT((((6-1)*$N$220+6)-1)/10)+1)))))</f>
        <v/>
      </c>
      <c r="J227" s="539">
        <f>IF($N$222="","",IF(OR(ISTEXT($N$220),ISTEXT($N$221),ISTEXT($N$222)),"",IF(OR(7&gt;$N$220,6&gt;$N$221,((6-1)*$N$220+7)&gt;$N$222),"",IF(INDEX($P$222:$W$231,MOD(((6-1)*$N$220+7)-1,10)+1,INT((((6-1)*$N$220+7)-1)/10)+1)="","",INDEX($P$222:$W$231,MOD(((6-1)*$N$220+7)-1,10)+1,INT((((6-1)*$N$220+7)-1)/10)+1)))))</f>
        <v/>
      </c>
      <c r="K227" s="539">
        <f>IF($N$222="","",IF(OR(ISTEXT($N$220),ISTEXT($N$221),ISTEXT($N$222)),"",IF(OR(8&gt;$N$220,6&gt;$N$221,((6-1)*$N$220+8)&gt;$N$222),"",IF(INDEX($P$222:$W$231,MOD(((6-1)*$N$220+8)-1,10)+1,INT((((6-1)*$N$220+8)-1)/10)+1)="","",INDEX($P$222:$W$231,MOD(((6-1)*$N$220+8)-1,10)+1,INT((((6-1)*$N$220+8)-1)/10)+1)))))</f>
        <v/>
      </c>
      <c r="L227" s="539">
        <f>IF($N$222="","",IF(OR(ISTEXT($N$220),ISTEXT($N$221),ISTEXT($N$222)),"",IF(OR(9&gt;$N$220,6&gt;$N$221,((6-1)*$N$220+9)&gt;$N$222),"",IF(INDEX($P$222:$W$231,MOD(((6-1)*$N$220+9)-1,10)+1,INT((((6-1)*$N$220+9)-1)/10)+1)="","",INDEX($P$222:$W$231,MOD(((6-1)*$N$220+9)-1,10)+1,INT((((6-1)*$N$220+9)-1)/10)+1)))))</f>
        <v/>
      </c>
      <c r="M227" s="539">
        <f>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IF(OR($D$220="",$G$220=""),"",IF($D$220="Round",IF(7=1,"Axis 1 (0°)",IF(7=2,"Axis 2 (90°)","")),IF(ISTEXT($N$221),"",IF(7&gt;$N$221,"",IF(ISTEXT($I$220),"",ROUND((7-0.5)*$I$220/$N$221,1))))))</f>
        <v/>
      </c>
      <c r="C228" s="538" t="n"/>
      <c r="D228" s="539">
        <f>IF($N$222="","",IF(OR(ISTEXT($N$220),ISTEXT($N$221),ISTEXT($N$222)),"",IF(OR(1&gt;$N$220,7&gt;$N$221,((7-1)*$N$220+1)&gt;$N$222),"",IF(INDEX($P$222:$W$231,MOD(((7-1)*$N$220+1)-1,10)+1,INT((((7-1)*$N$220+1)-1)/10)+1)="","",INDEX($P$222:$W$231,MOD(((7-1)*$N$220+1)-1,10)+1,INT((((7-1)*$N$220+1)-1)/10)+1)))))</f>
        <v/>
      </c>
      <c r="E228" s="539">
        <f>IF($N$222="","",IF(OR(ISTEXT($N$220),ISTEXT($N$221),ISTEXT($N$222)),"",IF(OR(2&gt;$N$220,7&gt;$N$221,((7-1)*$N$220+2)&gt;$N$222),"",IF(INDEX($P$222:$W$231,MOD(((7-1)*$N$220+2)-1,10)+1,INT((((7-1)*$N$220+2)-1)/10)+1)="","",INDEX($P$222:$W$231,MOD(((7-1)*$N$220+2)-1,10)+1,INT((((7-1)*$N$220+2)-1)/10)+1)))))</f>
        <v/>
      </c>
      <c r="F228" s="539">
        <f>IF($N$222="","",IF(OR(ISTEXT($N$220),ISTEXT($N$221),ISTEXT($N$222)),"",IF(OR(3&gt;$N$220,7&gt;$N$221,((7-1)*$N$220+3)&gt;$N$222),"",IF(INDEX($P$222:$W$231,MOD(((7-1)*$N$220+3)-1,10)+1,INT((((7-1)*$N$220+3)-1)/10)+1)="","",INDEX($P$222:$W$231,MOD(((7-1)*$N$220+3)-1,10)+1,INT((((7-1)*$N$220+3)-1)/10)+1)))))</f>
        <v/>
      </c>
      <c r="G228" s="539">
        <f>IF($N$222="","",IF(OR(ISTEXT($N$220),ISTEXT($N$221),ISTEXT($N$222)),"",IF(OR(4&gt;$N$220,7&gt;$N$221,((7-1)*$N$220+4)&gt;$N$222),"",IF(INDEX($P$222:$W$231,MOD(((7-1)*$N$220+4)-1,10)+1,INT((((7-1)*$N$220+4)-1)/10)+1)="","",INDEX($P$222:$W$231,MOD(((7-1)*$N$220+4)-1,10)+1,INT((((7-1)*$N$220+4)-1)/10)+1)))))</f>
        <v/>
      </c>
      <c r="H228" s="539">
        <f>IF($N$222="","",IF(OR(ISTEXT($N$220),ISTEXT($N$221),ISTEXT($N$222)),"",IF(OR(5&gt;$N$220,7&gt;$N$221,((7-1)*$N$220+5)&gt;$N$222),"",IF(INDEX($P$222:$W$231,MOD(((7-1)*$N$220+5)-1,10)+1,INT((((7-1)*$N$220+5)-1)/10)+1)="","",INDEX($P$222:$W$231,MOD(((7-1)*$N$220+5)-1,10)+1,INT((((7-1)*$N$220+5)-1)/10)+1)))))</f>
        <v/>
      </c>
      <c r="I228" s="539">
        <f>IF($N$222="","",IF(OR(ISTEXT($N$220),ISTEXT($N$221),ISTEXT($N$222)),"",IF(OR(6&gt;$N$220,7&gt;$N$221,((7-1)*$N$220+6)&gt;$N$222),"",IF(INDEX($P$222:$W$231,MOD(((7-1)*$N$220+6)-1,10)+1,INT((((7-1)*$N$220+6)-1)/10)+1)="","",INDEX($P$222:$W$231,MOD(((7-1)*$N$220+6)-1,10)+1,INT((((7-1)*$N$220+6)-1)/10)+1)))))</f>
        <v/>
      </c>
      <c r="J228" s="539">
        <f>IF($N$222="","",IF(OR(ISTEXT($N$220),ISTEXT($N$221),ISTEXT($N$222)),"",IF(OR(7&gt;$N$220,7&gt;$N$221,((7-1)*$N$220+7)&gt;$N$222),"",IF(INDEX($P$222:$W$231,MOD(((7-1)*$N$220+7)-1,10)+1,INT((((7-1)*$N$220+7)-1)/10)+1)="","",INDEX($P$222:$W$231,MOD(((7-1)*$N$220+7)-1,10)+1,INT((((7-1)*$N$220+7)-1)/10)+1)))))</f>
        <v/>
      </c>
      <c r="K228" s="539">
        <f>IF($N$222="","",IF(OR(ISTEXT($N$220),ISTEXT($N$221),ISTEXT($N$222)),"",IF(OR(8&gt;$N$220,7&gt;$N$221,((7-1)*$N$220+8)&gt;$N$222),"",IF(INDEX($P$222:$W$231,MOD(((7-1)*$N$220+8)-1,10)+1,INT((((7-1)*$N$220+8)-1)/10)+1)="","",INDEX($P$222:$W$231,MOD(((7-1)*$N$220+8)-1,10)+1,INT((((7-1)*$N$220+8)-1)/10)+1)))))</f>
        <v/>
      </c>
      <c r="L228" s="539">
        <f>IF($N$222="","",IF(OR(ISTEXT($N$220),ISTEXT($N$221),ISTEXT($N$222)),"",IF(OR(9&gt;$N$220,7&gt;$N$221,((7-1)*$N$220+9)&gt;$N$222),"",IF(INDEX($P$222:$W$231,MOD(((7-1)*$N$220+9)-1,10)+1,INT((((7-1)*$N$220+9)-1)/10)+1)="","",INDEX($P$222:$W$231,MOD(((7-1)*$N$220+9)-1,10)+1,INT((((7-1)*$N$220+9)-1)/10)+1)))))</f>
        <v/>
      </c>
      <c r="M228" s="539">
        <f>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IF(OR($D$220="",$G$220=""),"",IF($D$220="Round",IF(8=1,"Axis 1 (0°)",IF(8=2,"Axis 2 (90°)","")),IF(ISTEXT($N$221),"",IF(8&gt;$N$221,"",IF(ISTEXT($I$220),"",ROUND((8-0.5)*$I$220/$N$221,1))))))</f>
        <v/>
      </c>
      <c r="C229" s="538" t="n"/>
      <c r="D229" s="539">
        <f>IF($N$222="","",IF(OR(ISTEXT($N$220),ISTEXT($N$221),ISTEXT($N$222)),"",IF(OR(1&gt;$N$220,8&gt;$N$221,((8-1)*$N$220+1)&gt;$N$222),"",IF(INDEX($P$222:$W$231,MOD(((8-1)*$N$220+1)-1,10)+1,INT((((8-1)*$N$220+1)-1)/10)+1)="","",INDEX($P$222:$W$231,MOD(((8-1)*$N$220+1)-1,10)+1,INT((((8-1)*$N$220+1)-1)/10)+1)))))</f>
        <v/>
      </c>
      <c r="E229" s="539">
        <f>IF($N$222="","",IF(OR(ISTEXT($N$220),ISTEXT($N$221),ISTEXT($N$222)),"",IF(OR(2&gt;$N$220,8&gt;$N$221,((8-1)*$N$220+2)&gt;$N$222),"",IF(INDEX($P$222:$W$231,MOD(((8-1)*$N$220+2)-1,10)+1,INT((((8-1)*$N$220+2)-1)/10)+1)="","",INDEX($P$222:$W$231,MOD(((8-1)*$N$220+2)-1,10)+1,INT((((8-1)*$N$220+2)-1)/10)+1)))))</f>
        <v/>
      </c>
      <c r="F229" s="539">
        <f>IF($N$222="","",IF(OR(ISTEXT($N$220),ISTEXT($N$221),ISTEXT($N$222)),"",IF(OR(3&gt;$N$220,8&gt;$N$221,((8-1)*$N$220+3)&gt;$N$222),"",IF(INDEX($P$222:$W$231,MOD(((8-1)*$N$220+3)-1,10)+1,INT((((8-1)*$N$220+3)-1)/10)+1)="","",INDEX($P$222:$W$231,MOD(((8-1)*$N$220+3)-1,10)+1,INT((((8-1)*$N$220+3)-1)/10)+1)))))</f>
        <v/>
      </c>
      <c r="G229" s="539">
        <f>IF($N$222="","",IF(OR(ISTEXT($N$220),ISTEXT($N$221),ISTEXT($N$222)),"",IF(OR(4&gt;$N$220,8&gt;$N$221,((8-1)*$N$220+4)&gt;$N$222),"",IF(INDEX($P$222:$W$231,MOD(((8-1)*$N$220+4)-1,10)+1,INT((((8-1)*$N$220+4)-1)/10)+1)="","",INDEX($P$222:$W$231,MOD(((8-1)*$N$220+4)-1,10)+1,INT((((8-1)*$N$220+4)-1)/10)+1)))))</f>
        <v/>
      </c>
      <c r="H229" s="539">
        <f>IF($N$222="","",IF(OR(ISTEXT($N$220),ISTEXT($N$221),ISTEXT($N$222)),"",IF(OR(5&gt;$N$220,8&gt;$N$221,((8-1)*$N$220+5)&gt;$N$222),"",IF(INDEX($P$222:$W$231,MOD(((8-1)*$N$220+5)-1,10)+1,INT((((8-1)*$N$220+5)-1)/10)+1)="","",INDEX($P$222:$W$231,MOD(((8-1)*$N$220+5)-1,10)+1,INT((((8-1)*$N$220+5)-1)/10)+1)))))</f>
        <v/>
      </c>
      <c r="I229" s="539">
        <f>IF($N$222="","",IF(OR(ISTEXT($N$220),ISTEXT($N$221),ISTEXT($N$222)),"",IF(OR(6&gt;$N$220,8&gt;$N$221,((8-1)*$N$220+6)&gt;$N$222),"",IF(INDEX($P$222:$W$231,MOD(((8-1)*$N$220+6)-1,10)+1,INT((((8-1)*$N$220+6)-1)/10)+1)="","",INDEX($P$222:$W$231,MOD(((8-1)*$N$220+6)-1,10)+1,INT((((8-1)*$N$220+6)-1)/10)+1)))))</f>
        <v/>
      </c>
      <c r="J229" s="539">
        <f>IF($N$222="","",IF(OR(ISTEXT($N$220),ISTEXT($N$221),ISTEXT($N$222)),"",IF(OR(7&gt;$N$220,8&gt;$N$221,((8-1)*$N$220+7)&gt;$N$222),"",IF(INDEX($P$222:$W$231,MOD(((8-1)*$N$220+7)-1,10)+1,INT((((8-1)*$N$220+7)-1)/10)+1)="","",INDEX($P$222:$W$231,MOD(((8-1)*$N$220+7)-1,10)+1,INT((((8-1)*$N$220+7)-1)/10)+1)))))</f>
        <v/>
      </c>
      <c r="K229" s="539">
        <f>IF($N$222="","",IF(OR(ISTEXT($N$220),ISTEXT($N$221),ISTEXT($N$222)),"",IF(OR(8&gt;$N$220,8&gt;$N$221,((8-1)*$N$220+8)&gt;$N$222),"",IF(INDEX($P$222:$W$231,MOD(((8-1)*$N$220+8)-1,10)+1,INT((((8-1)*$N$220+8)-1)/10)+1)="","",INDEX($P$222:$W$231,MOD(((8-1)*$N$220+8)-1,10)+1,INT((((8-1)*$N$220+8)-1)/10)+1)))))</f>
        <v/>
      </c>
      <c r="L229" s="539">
        <f>IF($N$222="","",IF(OR(ISTEXT($N$220),ISTEXT($N$221),ISTEXT($N$222)),"",IF(OR(9&gt;$N$220,8&gt;$N$221,((8-1)*$N$220+9)&gt;$N$222),"",IF(INDEX($P$222:$W$231,MOD(((8-1)*$N$220+9)-1,10)+1,INT((((8-1)*$N$220+9)-1)/10)+1)="","",INDEX($P$222:$W$231,MOD(((8-1)*$N$220+9)-1,10)+1,INT((((8-1)*$N$220+9)-1)/10)+1)))))</f>
        <v/>
      </c>
      <c r="M229" s="539">
        <f>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IF($G$235="","",IF($D$235="Round",$G$235&amp;""" dia",$G$235&amp;""" x "&amp;$I$235&amp;""""))</f>
        <v/>
      </c>
      <c r="G233" s="173" t="n"/>
      <c r="H233" s="525">
        <f>IF(OR($D$235="",$G$235=""),"",IF($D$235="Round",IF(ISTEXT($G$235),"",ROUND(PI()*(($G$235-2*N($K$235))/2)^2/144,3)),IF($I$235="","",IF(OR(ISTEXT($G$235),ISTEXT($I$235)),"",ROUND(($G$235-2*N($K$235))*($I$235-2*N($K$235))/144,3)))))</f>
        <v/>
      </c>
      <c r="I233" s="189" t="n"/>
      <c r="J233" s="189" t="n"/>
      <c r="K233" s="189">
        <f>IF(N(J233)*N(H233)=0,"",ROUND(N(J233)*N(H233),0))</f>
        <v/>
      </c>
      <c r="L233" s="189">
        <f>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IF($N$235="","",IF($D$235="Round",$N$235&amp;" x 2 axes",IF($N$236="","",$N$235&amp;" x "&amp;$N$236)))</f>
        <v/>
      </c>
      <c r="N235" s="534">
        <f>IF(OR($D$235="",$G$235=""),"",IF($D$235="Round",IF(ISTEXT($G$235),"",IF($G$235&lt;=9,6,IF($G$235&lt;=12,8,10))),IF(ISTEXT($G$235),"",IF($G$235&lt;12,2,MIN(10,MAX(3,ROUNDUP($G$235/6,0)))))))</f>
        <v/>
      </c>
      <c r="P235" s="473" t="inlineStr">
        <is>
          <t>Quick entry – type readings in order (row by row of the grid), down this column then the next:</t>
        </is>
      </c>
    </row>
    <row r="236" ht="13.35" customHeight="1" s="162">
      <c r="B236" s="535" t="inlineStr">
        <is>
          <t>Depth↓ Pos→ (in)</t>
        </is>
      </c>
      <c r="C236" s="414" t="n"/>
      <c r="D236" s="535">
        <f>IF(ISTEXT($N$235),"",IF(OR($D$235="",$G$235="",1&gt;$N$235),"",IF($D$235="Round",IF(ISTEXT($G$235),"",ROUND(IF(1&lt;=$N$235/2,$G$235/2*(1-SQRT(($N$235-2*1+1)/$N$235)),$G$235-$G$235/2*(1-SQRT(($N$235-2*($N$235-1+1)+1)/$N$235))),1)),IF(ISTEXT($G$235),"",ROUND((1-0.5)*$G$235/$N$235,1)))))</f>
        <v/>
      </c>
      <c r="E236" s="535">
        <f>IF(ISTEXT($N$235),"",IF(OR($D$235="",$G$235="",2&gt;$N$235),"",IF($D$235="Round",IF(ISTEXT($G$235),"",ROUND(IF(2&lt;=$N$235/2,$G$235/2*(1-SQRT(($N$235-2*2+1)/$N$235)),$G$235-$G$235/2*(1-SQRT(($N$235-2*($N$235-2+1)+1)/$N$235))),1)),IF(ISTEXT($G$235),"",ROUND((2-0.5)*$G$235/$N$235,1)))))</f>
        <v/>
      </c>
      <c r="F236" s="535">
        <f>IF(ISTEXT($N$235),"",IF(OR($D$235="",$G$235="",3&gt;$N$235),"",IF($D$235="Round",IF(ISTEXT($G$235),"",ROUND(IF(3&lt;=$N$235/2,$G$235/2*(1-SQRT(($N$235-2*3+1)/$N$235)),$G$235-$G$235/2*(1-SQRT(($N$235-2*($N$235-3+1)+1)/$N$235))),1)),IF(ISTEXT($G$235),"",ROUND((3-0.5)*$G$235/$N$235,1)))))</f>
        <v/>
      </c>
      <c r="G236" s="535">
        <f>IF(ISTEXT($N$235),"",IF(OR($D$235="",$G$235="",4&gt;$N$235),"",IF($D$235="Round",IF(ISTEXT($G$235),"",ROUND(IF(4&lt;=$N$235/2,$G$235/2*(1-SQRT(($N$235-2*4+1)/$N$235)),$G$235-$G$235/2*(1-SQRT(($N$235-2*($N$235-4+1)+1)/$N$235))),1)),IF(ISTEXT($G$235),"",ROUND((4-0.5)*$G$235/$N$235,1)))))</f>
        <v/>
      </c>
      <c r="H236" s="535">
        <f>IF(ISTEXT($N$235),"",IF(OR($D$235="",$G$235="",5&gt;$N$235),"",IF($D$235="Round",IF(ISTEXT($G$235),"",ROUND(IF(5&lt;=$N$235/2,$G$235/2*(1-SQRT(($N$235-2*5+1)/$N$235)),$G$235-$G$235/2*(1-SQRT(($N$235-2*($N$235-5+1)+1)/$N$235))),1)),IF(ISTEXT($G$235),"",ROUND((5-0.5)*$G$235/$N$235,1)))))</f>
        <v/>
      </c>
      <c r="I236" s="535">
        <f>IF(ISTEXT($N$235),"",IF(OR($D$235="",$G$235="",6&gt;$N$235),"",IF($D$235="Round",IF(ISTEXT($G$235),"",ROUND(IF(6&lt;=$N$235/2,$G$235/2*(1-SQRT(($N$235-2*6+1)/$N$235)),$G$235-$G$235/2*(1-SQRT(($N$235-2*($N$235-6+1)+1)/$N$235))),1)),IF(ISTEXT($G$235),"",ROUND((6-0.5)*$G$235/$N$235,1)))))</f>
        <v/>
      </c>
      <c r="J236" s="535">
        <f>IF(ISTEXT($N$235),"",IF(OR($D$235="",$G$235="",7&gt;$N$235),"",IF($D$235="Round",IF(ISTEXT($G$235),"",ROUND(IF(7&lt;=$N$235/2,$G$235/2*(1-SQRT(($N$235-2*7+1)/$N$235)),$G$235-$G$235/2*(1-SQRT(($N$235-2*($N$235-7+1)+1)/$N$235))),1)),IF(ISTEXT($G$235),"",ROUND((7-0.5)*$G$235/$N$235,1)))))</f>
        <v/>
      </c>
      <c r="K236" s="535">
        <f>IF(ISTEXT($N$235),"",IF(OR($D$235="",$G$235="",8&gt;$N$235),"",IF($D$235="Round",IF(ISTEXT($G$235),"",ROUND(IF(8&lt;=$N$235/2,$G$235/2*(1-SQRT(($N$235-2*8+1)/$N$235)),$G$235-$G$235/2*(1-SQRT(($N$235-2*($N$235-8+1)+1)/$N$235))),1)),IF(ISTEXT($G$235),"",ROUND((8-0.5)*$G$235/$N$235,1)))))</f>
        <v/>
      </c>
      <c r="L236" s="535">
        <f>IF(ISTEXT($N$235),"",IF(OR($D$235="",$G$235="",9&gt;$N$235),"",IF($D$235="Round",IF(ISTEXT($G$235),"",ROUND(IF(9&lt;=$N$235/2,$G$235/2*(1-SQRT(($N$235-2*9+1)/$N$235)),$G$235-$G$235/2*(1-SQRT(($N$235-2*($N$235-9+1)+1)/$N$235))),1)),IF(ISTEXT($G$235),"",ROUND((9-0.5)*$G$235/$N$235,1)))))</f>
        <v/>
      </c>
      <c r="M236" s="535">
        <f>IF(ISTEXT($N$235),"",IF(OR($D$235="",$G$235="",10&gt;$N$235),"",IF($D$235="Round",IF(ISTEXT($G$235),"",ROUND(IF(10&lt;=$N$235/2,$G$235/2*(1-SQRT(($N$235-2*10+1)/$N$235)),$G$235-$G$235/2*(1-SQRT(($N$235-2*($N$235-10+1)+1)/$N$235))),1)),IF(ISTEXT($G$235),"",ROUND((10-0.5)*$G$235/$N$235,1)))))</f>
        <v/>
      </c>
      <c r="N236" s="534">
        <f>IF(OR($D$235="",$G$235=""),"",IF($D$235="Round",2,IF($I$235="","",IF(ISTEXT($I$235),"",IF($I$235&lt;12,2,MIN(8,MAX(3,ROUNDUP($I$235/6,0))))))))</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IF(OR($D$235="",$G$235=""),"",IF($D$235="Round",IF(1=1,"Axis 1 (0°)",IF(1=2,"Axis 2 (90°)","")),IF(ISTEXT($N$236),"",IF(1&gt;$N$236,"",IF(ISTEXT($I$235),"",ROUND((1-0.5)*$I$235/$N$236,1))))))</f>
        <v/>
      </c>
      <c r="C237" s="538" t="n"/>
      <c r="D237" s="539">
        <f>IF($N$237="","",IF(OR(ISTEXT($N$235),ISTEXT($N$236),ISTEXT($N$237)),"",IF(OR(1&gt;$N$235,1&gt;$N$236,((1-1)*$N$235+1)&gt;$N$237),"",IF(INDEX($P$237:$W$246,MOD(((1-1)*$N$235+1)-1,10)+1,INT((((1-1)*$N$235+1)-1)/10)+1)="","",INDEX($P$237:$W$246,MOD(((1-1)*$N$235+1)-1,10)+1,INT((((1-1)*$N$235+1)-1)/10)+1)))))</f>
        <v/>
      </c>
      <c r="E237" s="539">
        <f>IF($N$237="","",IF(OR(ISTEXT($N$235),ISTEXT($N$236),ISTEXT($N$237)),"",IF(OR(2&gt;$N$235,1&gt;$N$236,((1-1)*$N$235+2)&gt;$N$237),"",IF(INDEX($P$237:$W$246,MOD(((1-1)*$N$235+2)-1,10)+1,INT((((1-1)*$N$235+2)-1)/10)+1)="","",INDEX($P$237:$W$246,MOD(((1-1)*$N$235+2)-1,10)+1,INT((((1-1)*$N$235+2)-1)/10)+1)))))</f>
        <v/>
      </c>
      <c r="F237" s="539">
        <f>IF($N$237="","",IF(OR(ISTEXT($N$235),ISTEXT($N$236),ISTEXT($N$237)),"",IF(OR(3&gt;$N$235,1&gt;$N$236,((1-1)*$N$235+3)&gt;$N$237),"",IF(INDEX($P$237:$W$246,MOD(((1-1)*$N$235+3)-1,10)+1,INT((((1-1)*$N$235+3)-1)/10)+1)="","",INDEX($P$237:$W$246,MOD(((1-1)*$N$235+3)-1,10)+1,INT((((1-1)*$N$235+3)-1)/10)+1)))))</f>
        <v/>
      </c>
      <c r="G237" s="539">
        <f>IF($N$237="","",IF(OR(ISTEXT($N$235),ISTEXT($N$236),ISTEXT($N$237)),"",IF(OR(4&gt;$N$235,1&gt;$N$236,((1-1)*$N$235+4)&gt;$N$237),"",IF(INDEX($P$237:$W$246,MOD(((1-1)*$N$235+4)-1,10)+1,INT((((1-1)*$N$235+4)-1)/10)+1)="","",INDEX($P$237:$W$246,MOD(((1-1)*$N$235+4)-1,10)+1,INT((((1-1)*$N$235+4)-1)/10)+1)))))</f>
        <v/>
      </c>
      <c r="H237" s="539">
        <f>IF($N$237="","",IF(OR(ISTEXT($N$235),ISTEXT($N$236),ISTEXT($N$237)),"",IF(OR(5&gt;$N$235,1&gt;$N$236,((1-1)*$N$235+5)&gt;$N$237),"",IF(INDEX($P$237:$W$246,MOD(((1-1)*$N$235+5)-1,10)+1,INT((((1-1)*$N$235+5)-1)/10)+1)="","",INDEX($P$237:$W$246,MOD(((1-1)*$N$235+5)-1,10)+1,INT((((1-1)*$N$235+5)-1)/10)+1)))))</f>
        <v/>
      </c>
      <c r="I237" s="539">
        <f>IF($N$237="","",IF(OR(ISTEXT($N$235),ISTEXT($N$236),ISTEXT($N$237)),"",IF(OR(6&gt;$N$235,1&gt;$N$236,((1-1)*$N$235+6)&gt;$N$237),"",IF(INDEX($P$237:$W$246,MOD(((1-1)*$N$235+6)-1,10)+1,INT((((1-1)*$N$235+6)-1)/10)+1)="","",INDEX($P$237:$W$246,MOD(((1-1)*$N$235+6)-1,10)+1,INT((((1-1)*$N$235+6)-1)/10)+1)))))</f>
        <v/>
      </c>
      <c r="J237" s="539">
        <f>IF($N$237="","",IF(OR(ISTEXT($N$235),ISTEXT($N$236),ISTEXT($N$237)),"",IF(OR(7&gt;$N$235,1&gt;$N$236,((1-1)*$N$235+7)&gt;$N$237),"",IF(INDEX($P$237:$W$246,MOD(((1-1)*$N$235+7)-1,10)+1,INT((((1-1)*$N$235+7)-1)/10)+1)="","",INDEX($P$237:$W$246,MOD(((1-1)*$N$235+7)-1,10)+1,INT((((1-1)*$N$235+7)-1)/10)+1)))))</f>
        <v/>
      </c>
      <c r="K237" s="539">
        <f>IF($N$237="","",IF(OR(ISTEXT($N$235),ISTEXT($N$236),ISTEXT($N$237)),"",IF(OR(8&gt;$N$235,1&gt;$N$236,((1-1)*$N$235+8)&gt;$N$237),"",IF(INDEX($P$237:$W$246,MOD(((1-1)*$N$235+8)-1,10)+1,INT((((1-1)*$N$235+8)-1)/10)+1)="","",INDEX($P$237:$W$246,MOD(((1-1)*$N$235+8)-1,10)+1,INT((((1-1)*$N$235+8)-1)/10)+1)))))</f>
        <v/>
      </c>
      <c r="L237" s="539">
        <f>IF($N$237="","",IF(OR(ISTEXT($N$235),ISTEXT($N$236),ISTEXT($N$237)),"",IF(OR(9&gt;$N$235,1&gt;$N$236,((1-1)*$N$235+9)&gt;$N$237),"",IF(INDEX($P$237:$W$246,MOD(((1-1)*$N$235+9)-1,10)+1,INT((((1-1)*$N$235+9)-1)/10)+1)="","",INDEX($P$237:$W$246,MOD(((1-1)*$N$235+9)-1,10)+1,INT((((1-1)*$N$235+9)-1)/10)+1)))))</f>
        <v/>
      </c>
      <c r="M237" s="539">
        <f>IF($N$237="","",IF(OR(ISTEXT($N$235),ISTEXT($N$236),ISTEXT($N$237)),"",IF(OR(10&gt;$N$235,1&gt;$N$236,((1-1)*$N$235+10)&gt;$N$237),"",IF(INDEX($P$237:$W$246,MOD(((1-1)*$N$235+10)-1,10)+1,INT((((1-1)*$N$235+10)-1)/10)+1)="","",INDEX($P$237:$W$246,MOD(((1-1)*$N$235+10)-1,10)+1,INT((((1-1)*$N$235+10)-1)/10)+1)))))</f>
        <v/>
      </c>
      <c r="N237" s="534">
        <f>IF(OR(N235="",N236=""),"",IF(OR(ISTEXT(N235),ISTEXT(N236)),"",N235*N236))</f>
        <v/>
      </c>
      <c r="P237" s="540" t="n"/>
      <c r="Q237" s="540" t="n"/>
      <c r="R237" s="540" t="n"/>
      <c r="S237" s="540" t="n"/>
      <c r="T237" s="540" t="n"/>
      <c r="U237" s="540" t="n"/>
      <c r="V237" s="540" t="n"/>
      <c r="W237" s="540" t="n"/>
    </row>
    <row r="238" ht="13.35" customHeight="1" s="162">
      <c r="B238" s="537">
        <f>IF(OR($D$235="",$G$235=""),"",IF($D$235="Round",IF(2=1,"Axis 1 (0°)",IF(2=2,"Axis 2 (90°)","")),IF(ISTEXT($N$236),"",IF(2&gt;$N$236,"",IF(ISTEXT($I$235),"",ROUND((2-0.5)*$I$235/$N$236,1))))))</f>
        <v/>
      </c>
      <c r="C238" s="538" t="n"/>
      <c r="D238" s="539">
        <f>IF($N$237="","",IF(OR(ISTEXT($N$235),ISTEXT($N$236),ISTEXT($N$237)),"",IF(OR(1&gt;$N$235,2&gt;$N$236,((2-1)*$N$235+1)&gt;$N$237),"",IF(INDEX($P$237:$W$246,MOD(((2-1)*$N$235+1)-1,10)+1,INT((((2-1)*$N$235+1)-1)/10)+1)="","",INDEX($P$237:$W$246,MOD(((2-1)*$N$235+1)-1,10)+1,INT((((2-1)*$N$235+1)-1)/10)+1)))))</f>
        <v/>
      </c>
      <c r="E238" s="539">
        <f>IF($N$237="","",IF(OR(ISTEXT($N$235),ISTEXT($N$236),ISTEXT($N$237)),"",IF(OR(2&gt;$N$235,2&gt;$N$236,((2-1)*$N$235+2)&gt;$N$237),"",IF(INDEX($P$237:$W$246,MOD(((2-1)*$N$235+2)-1,10)+1,INT((((2-1)*$N$235+2)-1)/10)+1)="","",INDEX($P$237:$W$246,MOD(((2-1)*$N$235+2)-1,10)+1,INT((((2-1)*$N$235+2)-1)/10)+1)))))</f>
        <v/>
      </c>
      <c r="F238" s="539">
        <f>IF($N$237="","",IF(OR(ISTEXT($N$235),ISTEXT($N$236),ISTEXT($N$237)),"",IF(OR(3&gt;$N$235,2&gt;$N$236,((2-1)*$N$235+3)&gt;$N$237),"",IF(INDEX($P$237:$W$246,MOD(((2-1)*$N$235+3)-1,10)+1,INT((((2-1)*$N$235+3)-1)/10)+1)="","",INDEX($P$237:$W$246,MOD(((2-1)*$N$235+3)-1,10)+1,INT((((2-1)*$N$235+3)-1)/10)+1)))))</f>
        <v/>
      </c>
      <c r="G238" s="539">
        <f>IF($N$237="","",IF(OR(ISTEXT($N$235),ISTEXT($N$236),ISTEXT($N$237)),"",IF(OR(4&gt;$N$235,2&gt;$N$236,((2-1)*$N$235+4)&gt;$N$237),"",IF(INDEX($P$237:$W$246,MOD(((2-1)*$N$235+4)-1,10)+1,INT((((2-1)*$N$235+4)-1)/10)+1)="","",INDEX($P$237:$W$246,MOD(((2-1)*$N$235+4)-1,10)+1,INT((((2-1)*$N$235+4)-1)/10)+1)))))</f>
        <v/>
      </c>
      <c r="H238" s="539">
        <f>IF($N$237="","",IF(OR(ISTEXT($N$235),ISTEXT($N$236),ISTEXT($N$237)),"",IF(OR(5&gt;$N$235,2&gt;$N$236,((2-1)*$N$235+5)&gt;$N$237),"",IF(INDEX($P$237:$W$246,MOD(((2-1)*$N$235+5)-1,10)+1,INT((((2-1)*$N$235+5)-1)/10)+1)="","",INDEX($P$237:$W$246,MOD(((2-1)*$N$235+5)-1,10)+1,INT((((2-1)*$N$235+5)-1)/10)+1)))))</f>
        <v/>
      </c>
      <c r="I238" s="539">
        <f>IF($N$237="","",IF(OR(ISTEXT($N$235),ISTEXT($N$236),ISTEXT($N$237)),"",IF(OR(6&gt;$N$235,2&gt;$N$236,((2-1)*$N$235+6)&gt;$N$237),"",IF(INDEX($P$237:$W$246,MOD(((2-1)*$N$235+6)-1,10)+1,INT((((2-1)*$N$235+6)-1)/10)+1)="","",INDEX($P$237:$W$246,MOD(((2-1)*$N$235+6)-1,10)+1,INT((((2-1)*$N$235+6)-1)/10)+1)))))</f>
        <v/>
      </c>
      <c r="J238" s="539">
        <f>IF($N$237="","",IF(OR(ISTEXT($N$235),ISTEXT($N$236),ISTEXT($N$237)),"",IF(OR(7&gt;$N$235,2&gt;$N$236,((2-1)*$N$235+7)&gt;$N$237),"",IF(INDEX($P$237:$W$246,MOD(((2-1)*$N$235+7)-1,10)+1,INT((((2-1)*$N$235+7)-1)/10)+1)="","",INDEX($P$237:$W$246,MOD(((2-1)*$N$235+7)-1,10)+1,INT((((2-1)*$N$235+7)-1)/10)+1)))))</f>
        <v/>
      </c>
      <c r="K238" s="539">
        <f>IF($N$237="","",IF(OR(ISTEXT($N$235),ISTEXT($N$236),ISTEXT($N$237)),"",IF(OR(8&gt;$N$235,2&gt;$N$236,((2-1)*$N$235+8)&gt;$N$237),"",IF(INDEX($P$237:$W$246,MOD(((2-1)*$N$235+8)-1,10)+1,INT((((2-1)*$N$235+8)-1)/10)+1)="","",INDEX($P$237:$W$246,MOD(((2-1)*$N$235+8)-1,10)+1,INT((((2-1)*$N$235+8)-1)/10)+1)))))</f>
        <v/>
      </c>
      <c r="L238" s="539">
        <f>IF($N$237="","",IF(OR(ISTEXT($N$235),ISTEXT($N$236),ISTEXT($N$237)),"",IF(OR(9&gt;$N$235,2&gt;$N$236,((2-1)*$N$235+9)&gt;$N$237),"",IF(INDEX($P$237:$W$246,MOD(((2-1)*$N$235+9)-1,10)+1,INT((((2-1)*$N$235+9)-1)/10)+1)="","",INDEX($P$237:$W$246,MOD(((2-1)*$N$235+9)-1,10)+1,INT((((2-1)*$N$235+9)-1)/10)+1)))))</f>
        <v/>
      </c>
      <c r="M238" s="539">
        <f>IF($N$237="","",IF(OR(ISTEXT($N$235),ISTEXT($N$236),ISTEXT($N$237)),"",IF(OR(10&gt;$N$235,2&gt;$N$236,((2-1)*$N$235+10)&gt;$N$237),"",IF(INDEX($P$237:$W$246,MOD(((2-1)*$N$235+10)-1,10)+1,INT((((2-1)*$N$235+10)-1)/10)+1)="","",INDEX($P$237:$W$246,MOD(((2-1)*$N$235+10)-1,10)+1,INT((((2-1)*$N$235+10)-1)/10)+1)))))</f>
        <v/>
      </c>
      <c r="P238" s="540" t="n"/>
      <c r="Q238" s="540" t="n"/>
      <c r="R238" s="540" t="n"/>
      <c r="S238" s="540" t="n"/>
      <c r="T238" s="540" t="n"/>
      <c r="U238" s="540" t="n"/>
      <c r="V238" s="540" t="n"/>
      <c r="W238" s="540" t="n"/>
    </row>
    <row r="239" ht="13.35" customHeight="1" s="162">
      <c r="B239" s="537">
        <f>IF(OR($D$235="",$G$235=""),"",IF($D$235="Round",IF(3=1,"Axis 1 (0°)",IF(3=2,"Axis 2 (90°)","")),IF(ISTEXT($N$236),"",IF(3&gt;$N$236,"",IF(ISTEXT($I$235),"",ROUND((3-0.5)*$I$235/$N$236,1))))))</f>
        <v/>
      </c>
      <c r="C239" s="538" t="n"/>
      <c r="D239" s="539">
        <f>IF($N$237="","",IF(OR(ISTEXT($N$235),ISTEXT($N$236),ISTEXT($N$237)),"",IF(OR(1&gt;$N$235,3&gt;$N$236,((3-1)*$N$235+1)&gt;$N$237),"",IF(INDEX($P$237:$W$246,MOD(((3-1)*$N$235+1)-1,10)+1,INT((((3-1)*$N$235+1)-1)/10)+1)="","",INDEX($P$237:$W$246,MOD(((3-1)*$N$235+1)-1,10)+1,INT((((3-1)*$N$235+1)-1)/10)+1)))))</f>
        <v/>
      </c>
      <c r="E239" s="539">
        <f>IF($N$237="","",IF(OR(ISTEXT($N$235),ISTEXT($N$236),ISTEXT($N$237)),"",IF(OR(2&gt;$N$235,3&gt;$N$236,((3-1)*$N$235+2)&gt;$N$237),"",IF(INDEX($P$237:$W$246,MOD(((3-1)*$N$235+2)-1,10)+1,INT((((3-1)*$N$235+2)-1)/10)+1)="","",INDEX($P$237:$W$246,MOD(((3-1)*$N$235+2)-1,10)+1,INT((((3-1)*$N$235+2)-1)/10)+1)))))</f>
        <v/>
      </c>
      <c r="F239" s="539">
        <f>IF($N$237="","",IF(OR(ISTEXT($N$235),ISTEXT($N$236),ISTEXT($N$237)),"",IF(OR(3&gt;$N$235,3&gt;$N$236,((3-1)*$N$235+3)&gt;$N$237),"",IF(INDEX($P$237:$W$246,MOD(((3-1)*$N$235+3)-1,10)+1,INT((((3-1)*$N$235+3)-1)/10)+1)="","",INDEX($P$237:$W$246,MOD(((3-1)*$N$235+3)-1,10)+1,INT((((3-1)*$N$235+3)-1)/10)+1)))))</f>
        <v/>
      </c>
      <c r="G239" s="539">
        <f>IF($N$237="","",IF(OR(ISTEXT($N$235),ISTEXT($N$236),ISTEXT($N$237)),"",IF(OR(4&gt;$N$235,3&gt;$N$236,((3-1)*$N$235+4)&gt;$N$237),"",IF(INDEX($P$237:$W$246,MOD(((3-1)*$N$235+4)-1,10)+1,INT((((3-1)*$N$235+4)-1)/10)+1)="","",INDEX($P$237:$W$246,MOD(((3-1)*$N$235+4)-1,10)+1,INT((((3-1)*$N$235+4)-1)/10)+1)))))</f>
        <v/>
      </c>
      <c r="H239" s="539">
        <f>IF($N$237="","",IF(OR(ISTEXT($N$235),ISTEXT($N$236),ISTEXT($N$237)),"",IF(OR(5&gt;$N$235,3&gt;$N$236,((3-1)*$N$235+5)&gt;$N$237),"",IF(INDEX($P$237:$W$246,MOD(((3-1)*$N$235+5)-1,10)+1,INT((((3-1)*$N$235+5)-1)/10)+1)="","",INDEX($P$237:$W$246,MOD(((3-1)*$N$235+5)-1,10)+1,INT((((3-1)*$N$235+5)-1)/10)+1)))))</f>
        <v/>
      </c>
      <c r="I239" s="539">
        <f>IF($N$237="","",IF(OR(ISTEXT($N$235),ISTEXT($N$236),ISTEXT($N$237)),"",IF(OR(6&gt;$N$235,3&gt;$N$236,((3-1)*$N$235+6)&gt;$N$237),"",IF(INDEX($P$237:$W$246,MOD(((3-1)*$N$235+6)-1,10)+1,INT((((3-1)*$N$235+6)-1)/10)+1)="","",INDEX($P$237:$W$246,MOD(((3-1)*$N$235+6)-1,10)+1,INT((((3-1)*$N$235+6)-1)/10)+1)))))</f>
        <v/>
      </c>
      <c r="J239" s="539">
        <f>IF($N$237="","",IF(OR(ISTEXT($N$235),ISTEXT($N$236),ISTEXT($N$237)),"",IF(OR(7&gt;$N$235,3&gt;$N$236,((3-1)*$N$235+7)&gt;$N$237),"",IF(INDEX($P$237:$W$246,MOD(((3-1)*$N$235+7)-1,10)+1,INT((((3-1)*$N$235+7)-1)/10)+1)="","",INDEX($P$237:$W$246,MOD(((3-1)*$N$235+7)-1,10)+1,INT((((3-1)*$N$235+7)-1)/10)+1)))))</f>
        <v/>
      </c>
      <c r="K239" s="539">
        <f>IF($N$237="","",IF(OR(ISTEXT($N$235),ISTEXT($N$236),ISTEXT($N$237)),"",IF(OR(8&gt;$N$235,3&gt;$N$236,((3-1)*$N$235+8)&gt;$N$237),"",IF(INDEX($P$237:$W$246,MOD(((3-1)*$N$235+8)-1,10)+1,INT((((3-1)*$N$235+8)-1)/10)+1)="","",INDEX($P$237:$W$246,MOD(((3-1)*$N$235+8)-1,10)+1,INT((((3-1)*$N$235+8)-1)/10)+1)))))</f>
        <v/>
      </c>
      <c r="L239" s="539">
        <f>IF($N$237="","",IF(OR(ISTEXT($N$235),ISTEXT($N$236),ISTEXT($N$237)),"",IF(OR(9&gt;$N$235,3&gt;$N$236,((3-1)*$N$235+9)&gt;$N$237),"",IF(INDEX($P$237:$W$246,MOD(((3-1)*$N$235+9)-1,10)+1,INT((((3-1)*$N$235+9)-1)/10)+1)="","",INDEX($P$237:$W$246,MOD(((3-1)*$N$235+9)-1,10)+1,INT((((3-1)*$N$235+9)-1)/10)+1)))))</f>
        <v/>
      </c>
      <c r="M239" s="539">
        <f>IF($N$237="","",IF(OR(ISTEXT($N$235),ISTEXT($N$236),ISTEXT($N$237)),"",IF(OR(10&gt;$N$235,3&gt;$N$236,((3-1)*$N$235+10)&gt;$N$237),"",IF(INDEX($P$237:$W$246,MOD(((3-1)*$N$235+10)-1,10)+1,INT((((3-1)*$N$235+10)-1)/10)+1)="","",INDEX($P$237:$W$246,MOD(((3-1)*$N$235+10)-1,10)+1,INT((((3-1)*$N$235+10)-1)/10)+1)))))</f>
        <v/>
      </c>
      <c r="P239" s="540" t="n"/>
      <c r="Q239" s="540" t="n"/>
      <c r="R239" s="540" t="n"/>
      <c r="S239" s="540" t="n"/>
      <c r="T239" s="540" t="n"/>
      <c r="U239" s="540" t="n"/>
      <c r="V239" s="540" t="n"/>
      <c r="W239" s="540" t="n"/>
    </row>
    <row r="240" ht="13.35" customHeight="1" s="162">
      <c r="B240" s="537">
        <f>IF(OR($D$235="",$G$235=""),"",IF($D$235="Round",IF(4=1,"Axis 1 (0°)",IF(4=2,"Axis 2 (90°)","")),IF(ISTEXT($N$236),"",IF(4&gt;$N$236,"",IF(ISTEXT($I$235),"",ROUND((4-0.5)*$I$235/$N$236,1))))))</f>
        <v/>
      </c>
      <c r="C240" s="538" t="n"/>
      <c r="D240" s="539">
        <f>IF($N$237="","",IF(OR(ISTEXT($N$235),ISTEXT($N$236),ISTEXT($N$237)),"",IF(OR(1&gt;$N$235,4&gt;$N$236,((4-1)*$N$235+1)&gt;$N$237),"",IF(INDEX($P$237:$W$246,MOD(((4-1)*$N$235+1)-1,10)+1,INT((((4-1)*$N$235+1)-1)/10)+1)="","",INDEX($P$237:$W$246,MOD(((4-1)*$N$235+1)-1,10)+1,INT((((4-1)*$N$235+1)-1)/10)+1)))))</f>
        <v/>
      </c>
      <c r="E240" s="539">
        <f>IF($N$237="","",IF(OR(ISTEXT($N$235),ISTEXT($N$236),ISTEXT($N$237)),"",IF(OR(2&gt;$N$235,4&gt;$N$236,((4-1)*$N$235+2)&gt;$N$237),"",IF(INDEX($P$237:$W$246,MOD(((4-1)*$N$235+2)-1,10)+1,INT((((4-1)*$N$235+2)-1)/10)+1)="","",INDEX($P$237:$W$246,MOD(((4-1)*$N$235+2)-1,10)+1,INT((((4-1)*$N$235+2)-1)/10)+1)))))</f>
        <v/>
      </c>
      <c r="F240" s="539">
        <f>IF($N$237="","",IF(OR(ISTEXT($N$235),ISTEXT($N$236),ISTEXT($N$237)),"",IF(OR(3&gt;$N$235,4&gt;$N$236,((4-1)*$N$235+3)&gt;$N$237),"",IF(INDEX($P$237:$W$246,MOD(((4-1)*$N$235+3)-1,10)+1,INT((((4-1)*$N$235+3)-1)/10)+1)="","",INDEX($P$237:$W$246,MOD(((4-1)*$N$235+3)-1,10)+1,INT((((4-1)*$N$235+3)-1)/10)+1)))))</f>
        <v/>
      </c>
      <c r="G240" s="539">
        <f>IF($N$237="","",IF(OR(ISTEXT($N$235),ISTEXT($N$236),ISTEXT($N$237)),"",IF(OR(4&gt;$N$235,4&gt;$N$236,((4-1)*$N$235+4)&gt;$N$237),"",IF(INDEX($P$237:$W$246,MOD(((4-1)*$N$235+4)-1,10)+1,INT((((4-1)*$N$235+4)-1)/10)+1)="","",INDEX($P$237:$W$246,MOD(((4-1)*$N$235+4)-1,10)+1,INT((((4-1)*$N$235+4)-1)/10)+1)))))</f>
        <v/>
      </c>
      <c r="H240" s="539">
        <f>IF($N$237="","",IF(OR(ISTEXT($N$235),ISTEXT($N$236),ISTEXT($N$237)),"",IF(OR(5&gt;$N$235,4&gt;$N$236,((4-1)*$N$235+5)&gt;$N$237),"",IF(INDEX($P$237:$W$246,MOD(((4-1)*$N$235+5)-1,10)+1,INT((((4-1)*$N$235+5)-1)/10)+1)="","",INDEX($P$237:$W$246,MOD(((4-1)*$N$235+5)-1,10)+1,INT((((4-1)*$N$235+5)-1)/10)+1)))))</f>
        <v/>
      </c>
      <c r="I240" s="539">
        <f>IF($N$237="","",IF(OR(ISTEXT($N$235),ISTEXT($N$236),ISTEXT($N$237)),"",IF(OR(6&gt;$N$235,4&gt;$N$236,((4-1)*$N$235+6)&gt;$N$237),"",IF(INDEX($P$237:$W$246,MOD(((4-1)*$N$235+6)-1,10)+1,INT((((4-1)*$N$235+6)-1)/10)+1)="","",INDEX($P$237:$W$246,MOD(((4-1)*$N$235+6)-1,10)+1,INT((((4-1)*$N$235+6)-1)/10)+1)))))</f>
        <v/>
      </c>
      <c r="J240" s="539">
        <f>IF($N$237="","",IF(OR(ISTEXT($N$235),ISTEXT($N$236),ISTEXT($N$237)),"",IF(OR(7&gt;$N$235,4&gt;$N$236,((4-1)*$N$235+7)&gt;$N$237),"",IF(INDEX($P$237:$W$246,MOD(((4-1)*$N$235+7)-1,10)+1,INT((((4-1)*$N$235+7)-1)/10)+1)="","",INDEX($P$237:$W$246,MOD(((4-1)*$N$235+7)-1,10)+1,INT((((4-1)*$N$235+7)-1)/10)+1)))))</f>
        <v/>
      </c>
      <c r="K240" s="539">
        <f>IF($N$237="","",IF(OR(ISTEXT($N$235),ISTEXT($N$236),ISTEXT($N$237)),"",IF(OR(8&gt;$N$235,4&gt;$N$236,((4-1)*$N$235+8)&gt;$N$237),"",IF(INDEX($P$237:$W$246,MOD(((4-1)*$N$235+8)-1,10)+1,INT((((4-1)*$N$235+8)-1)/10)+1)="","",INDEX($P$237:$W$246,MOD(((4-1)*$N$235+8)-1,10)+1,INT((((4-1)*$N$235+8)-1)/10)+1)))))</f>
        <v/>
      </c>
      <c r="L240" s="539">
        <f>IF($N$237="","",IF(OR(ISTEXT($N$235),ISTEXT($N$236),ISTEXT($N$237)),"",IF(OR(9&gt;$N$235,4&gt;$N$236,((4-1)*$N$235+9)&gt;$N$237),"",IF(INDEX($P$237:$W$246,MOD(((4-1)*$N$235+9)-1,10)+1,INT((((4-1)*$N$235+9)-1)/10)+1)="","",INDEX($P$237:$W$246,MOD(((4-1)*$N$235+9)-1,10)+1,INT((((4-1)*$N$235+9)-1)/10)+1)))))</f>
        <v/>
      </c>
      <c r="M240" s="539">
        <f>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IF(OR($D$235="",$G$235=""),"",IF($D$235="Round",IF(5=1,"Axis 1 (0°)",IF(5=2,"Axis 2 (90°)","")),IF(ISTEXT($N$236),"",IF(5&gt;$N$236,"",IF(ISTEXT($I$235),"",ROUND((5-0.5)*$I$235/$N$236,1))))))</f>
        <v/>
      </c>
      <c r="C241" s="538" t="n"/>
      <c r="D241" s="539">
        <f>IF($N$237="","",IF(OR(ISTEXT($N$235),ISTEXT($N$236),ISTEXT($N$237)),"",IF(OR(1&gt;$N$235,5&gt;$N$236,((5-1)*$N$235+1)&gt;$N$237),"",IF(INDEX($P$237:$W$246,MOD(((5-1)*$N$235+1)-1,10)+1,INT((((5-1)*$N$235+1)-1)/10)+1)="","",INDEX($P$237:$W$246,MOD(((5-1)*$N$235+1)-1,10)+1,INT((((5-1)*$N$235+1)-1)/10)+1)))))</f>
        <v/>
      </c>
      <c r="E241" s="539">
        <f>IF($N$237="","",IF(OR(ISTEXT($N$235),ISTEXT($N$236),ISTEXT($N$237)),"",IF(OR(2&gt;$N$235,5&gt;$N$236,((5-1)*$N$235+2)&gt;$N$237),"",IF(INDEX($P$237:$W$246,MOD(((5-1)*$N$235+2)-1,10)+1,INT((((5-1)*$N$235+2)-1)/10)+1)="","",INDEX($P$237:$W$246,MOD(((5-1)*$N$235+2)-1,10)+1,INT((((5-1)*$N$235+2)-1)/10)+1)))))</f>
        <v/>
      </c>
      <c r="F241" s="539">
        <f>IF($N$237="","",IF(OR(ISTEXT($N$235),ISTEXT($N$236),ISTEXT($N$237)),"",IF(OR(3&gt;$N$235,5&gt;$N$236,((5-1)*$N$235+3)&gt;$N$237),"",IF(INDEX($P$237:$W$246,MOD(((5-1)*$N$235+3)-1,10)+1,INT((((5-1)*$N$235+3)-1)/10)+1)="","",INDEX($P$237:$W$246,MOD(((5-1)*$N$235+3)-1,10)+1,INT((((5-1)*$N$235+3)-1)/10)+1)))))</f>
        <v/>
      </c>
      <c r="G241" s="539">
        <f>IF($N$237="","",IF(OR(ISTEXT($N$235),ISTEXT($N$236),ISTEXT($N$237)),"",IF(OR(4&gt;$N$235,5&gt;$N$236,((5-1)*$N$235+4)&gt;$N$237),"",IF(INDEX($P$237:$W$246,MOD(((5-1)*$N$235+4)-1,10)+1,INT((((5-1)*$N$235+4)-1)/10)+1)="","",INDEX($P$237:$W$246,MOD(((5-1)*$N$235+4)-1,10)+1,INT((((5-1)*$N$235+4)-1)/10)+1)))))</f>
        <v/>
      </c>
      <c r="H241" s="539">
        <f>IF($N$237="","",IF(OR(ISTEXT($N$235),ISTEXT($N$236),ISTEXT($N$237)),"",IF(OR(5&gt;$N$235,5&gt;$N$236,((5-1)*$N$235+5)&gt;$N$237),"",IF(INDEX($P$237:$W$246,MOD(((5-1)*$N$235+5)-1,10)+1,INT((((5-1)*$N$235+5)-1)/10)+1)="","",INDEX($P$237:$W$246,MOD(((5-1)*$N$235+5)-1,10)+1,INT((((5-1)*$N$235+5)-1)/10)+1)))))</f>
        <v/>
      </c>
      <c r="I241" s="539">
        <f>IF($N$237="","",IF(OR(ISTEXT($N$235),ISTEXT($N$236),ISTEXT($N$237)),"",IF(OR(6&gt;$N$235,5&gt;$N$236,((5-1)*$N$235+6)&gt;$N$237),"",IF(INDEX($P$237:$W$246,MOD(((5-1)*$N$235+6)-1,10)+1,INT((((5-1)*$N$235+6)-1)/10)+1)="","",INDEX($P$237:$W$246,MOD(((5-1)*$N$235+6)-1,10)+1,INT((((5-1)*$N$235+6)-1)/10)+1)))))</f>
        <v/>
      </c>
      <c r="J241" s="539">
        <f>IF($N$237="","",IF(OR(ISTEXT($N$235),ISTEXT($N$236),ISTEXT($N$237)),"",IF(OR(7&gt;$N$235,5&gt;$N$236,((5-1)*$N$235+7)&gt;$N$237),"",IF(INDEX($P$237:$W$246,MOD(((5-1)*$N$235+7)-1,10)+1,INT((((5-1)*$N$235+7)-1)/10)+1)="","",INDEX($P$237:$W$246,MOD(((5-1)*$N$235+7)-1,10)+1,INT((((5-1)*$N$235+7)-1)/10)+1)))))</f>
        <v/>
      </c>
      <c r="K241" s="539">
        <f>IF($N$237="","",IF(OR(ISTEXT($N$235),ISTEXT($N$236),ISTEXT($N$237)),"",IF(OR(8&gt;$N$235,5&gt;$N$236,((5-1)*$N$235+8)&gt;$N$237),"",IF(INDEX($P$237:$W$246,MOD(((5-1)*$N$235+8)-1,10)+1,INT((((5-1)*$N$235+8)-1)/10)+1)="","",INDEX($P$237:$W$246,MOD(((5-1)*$N$235+8)-1,10)+1,INT((((5-1)*$N$235+8)-1)/10)+1)))))</f>
        <v/>
      </c>
      <c r="L241" s="539">
        <f>IF($N$237="","",IF(OR(ISTEXT($N$235),ISTEXT($N$236),ISTEXT($N$237)),"",IF(OR(9&gt;$N$235,5&gt;$N$236,((5-1)*$N$235+9)&gt;$N$237),"",IF(INDEX($P$237:$W$246,MOD(((5-1)*$N$235+9)-1,10)+1,INT((((5-1)*$N$235+9)-1)/10)+1)="","",INDEX($P$237:$W$246,MOD(((5-1)*$N$235+9)-1,10)+1,INT((((5-1)*$N$235+9)-1)/10)+1)))))</f>
        <v/>
      </c>
      <c r="M241" s="539">
        <f>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IF(OR($D$235="",$G$235=""),"",IF($D$235="Round",IF(6=1,"Axis 1 (0°)",IF(6=2,"Axis 2 (90°)","")),IF(ISTEXT($N$236),"",IF(6&gt;$N$236,"",IF(ISTEXT($I$235),"",ROUND((6-0.5)*$I$235/$N$236,1))))))</f>
        <v/>
      </c>
      <c r="C242" s="538" t="n"/>
      <c r="D242" s="539">
        <f>IF($N$237="","",IF(OR(ISTEXT($N$235),ISTEXT($N$236),ISTEXT($N$237)),"",IF(OR(1&gt;$N$235,6&gt;$N$236,((6-1)*$N$235+1)&gt;$N$237),"",IF(INDEX($P$237:$W$246,MOD(((6-1)*$N$235+1)-1,10)+1,INT((((6-1)*$N$235+1)-1)/10)+1)="","",INDEX($P$237:$W$246,MOD(((6-1)*$N$235+1)-1,10)+1,INT((((6-1)*$N$235+1)-1)/10)+1)))))</f>
        <v/>
      </c>
      <c r="E242" s="539">
        <f>IF($N$237="","",IF(OR(ISTEXT($N$235),ISTEXT($N$236),ISTEXT($N$237)),"",IF(OR(2&gt;$N$235,6&gt;$N$236,((6-1)*$N$235+2)&gt;$N$237),"",IF(INDEX($P$237:$W$246,MOD(((6-1)*$N$235+2)-1,10)+1,INT((((6-1)*$N$235+2)-1)/10)+1)="","",INDEX($P$237:$W$246,MOD(((6-1)*$N$235+2)-1,10)+1,INT((((6-1)*$N$235+2)-1)/10)+1)))))</f>
        <v/>
      </c>
      <c r="F242" s="539">
        <f>IF($N$237="","",IF(OR(ISTEXT($N$235),ISTEXT($N$236),ISTEXT($N$237)),"",IF(OR(3&gt;$N$235,6&gt;$N$236,((6-1)*$N$235+3)&gt;$N$237),"",IF(INDEX($P$237:$W$246,MOD(((6-1)*$N$235+3)-1,10)+1,INT((((6-1)*$N$235+3)-1)/10)+1)="","",INDEX($P$237:$W$246,MOD(((6-1)*$N$235+3)-1,10)+1,INT((((6-1)*$N$235+3)-1)/10)+1)))))</f>
        <v/>
      </c>
      <c r="G242" s="539">
        <f>IF($N$237="","",IF(OR(ISTEXT($N$235),ISTEXT($N$236),ISTEXT($N$237)),"",IF(OR(4&gt;$N$235,6&gt;$N$236,((6-1)*$N$235+4)&gt;$N$237),"",IF(INDEX($P$237:$W$246,MOD(((6-1)*$N$235+4)-1,10)+1,INT((((6-1)*$N$235+4)-1)/10)+1)="","",INDEX($P$237:$W$246,MOD(((6-1)*$N$235+4)-1,10)+1,INT((((6-1)*$N$235+4)-1)/10)+1)))))</f>
        <v/>
      </c>
      <c r="H242" s="539">
        <f>IF($N$237="","",IF(OR(ISTEXT($N$235),ISTEXT($N$236),ISTEXT($N$237)),"",IF(OR(5&gt;$N$235,6&gt;$N$236,((6-1)*$N$235+5)&gt;$N$237),"",IF(INDEX($P$237:$W$246,MOD(((6-1)*$N$235+5)-1,10)+1,INT((((6-1)*$N$235+5)-1)/10)+1)="","",INDEX($P$237:$W$246,MOD(((6-1)*$N$235+5)-1,10)+1,INT((((6-1)*$N$235+5)-1)/10)+1)))))</f>
        <v/>
      </c>
      <c r="I242" s="539">
        <f>IF($N$237="","",IF(OR(ISTEXT($N$235),ISTEXT($N$236),ISTEXT($N$237)),"",IF(OR(6&gt;$N$235,6&gt;$N$236,((6-1)*$N$235+6)&gt;$N$237),"",IF(INDEX($P$237:$W$246,MOD(((6-1)*$N$235+6)-1,10)+1,INT((((6-1)*$N$235+6)-1)/10)+1)="","",INDEX($P$237:$W$246,MOD(((6-1)*$N$235+6)-1,10)+1,INT((((6-1)*$N$235+6)-1)/10)+1)))))</f>
        <v/>
      </c>
      <c r="J242" s="539">
        <f>IF($N$237="","",IF(OR(ISTEXT($N$235),ISTEXT($N$236),ISTEXT($N$237)),"",IF(OR(7&gt;$N$235,6&gt;$N$236,((6-1)*$N$235+7)&gt;$N$237),"",IF(INDEX($P$237:$W$246,MOD(((6-1)*$N$235+7)-1,10)+1,INT((((6-1)*$N$235+7)-1)/10)+1)="","",INDEX($P$237:$W$246,MOD(((6-1)*$N$235+7)-1,10)+1,INT((((6-1)*$N$235+7)-1)/10)+1)))))</f>
        <v/>
      </c>
      <c r="K242" s="539">
        <f>IF($N$237="","",IF(OR(ISTEXT($N$235),ISTEXT($N$236),ISTEXT($N$237)),"",IF(OR(8&gt;$N$235,6&gt;$N$236,((6-1)*$N$235+8)&gt;$N$237),"",IF(INDEX($P$237:$W$246,MOD(((6-1)*$N$235+8)-1,10)+1,INT((((6-1)*$N$235+8)-1)/10)+1)="","",INDEX($P$237:$W$246,MOD(((6-1)*$N$235+8)-1,10)+1,INT((((6-1)*$N$235+8)-1)/10)+1)))))</f>
        <v/>
      </c>
      <c r="L242" s="539">
        <f>IF($N$237="","",IF(OR(ISTEXT($N$235),ISTEXT($N$236),ISTEXT($N$237)),"",IF(OR(9&gt;$N$235,6&gt;$N$236,((6-1)*$N$235+9)&gt;$N$237),"",IF(INDEX($P$237:$W$246,MOD(((6-1)*$N$235+9)-1,10)+1,INT((((6-1)*$N$235+9)-1)/10)+1)="","",INDEX($P$237:$W$246,MOD(((6-1)*$N$235+9)-1,10)+1,INT((((6-1)*$N$235+9)-1)/10)+1)))))</f>
        <v/>
      </c>
      <c r="M242" s="539">
        <f>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IF(OR($D$235="",$G$235=""),"",IF($D$235="Round",IF(7=1,"Axis 1 (0°)",IF(7=2,"Axis 2 (90°)","")),IF(ISTEXT($N$236),"",IF(7&gt;$N$236,"",IF(ISTEXT($I$235),"",ROUND((7-0.5)*$I$235/$N$236,1))))))</f>
        <v/>
      </c>
      <c r="C243" s="538" t="n"/>
      <c r="D243" s="539">
        <f>IF($N$237="","",IF(OR(ISTEXT($N$235),ISTEXT($N$236),ISTEXT($N$237)),"",IF(OR(1&gt;$N$235,7&gt;$N$236,((7-1)*$N$235+1)&gt;$N$237),"",IF(INDEX($P$237:$W$246,MOD(((7-1)*$N$235+1)-1,10)+1,INT((((7-1)*$N$235+1)-1)/10)+1)="","",INDEX($P$237:$W$246,MOD(((7-1)*$N$235+1)-1,10)+1,INT((((7-1)*$N$235+1)-1)/10)+1)))))</f>
        <v/>
      </c>
      <c r="E243" s="539">
        <f>IF($N$237="","",IF(OR(ISTEXT($N$235),ISTEXT($N$236),ISTEXT($N$237)),"",IF(OR(2&gt;$N$235,7&gt;$N$236,((7-1)*$N$235+2)&gt;$N$237),"",IF(INDEX($P$237:$W$246,MOD(((7-1)*$N$235+2)-1,10)+1,INT((((7-1)*$N$235+2)-1)/10)+1)="","",INDEX($P$237:$W$246,MOD(((7-1)*$N$235+2)-1,10)+1,INT((((7-1)*$N$235+2)-1)/10)+1)))))</f>
        <v/>
      </c>
      <c r="F243" s="539">
        <f>IF($N$237="","",IF(OR(ISTEXT($N$235),ISTEXT($N$236),ISTEXT($N$237)),"",IF(OR(3&gt;$N$235,7&gt;$N$236,((7-1)*$N$235+3)&gt;$N$237),"",IF(INDEX($P$237:$W$246,MOD(((7-1)*$N$235+3)-1,10)+1,INT((((7-1)*$N$235+3)-1)/10)+1)="","",INDEX($P$237:$W$246,MOD(((7-1)*$N$235+3)-1,10)+1,INT((((7-1)*$N$235+3)-1)/10)+1)))))</f>
        <v/>
      </c>
      <c r="G243" s="539">
        <f>IF($N$237="","",IF(OR(ISTEXT($N$235),ISTEXT($N$236),ISTEXT($N$237)),"",IF(OR(4&gt;$N$235,7&gt;$N$236,((7-1)*$N$235+4)&gt;$N$237),"",IF(INDEX($P$237:$W$246,MOD(((7-1)*$N$235+4)-1,10)+1,INT((((7-1)*$N$235+4)-1)/10)+1)="","",INDEX($P$237:$W$246,MOD(((7-1)*$N$235+4)-1,10)+1,INT((((7-1)*$N$235+4)-1)/10)+1)))))</f>
        <v/>
      </c>
      <c r="H243" s="539">
        <f>IF($N$237="","",IF(OR(ISTEXT($N$235),ISTEXT($N$236),ISTEXT($N$237)),"",IF(OR(5&gt;$N$235,7&gt;$N$236,((7-1)*$N$235+5)&gt;$N$237),"",IF(INDEX($P$237:$W$246,MOD(((7-1)*$N$235+5)-1,10)+1,INT((((7-1)*$N$235+5)-1)/10)+1)="","",INDEX($P$237:$W$246,MOD(((7-1)*$N$235+5)-1,10)+1,INT((((7-1)*$N$235+5)-1)/10)+1)))))</f>
        <v/>
      </c>
      <c r="I243" s="539">
        <f>IF($N$237="","",IF(OR(ISTEXT($N$235),ISTEXT($N$236),ISTEXT($N$237)),"",IF(OR(6&gt;$N$235,7&gt;$N$236,((7-1)*$N$235+6)&gt;$N$237),"",IF(INDEX($P$237:$W$246,MOD(((7-1)*$N$235+6)-1,10)+1,INT((((7-1)*$N$235+6)-1)/10)+1)="","",INDEX($P$237:$W$246,MOD(((7-1)*$N$235+6)-1,10)+1,INT((((7-1)*$N$235+6)-1)/10)+1)))))</f>
        <v/>
      </c>
      <c r="J243" s="539">
        <f>IF($N$237="","",IF(OR(ISTEXT($N$235),ISTEXT($N$236),ISTEXT($N$237)),"",IF(OR(7&gt;$N$235,7&gt;$N$236,((7-1)*$N$235+7)&gt;$N$237),"",IF(INDEX($P$237:$W$246,MOD(((7-1)*$N$235+7)-1,10)+1,INT((((7-1)*$N$235+7)-1)/10)+1)="","",INDEX($P$237:$W$246,MOD(((7-1)*$N$235+7)-1,10)+1,INT((((7-1)*$N$235+7)-1)/10)+1)))))</f>
        <v/>
      </c>
      <c r="K243" s="539">
        <f>IF($N$237="","",IF(OR(ISTEXT($N$235),ISTEXT($N$236),ISTEXT($N$237)),"",IF(OR(8&gt;$N$235,7&gt;$N$236,((7-1)*$N$235+8)&gt;$N$237),"",IF(INDEX($P$237:$W$246,MOD(((7-1)*$N$235+8)-1,10)+1,INT((((7-1)*$N$235+8)-1)/10)+1)="","",INDEX($P$237:$W$246,MOD(((7-1)*$N$235+8)-1,10)+1,INT((((7-1)*$N$235+8)-1)/10)+1)))))</f>
        <v/>
      </c>
      <c r="L243" s="539">
        <f>IF($N$237="","",IF(OR(ISTEXT($N$235),ISTEXT($N$236),ISTEXT($N$237)),"",IF(OR(9&gt;$N$235,7&gt;$N$236,((7-1)*$N$235+9)&gt;$N$237),"",IF(INDEX($P$237:$W$246,MOD(((7-1)*$N$235+9)-1,10)+1,INT((((7-1)*$N$235+9)-1)/10)+1)="","",INDEX($P$237:$W$246,MOD(((7-1)*$N$235+9)-1,10)+1,INT((((7-1)*$N$235+9)-1)/10)+1)))))</f>
        <v/>
      </c>
      <c r="M243" s="539">
        <f>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IF(OR($D$235="",$G$235=""),"",IF($D$235="Round",IF(8=1,"Axis 1 (0°)",IF(8=2,"Axis 2 (90°)","")),IF(ISTEXT($N$236),"",IF(8&gt;$N$236,"",IF(ISTEXT($I$235),"",ROUND((8-0.5)*$I$235/$N$236,1))))))</f>
        <v/>
      </c>
      <c r="C244" s="538" t="n"/>
      <c r="D244" s="539">
        <f>IF($N$237="","",IF(OR(ISTEXT($N$235),ISTEXT($N$236),ISTEXT($N$237)),"",IF(OR(1&gt;$N$235,8&gt;$N$236,((8-1)*$N$235+1)&gt;$N$237),"",IF(INDEX($P$237:$W$246,MOD(((8-1)*$N$235+1)-1,10)+1,INT((((8-1)*$N$235+1)-1)/10)+1)="","",INDEX($P$237:$W$246,MOD(((8-1)*$N$235+1)-1,10)+1,INT((((8-1)*$N$235+1)-1)/10)+1)))))</f>
        <v/>
      </c>
      <c r="E244" s="539">
        <f>IF($N$237="","",IF(OR(ISTEXT($N$235),ISTEXT($N$236),ISTEXT($N$237)),"",IF(OR(2&gt;$N$235,8&gt;$N$236,((8-1)*$N$235+2)&gt;$N$237),"",IF(INDEX($P$237:$W$246,MOD(((8-1)*$N$235+2)-1,10)+1,INT((((8-1)*$N$235+2)-1)/10)+1)="","",INDEX($P$237:$W$246,MOD(((8-1)*$N$235+2)-1,10)+1,INT((((8-1)*$N$235+2)-1)/10)+1)))))</f>
        <v/>
      </c>
      <c r="F244" s="539">
        <f>IF($N$237="","",IF(OR(ISTEXT($N$235),ISTEXT($N$236),ISTEXT($N$237)),"",IF(OR(3&gt;$N$235,8&gt;$N$236,((8-1)*$N$235+3)&gt;$N$237),"",IF(INDEX($P$237:$W$246,MOD(((8-1)*$N$235+3)-1,10)+1,INT((((8-1)*$N$235+3)-1)/10)+1)="","",INDEX($P$237:$W$246,MOD(((8-1)*$N$235+3)-1,10)+1,INT((((8-1)*$N$235+3)-1)/10)+1)))))</f>
        <v/>
      </c>
      <c r="G244" s="539">
        <f>IF($N$237="","",IF(OR(ISTEXT($N$235),ISTEXT($N$236),ISTEXT($N$237)),"",IF(OR(4&gt;$N$235,8&gt;$N$236,((8-1)*$N$235+4)&gt;$N$237),"",IF(INDEX($P$237:$W$246,MOD(((8-1)*$N$235+4)-1,10)+1,INT((((8-1)*$N$235+4)-1)/10)+1)="","",INDEX($P$237:$W$246,MOD(((8-1)*$N$235+4)-1,10)+1,INT((((8-1)*$N$235+4)-1)/10)+1)))))</f>
        <v/>
      </c>
      <c r="H244" s="539">
        <f>IF($N$237="","",IF(OR(ISTEXT($N$235),ISTEXT($N$236),ISTEXT($N$237)),"",IF(OR(5&gt;$N$235,8&gt;$N$236,((8-1)*$N$235+5)&gt;$N$237),"",IF(INDEX($P$237:$W$246,MOD(((8-1)*$N$235+5)-1,10)+1,INT((((8-1)*$N$235+5)-1)/10)+1)="","",INDEX($P$237:$W$246,MOD(((8-1)*$N$235+5)-1,10)+1,INT((((8-1)*$N$235+5)-1)/10)+1)))))</f>
        <v/>
      </c>
      <c r="I244" s="539">
        <f>IF($N$237="","",IF(OR(ISTEXT($N$235),ISTEXT($N$236),ISTEXT($N$237)),"",IF(OR(6&gt;$N$235,8&gt;$N$236,((8-1)*$N$235+6)&gt;$N$237),"",IF(INDEX($P$237:$W$246,MOD(((8-1)*$N$235+6)-1,10)+1,INT((((8-1)*$N$235+6)-1)/10)+1)="","",INDEX($P$237:$W$246,MOD(((8-1)*$N$235+6)-1,10)+1,INT((((8-1)*$N$235+6)-1)/10)+1)))))</f>
        <v/>
      </c>
      <c r="J244" s="539">
        <f>IF($N$237="","",IF(OR(ISTEXT($N$235),ISTEXT($N$236),ISTEXT($N$237)),"",IF(OR(7&gt;$N$235,8&gt;$N$236,((8-1)*$N$235+7)&gt;$N$237),"",IF(INDEX($P$237:$W$246,MOD(((8-1)*$N$235+7)-1,10)+1,INT((((8-1)*$N$235+7)-1)/10)+1)="","",INDEX($P$237:$W$246,MOD(((8-1)*$N$235+7)-1,10)+1,INT((((8-1)*$N$235+7)-1)/10)+1)))))</f>
        <v/>
      </c>
      <c r="K244" s="539">
        <f>IF($N$237="","",IF(OR(ISTEXT($N$235),ISTEXT($N$236),ISTEXT($N$237)),"",IF(OR(8&gt;$N$235,8&gt;$N$236,((8-1)*$N$235+8)&gt;$N$237),"",IF(INDEX($P$237:$W$246,MOD(((8-1)*$N$235+8)-1,10)+1,INT((((8-1)*$N$235+8)-1)/10)+1)="","",INDEX($P$237:$W$246,MOD(((8-1)*$N$235+8)-1,10)+1,INT((((8-1)*$N$235+8)-1)/10)+1)))))</f>
        <v/>
      </c>
      <c r="L244" s="539">
        <f>IF($N$237="","",IF(OR(ISTEXT($N$235),ISTEXT($N$236),ISTEXT($N$237)),"",IF(OR(9&gt;$N$235,8&gt;$N$236,((8-1)*$N$235+9)&gt;$N$237),"",IF(INDEX($P$237:$W$246,MOD(((8-1)*$N$235+9)-1,10)+1,INT((((8-1)*$N$235+9)-1)/10)+1)="","",INDEX($P$237:$W$246,MOD(((8-1)*$N$235+9)-1,10)+1,INT((((8-1)*$N$235+9)-1)/10)+1)))))</f>
        <v/>
      </c>
      <c r="M244" s="539">
        <f>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IF($G$254="","",IF($D$254="Round",$G$254&amp;""" dia",$G$254&amp;""" x "&amp;$I$254&amp;""""))</f>
        <v/>
      </c>
      <c r="G252" s="173" t="n"/>
      <c r="H252" s="525">
        <f>IF(OR($D$254="",$G$254=""),"",IF($D$254="Round",IF(ISTEXT($G$254),"",ROUND(PI()*(($G$254-2*N($K$254))/2)^2/144,3)),IF($I$254="","",IF(OR(ISTEXT($G$254),ISTEXT($I$254)),"",ROUND(($G$254-2*N($K$254))*($I$254-2*N($K$254))/144,3)))))</f>
        <v/>
      </c>
      <c r="I252" s="189" t="n"/>
      <c r="J252" s="189" t="n"/>
      <c r="K252" s="189">
        <f>IF(N(J252)*N(H252)=0,"",ROUND(N(J252)*N(H252),0))</f>
        <v/>
      </c>
      <c r="L252" s="189">
        <f>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IF($N$254="","",IF($D$254="Round",$N$254&amp;" x 2 axes",IF($N$255="","",$N$254&amp;" x "&amp;$N$255)))</f>
        <v/>
      </c>
      <c r="N254" s="534">
        <f>IF(OR($D$254="",$G$254=""),"",IF($D$254="Round",IF(ISTEXT($G$254),"",IF($G$254&lt;=9,6,IF($G$254&lt;=12,8,10))),IF(ISTEXT($G$254),"",IF($G$254&lt;12,2,MIN(10,MAX(3,ROUNDUP($G$254/6,0)))))))</f>
        <v/>
      </c>
      <c r="P254" s="473" t="inlineStr">
        <is>
          <t>Quick entry – type readings in order (row by row of the grid), down this column then the next:</t>
        </is>
      </c>
    </row>
    <row r="255" ht="13.35" customHeight="1" s="162">
      <c r="B255" s="535" t="inlineStr">
        <is>
          <t>Depth↓ Pos→ (in)</t>
        </is>
      </c>
      <c r="C255" s="414" t="n"/>
      <c r="D255" s="535">
        <f>IF(ISTEXT($N$254),"",IF(OR($D$254="",$G$254="",1&gt;$N$254),"",IF($D$254="Round",IF(ISTEXT($G$254),"",ROUND(IF(1&lt;=$N$254/2,$G$254/2*(1-SQRT(($N$254-2*1+1)/$N$254)),$G$254-$G$254/2*(1-SQRT(($N$254-2*($N$254-1+1)+1)/$N$254))),1)),IF(ISTEXT($G$254),"",ROUND((1-0.5)*$G$254/$N$254,1)))))</f>
        <v/>
      </c>
      <c r="E255" s="535">
        <f>IF(ISTEXT($N$254),"",IF(OR($D$254="",$G$254="",2&gt;$N$254),"",IF($D$254="Round",IF(ISTEXT($G$254),"",ROUND(IF(2&lt;=$N$254/2,$G$254/2*(1-SQRT(($N$254-2*2+1)/$N$254)),$G$254-$G$254/2*(1-SQRT(($N$254-2*($N$254-2+1)+1)/$N$254))),1)),IF(ISTEXT($G$254),"",ROUND((2-0.5)*$G$254/$N$254,1)))))</f>
        <v/>
      </c>
      <c r="F255" s="535">
        <f>IF(ISTEXT($N$254),"",IF(OR($D$254="",$G$254="",3&gt;$N$254),"",IF($D$254="Round",IF(ISTEXT($G$254),"",ROUND(IF(3&lt;=$N$254/2,$G$254/2*(1-SQRT(($N$254-2*3+1)/$N$254)),$G$254-$G$254/2*(1-SQRT(($N$254-2*($N$254-3+1)+1)/$N$254))),1)),IF(ISTEXT($G$254),"",ROUND((3-0.5)*$G$254/$N$254,1)))))</f>
        <v/>
      </c>
      <c r="G255" s="535">
        <f>IF(ISTEXT($N$254),"",IF(OR($D$254="",$G$254="",4&gt;$N$254),"",IF($D$254="Round",IF(ISTEXT($G$254),"",ROUND(IF(4&lt;=$N$254/2,$G$254/2*(1-SQRT(($N$254-2*4+1)/$N$254)),$G$254-$G$254/2*(1-SQRT(($N$254-2*($N$254-4+1)+1)/$N$254))),1)),IF(ISTEXT($G$254),"",ROUND((4-0.5)*$G$254/$N$254,1)))))</f>
        <v/>
      </c>
      <c r="H255" s="535">
        <f>IF(ISTEXT($N$254),"",IF(OR($D$254="",$G$254="",5&gt;$N$254),"",IF($D$254="Round",IF(ISTEXT($G$254),"",ROUND(IF(5&lt;=$N$254/2,$G$254/2*(1-SQRT(($N$254-2*5+1)/$N$254)),$G$254-$G$254/2*(1-SQRT(($N$254-2*($N$254-5+1)+1)/$N$254))),1)),IF(ISTEXT($G$254),"",ROUND((5-0.5)*$G$254/$N$254,1)))))</f>
        <v/>
      </c>
      <c r="I255" s="535">
        <f>IF(ISTEXT($N$254),"",IF(OR($D$254="",$G$254="",6&gt;$N$254),"",IF($D$254="Round",IF(ISTEXT($G$254),"",ROUND(IF(6&lt;=$N$254/2,$G$254/2*(1-SQRT(($N$254-2*6+1)/$N$254)),$G$254-$G$254/2*(1-SQRT(($N$254-2*($N$254-6+1)+1)/$N$254))),1)),IF(ISTEXT($G$254),"",ROUND((6-0.5)*$G$254/$N$254,1)))))</f>
        <v/>
      </c>
      <c r="J255" s="535">
        <f>IF(ISTEXT($N$254),"",IF(OR($D$254="",$G$254="",7&gt;$N$254),"",IF($D$254="Round",IF(ISTEXT($G$254),"",ROUND(IF(7&lt;=$N$254/2,$G$254/2*(1-SQRT(($N$254-2*7+1)/$N$254)),$G$254-$G$254/2*(1-SQRT(($N$254-2*($N$254-7+1)+1)/$N$254))),1)),IF(ISTEXT($G$254),"",ROUND((7-0.5)*$G$254/$N$254,1)))))</f>
        <v/>
      </c>
      <c r="K255" s="535">
        <f>IF(ISTEXT($N$254),"",IF(OR($D$254="",$G$254="",8&gt;$N$254),"",IF($D$254="Round",IF(ISTEXT($G$254),"",ROUND(IF(8&lt;=$N$254/2,$G$254/2*(1-SQRT(($N$254-2*8+1)/$N$254)),$G$254-$G$254/2*(1-SQRT(($N$254-2*($N$254-8+1)+1)/$N$254))),1)),IF(ISTEXT($G$254),"",ROUND((8-0.5)*$G$254/$N$254,1)))))</f>
        <v/>
      </c>
      <c r="L255" s="535">
        <f>IF(ISTEXT($N$254),"",IF(OR($D$254="",$G$254="",9&gt;$N$254),"",IF($D$254="Round",IF(ISTEXT($G$254),"",ROUND(IF(9&lt;=$N$254/2,$G$254/2*(1-SQRT(($N$254-2*9+1)/$N$254)),$G$254-$G$254/2*(1-SQRT(($N$254-2*($N$254-9+1)+1)/$N$254))),1)),IF(ISTEXT($G$254),"",ROUND((9-0.5)*$G$254/$N$254,1)))))</f>
        <v/>
      </c>
      <c r="M255" s="535">
        <f>IF(ISTEXT($N$254),"",IF(OR($D$254="",$G$254="",10&gt;$N$254),"",IF($D$254="Round",IF(ISTEXT($G$254),"",ROUND(IF(10&lt;=$N$254/2,$G$254/2*(1-SQRT(($N$254-2*10+1)/$N$254)),$G$254-$G$254/2*(1-SQRT(($N$254-2*($N$254-10+1)+1)/$N$254))),1)),IF(ISTEXT($G$254),"",ROUND((10-0.5)*$G$254/$N$254,1)))))</f>
        <v/>
      </c>
      <c r="N255" s="534">
        <f>IF(OR($D$254="",$G$254=""),"",IF($D$254="Round",2,IF($I$254="","",IF(ISTEXT($I$254),"",IF($I$254&lt;12,2,MIN(8,MAX(3,ROUNDUP($I$254/6,0))))))))</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IF(OR($D$254="",$G$254=""),"",IF($D$254="Round",IF(1=1,"Axis 1 (0°)",IF(1=2,"Axis 2 (90°)","")),IF(ISTEXT($N$255),"",IF(1&gt;$N$255,"",IF(ISTEXT($I$254),"",ROUND((1-0.5)*$I$254/$N$255,1))))))</f>
        <v/>
      </c>
      <c r="C256" s="538" t="n"/>
      <c r="D256" s="539">
        <f>IF($N$256="","",IF(OR(ISTEXT($N$254),ISTEXT($N$255),ISTEXT($N$256)),"",IF(OR(1&gt;$N$254,1&gt;$N$255,((1-1)*$N$254+1)&gt;$N$256),"",IF(INDEX($P$256:$W$265,MOD(((1-1)*$N$254+1)-1,10)+1,INT((((1-1)*$N$254+1)-1)/10)+1)="","",INDEX($P$256:$W$265,MOD(((1-1)*$N$254+1)-1,10)+1,INT((((1-1)*$N$254+1)-1)/10)+1)))))</f>
        <v/>
      </c>
      <c r="E256" s="539">
        <f>IF($N$256="","",IF(OR(ISTEXT($N$254),ISTEXT($N$255),ISTEXT($N$256)),"",IF(OR(2&gt;$N$254,1&gt;$N$255,((1-1)*$N$254+2)&gt;$N$256),"",IF(INDEX($P$256:$W$265,MOD(((1-1)*$N$254+2)-1,10)+1,INT((((1-1)*$N$254+2)-1)/10)+1)="","",INDEX($P$256:$W$265,MOD(((1-1)*$N$254+2)-1,10)+1,INT((((1-1)*$N$254+2)-1)/10)+1)))))</f>
        <v/>
      </c>
      <c r="F256" s="539">
        <f>IF($N$256="","",IF(OR(ISTEXT($N$254),ISTEXT($N$255),ISTEXT($N$256)),"",IF(OR(3&gt;$N$254,1&gt;$N$255,((1-1)*$N$254+3)&gt;$N$256),"",IF(INDEX($P$256:$W$265,MOD(((1-1)*$N$254+3)-1,10)+1,INT((((1-1)*$N$254+3)-1)/10)+1)="","",INDEX($P$256:$W$265,MOD(((1-1)*$N$254+3)-1,10)+1,INT((((1-1)*$N$254+3)-1)/10)+1)))))</f>
        <v/>
      </c>
      <c r="G256" s="539">
        <f>IF($N$256="","",IF(OR(ISTEXT($N$254),ISTEXT($N$255),ISTEXT($N$256)),"",IF(OR(4&gt;$N$254,1&gt;$N$255,((1-1)*$N$254+4)&gt;$N$256),"",IF(INDEX($P$256:$W$265,MOD(((1-1)*$N$254+4)-1,10)+1,INT((((1-1)*$N$254+4)-1)/10)+1)="","",INDEX($P$256:$W$265,MOD(((1-1)*$N$254+4)-1,10)+1,INT((((1-1)*$N$254+4)-1)/10)+1)))))</f>
        <v/>
      </c>
      <c r="H256" s="539">
        <f>IF($N$256="","",IF(OR(ISTEXT($N$254),ISTEXT($N$255),ISTEXT($N$256)),"",IF(OR(5&gt;$N$254,1&gt;$N$255,((1-1)*$N$254+5)&gt;$N$256),"",IF(INDEX($P$256:$W$265,MOD(((1-1)*$N$254+5)-1,10)+1,INT((((1-1)*$N$254+5)-1)/10)+1)="","",INDEX($P$256:$W$265,MOD(((1-1)*$N$254+5)-1,10)+1,INT((((1-1)*$N$254+5)-1)/10)+1)))))</f>
        <v/>
      </c>
      <c r="I256" s="539">
        <f>IF($N$256="","",IF(OR(ISTEXT($N$254),ISTEXT($N$255),ISTEXT($N$256)),"",IF(OR(6&gt;$N$254,1&gt;$N$255,((1-1)*$N$254+6)&gt;$N$256),"",IF(INDEX($P$256:$W$265,MOD(((1-1)*$N$254+6)-1,10)+1,INT((((1-1)*$N$254+6)-1)/10)+1)="","",INDEX($P$256:$W$265,MOD(((1-1)*$N$254+6)-1,10)+1,INT((((1-1)*$N$254+6)-1)/10)+1)))))</f>
        <v/>
      </c>
      <c r="J256" s="539">
        <f>IF($N$256="","",IF(OR(ISTEXT($N$254),ISTEXT($N$255),ISTEXT($N$256)),"",IF(OR(7&gt;$N$254,1&gt;$N$255,((1-1)*$N$254+7)&gt;$N$256),"",IF(INDEX($P$256:$W$265,MOD(((1-1)*$N$254+7)-1,10)+1,INT((((1-1)*$N$254+7)-1)/10)+1)="","",INDEX($P$256:$W$265,MOD(((1-1)*$N$254+7)-1,10)+1,INT((((1-1)*$N$254+7)-1)/10)+1)))))</f>
        <v/>
      </c>
      <c r="K256" s="539">
        <f>IF($N$256="","",IF(OR(ISTEXT($N$254),ISTEXT($N$255),ISTEXT($N$256)),"",IF(OR(8&gt;$N$254,1&gt;$N$255,((1-1)*$N$254+8)&gt;$N$256),"",IF(INDEX($P$256:$W$265,MOD(((1-1)*$N$254+8)-1,10)+1,INT((((1-1)*$N$254+8)-1)/10)+1)="","",INDEX($P$256:$W$265,MOD(((1-1)*$N$254+8)-1,10)+1,INT((((1-1)*$N$254+8)-1)/10)+1)))))</f>
        <v/>
      </c>
      <c r="L256" s="539">
        <f>IF($N$256="","",IF(OR(ISTEXT($N$254),ISTEXT($N$255),ISTEXT($N$256)),"",IF(OR(9&gt;$N$254,1&gt;$N$255,((1-1)*$N$254+9)&gt;$N$256),"",IF(INDEX($P$256:$W$265,MOD(((1-1)*$N$254+9)-1,10)+1,INT((((1-1)*$N$254+9)-1)/10)+1)="","",INDEX($P$256:$W$265,MOD(((1-1)*$N$254+9)-1,10)+1,INT((((1-1)*$N$254+9)-1)/10)+1)))))</f>
        <v/>
      </c>
      <c r="M256" s="539">
        <f>IF($N$256="","",IF(OR(ISTEXT($N$254),ISTEXT($N$255),ISTEXT($N$256)),"",IF(OR(10&gt;$N$254,1&gt;$N$255,((1-1)*$N$254+10)&gt;$N$256),"",IF(INDEX($P$256:$W$265,MOD(((1-1)*$N$254+10)-1,10)+1,INT((((1-1)*$N$254+10)-1)/10)+1)="","",INDEX($P$256:$W$265,MOD(((1-1)*$N$254+10)-1,10)+1,INT((((1-1)*$N$254+10)-1)/10)+1)))))</f>
        <v/>
      </c>
      <c r="N256" s="534">
        <f>IF(OR(N254="",N255=""),"",IF(OR(ISTEXT(N254),ISTEXT(N255)),"",N254*N255))</f>
        <v/>
      </c>
      <c r="P256" s="540" t="n"/>
      <c r="Q256" s="540" t="n"/>
      <c r="R256" s="540" t="n"/>
      <c r="S256" s="540" t="n"/>
      <c r="T256" s="540" t="n"/>
      <c r="U256" s="540" t="n"/>
      <c r="V256" s="540" t="n"/>
      <c r="W256" s="540" t="n"/>
    </row>
    <row r="257" ht="13.35" customHeight="1" s="162">
      <c r="B257" s="537">
        <f>IF(OR($D$254="",$G$254=""),"",IF($D$254="Round",IF(2=1,"Axis 1 (0°)",IF(2=2,"Axis 2 (90°)","")),IF(ISTEXT($N$255),"",IF(2&gt;$N$255,"",IF(ISTEXT($I$254),"",ROUND((2-0.5)*$I$254/$N$255,1))))))</f>
        <v/>
      </c>
      <c r="C257" s="538" t="n"/>
      <c r="D257" s="539">
        <f>IF($N$256="","",IF(OR(ISTEXT($N$254),ISTEXT($N$255),ISTEXT($N$256)),"",IF(OR(1&gt;$N$254,2&gt;$N$255,((2-1)*$N$254+1)&gt;$N$256),"",IF(INDEX($P$256:$W$265,MOD(((2-1)*$N$254+1)-1,10)+1,INT((((2-1)*$N$254+1)-1)/10)+1)="","",INDEX($P$256:$W$265,MOD(((2-1)*$N$254+1)-1,10)+1,INT((((2-1)*$N$254+1)-1)/10)+1)))))</f>
        <v/>
      </c>
      <c r="E257" s="539">
        <f>IF($N$256="","",IF(OR(ISTEXT($N$254),ISTEXT($N$255),ISTEXT($N$256)),"",IF(OR(2&gt;$N$254,2&gt;$N$255,((2-1)*$N$254+2)&gt;$N$256),"",IF(INDEX($P$256:$W$265,MOD(((2-1)*$N$254+2)-1,10)+1,INT((((2-1)*$N$254+2)-1)/10)+1)="","",INDEX($P$256:$W$265,MOD(((2-1)*$N$254+2)-1,10)+1,INT((((2-1)*$N$254+2)-1)/10)+1)))))</f>
        <v/>
      </c>
      <c r="F257" s="539">
        <f>IF($N$256="","",IF(OR(ISTEXT($N$254),ISTEXT($N$255),ISTEXT($N$256)),"",IF(OR(3&gt;$N$254,2&gt;$N$255,((2-1)*$N$254+3)&gt;$N$256),"",IF(INDEX($P$256:$W$265,MOD(((2-1)*$N$254+3)-1,10)+1,INT((((2-1)*$N$254+3)-1)/10)+1)="","",INDEX($P$256:$W$265,MOD(((2-1)*$N$254+3)-1,10)+1,INT((((2-1)*$N$254+3)-1)/10)+1)))))</f>
        <v/>
      </c>
      <c r="G257" s="539">
        <f>IF($N$256="","",IF(OR(ISTEXT($N$254),ISTEXT($N$255),ISTEXT($N$256)),"",IF(OR(4&gt;$N$254,2&gt;$N$255,((2-1)*$N$254+4)&gt;$N$256),"",IF(INDEX($P$256:$W$265,MOD(((2-1)*$N$254+4)-1,10)+1,INT((((2-1)*$N$254+4)-1)/10)+1)="","",INDEX($P$256:$W$265,MOD(((2-1)*$N$254+4)-1,10)+1,INT((((2-1)*$N$254+4)-1)/10)+1)))))</f>
        <v/>
      </c>
      <c r="H257" s="539">
        <f>IF($N$256="","",IF(OR(ISTEXT($N$254),ISTEXT($N$255),ISTEXT($N$256)),"",IF(OR(5&gt;$N$254,2&gt;$N$255,((2-1)*$N$254+5)&gt;$N$256),"",IF(INDEX($P$256:$W$265,MOD(((2-1)*$N$254+5)-1,10)+1,INT((((2-1)*$N$254+5)-1)/10)+1)="","",INDEX($P$256:$W$265,MOD(((2-1)*$N$254+5)-1,10)+1,INT((((2-1)*$N$254+5)-1)/10)+1)))))</f>
        <v/>
      </c>
      <c r="I257" s="539">
        <f>IF($N$256="","",IF(OR(ISTEXT($N$254),ISTEXT($N$255),ISTEXT($N$256)),"",IF(OR(6&gt;$N$254,2&gt;$N$255,((2-1)*$N$254+6)&gt;$N$256),"",IF(INDEX($P$256:$W$265,MOD(((2-1)*$N$254+6)-1,10)+1,INT((((2-1)*$N$254+6)-1)/10)+1)="","",INDEX($P$256:$W$265,MOD(((2-1)*$N$254+6)-1,10)+1,INT((((2-1)*$N$254+6)-1)/10)+1)))))</f>
        <v/>
      </c>
      <c r="J257" s="539">
        <f>IF($N$256="","",IF(OR(ISTEXT($N$254),ISTEXT($N$255),ISTEXT($N$256)),"",IF(OR(7&gt;$N$254,2&gt;$N$255,((2-1)*$N$254+7)&gt;$N$256),"",IF(INDEX($P$256:$W$265,MOD(((2-1)*$N$254+7)-1,10)+1,INT((((2-1)*$N$254+7)-1)/10)+1)="","",INDEX($P$256:$W$265,MOD(((2-1)*$N$254+7)-1,10)+1,INT((((2-1)*$N$254+7)-1)/10)+1)))))</f>
        <v/>
      </c>
      <c r="K257" s="539">
        <f>IF($N$256="","",IF(OR(ISTEXT($N$254),ISTEXT($N$255),ISTEXT($N$256)),"",IF(OR(8&gt;$N$254,2&gt;$N$255,((2-1)*$N$254+8)&gt;$N$256),"",IF(INDEX($P$256:$W$265,MOD(((2-1)*$N$254+8)-1,10)+1,INT((((2-1)*$N$254+8)-1)/10)+1)="","",INDEX($P$256:$W$265,MOD(((2-1)*$N$254+8)-1,10)+1,INT((((2-1)*$N$254+8)-1)/10)+1)))))</f>
        <v/>
      </c>
      <c r="L257" s="539">
        <f>IF($N$256="","",IF(OR(ISTEXT($N$254),ISTEXT($N$255),ISTEXT($N$256)),"",IF(OR(9&gt;$N$254,2&gt;$N$255,((2-1)*$N$254+9)&gt;$N$256),"",IF(INDEX($P$256:$W$265,MOD(((2-1)*$N$254+9)-1,10)+1,INT((((2-1)*$N$254+9)-1)/10)+1)="","",INDEX($P$256:$W$265,MOD(((2-1)*$N$254+9)-1,10)+1,INT((((2-1)*$N$254+9)-1)/10)+1)))))</f>
        <v/>
      </c>
      <c r="M257" s="539">
        <f>IF($N$256="","",IF(OR(ISTEXT($N$254),ISTEXT($N$255),ISTEXT($N$256)),"",IF(OR(10&gt;$N$254,2&gt;$N$255,((2-1)*$N$254+10)&gt;$N$256),"",IF(INDEX($P$256:$W$265,MOD(((2-1)*$N$254+10)-1,10)+1,INT((((2-1)*$N$254+10)-1)/10)+1)="","",INDEX($P$256:$W$265,MOD(((2-1)*$N$254+10)-1,10)+1,INT((((2-1)*$N$254+10)-1)/10)+1)))))</f>
        <v/>
      </c>
      <c r="P257" s="540" t="n"/>
      <c r="Q257" s="540" t="n"/>
      <c r="R257" s="540" t="n"/>
      <c r="S257" s="540" t="n"/>
      <c r="T257" s="540" t="n"/>
      <c r="U257" s="540" t="n"/>
      <c r="V257" s="540" t="n"/>
      <c r="W257" s="540" t="n"/>
    </row>
    <row r="258" ht="13.35" customHeight="1" s="162">
      <c r="B258" s="537">
        <f>IF(OR($D$254="",$G$254=""),"",IF($D$254="Round",IF(3=1,"Axis 1 (0°)",IF(3=2,"Axis 2 (90°)","")),IF(ISTEXT($N$255),"",IF(3&gt;$N$255,"",IF(ISTEXT($I$254),"",ROUND((3-0.5)*$I$254/$N$255,1))))))</f>
        <v/>
      </c>
      <c r="C258" s="538" t="n"/>
      <c r="D258" s="539">
        <f>IF($N$256="","",IF(OR(ISTEXT($N$254),ISTEXT($N$255),ISTEXT($N$256)),"",IF(OR(1&gt;$N$254,3&gt;$N$255,((3-1)*$N$254+1)&gt;$N$256),"",IF(INDEX($P$256:$W$265,MOD(((3-1)*$N$254+1)-1,10)+1,INT((((3-1)*$N$254+1)-1)/10)+1)="","",INDEX($P$256:$W$265,MOD(((3-1)*$N$254+1)-1,10)+1,INT((((3-1)*$N$254+1)-1)/10)+1)))))</f>
        <v/>
      </c>
      <c r="E258" s="539">
        <f>IF($N$256="","",IF(OR(ISTEXT($N$254),ISTEXT($N$255),ISTEXT($N$256)),"",IF(OR(2&gt;$N$254,3&gt;$N$255,((3-1)*$N$254+2)&gt;$N$256),"",IF(INDEX($P$256:$W$265,MOD(((3-1)*$N$254+2)-1,10)+1,INT((((3-1)*$N$254+2)-1)/10)+1)="","",INDEX($P$256:$W$265,MOD(((3-1)*$N$254+2)-1,10)+1,INT((((3-1)*$N$254+2)-1)/10)+1)))))</f>
        <v/>
      </c>
      <c r="F258" s="539">
        <f>IF($N$256="","",IF(OR(ISTEXT($N$254),ISTEXT($N$255),ISTEXT($N$256)),"",IF(OR(3&gt;$N$254,3&gt;$N$255,((3-1)*$N$254+3)&gt;$N$256),"",IF(INDEX($P$256:$W$265,MOD(((3-1)*$N$254+3)-1,10)+1,INT((((3-1)*$N$254+3)-1)/10)+1)="","",INDEX($P$256:$W$265,MOD(((3-1)*$N$254+3)-1,10)+1,INT((((3-1)*$N$254+3)-1)/10)+1)))))</f>
        <v/>
      </c>
      <c r="G258" s="539">
        <f>IF($N$256="","",IF(OR(ISTEXT($N$254),ISTEXT($N$255),ISTEXT($N$256)),"",IF(OR(4&gt;$N$254,3&gt;$N$255,((3-1)*$N$254+4)&gt;$N$256),"",IF(INDEX($P$256:$W$265,MOD(((3-1)*$N$254+4)-1,10)+1,INT((((3-1)*$N$254+4)-1)/10)+1)="","",INDEX($P$256:$W$265,MOD(((3-1)*$N$254+4)-1,10)+1,INT((((3-1)*$N$254+4)-1)/10)+1)))))</f>
        <v/>
      </c>
      <c r="H258" s="539">
        <f>IF($N$256="","",IF(OR(ISTEXT($N$254),ISTEXT($N$255),ISTEXT($N$256)),"",IF(OR(5&gt;$N$254,3&gt;$N$255,((3-1)*$N$254+5)&gt;$N$256),"",IF(INDEX($P$256:$W$265,MOD(((3-1)*$N$254+5)-1,10)+1,INT((((3-1)*$N$254+5)-1)/10)+1)="","",INDEX($P$256:$W$265,MOD(((3-1)*$N$254+5)-1,10)+1,INT((((3-1)*$N$254+5)-1)/10)+1)))))</f>
        <v/>
      </c>
      <c r="I258" s="539">
        <f>IF($N$256="","",IF(OR(ISTEXT($N$254),ISTEXT($N$255),ISTEXT($N$256)),"",IF(OR(6&gt;$N$254,3&gt;$N$255,((3-1)*$N$254+6)&gt;$N$256),"",IF(INDEX($P$256:$W$265,MOD(((3-1)*$N$254+6)-1,10)+1,INT((((3-1)*$N$254+6)-1)/10)+1)="","",INDEX($P$256:$W$265,MOD(((3-1)*$N$254+6)-1,10)+1,INT((((3-1)*$N$254+6)-1)/10)+1)))))</f>
        <v/>
      </c>
      <c r="J258" s="539">
        <f>IF($N$256="","",IF(OR(ISTEXT($N$254),ISTEXT($N$255),ISTEXT($N$256)),"",IF(OR(7&gt;$N$254,3&gt;$N$255,((3-1)*$N$254+7)&gt;$N$256),"",IF(INDEX($P$256:$W$265,MOD(((3-1)*$N$254+7)-1,10)+1,INT((((3-1)*$N$254+7)-1)/10)+1)="","",INDEX($P$256:$W$265,MOD(((3-1)*$N$254+7)-1,10)+1,INT((((3-1)*$N$254+7)-1)/10)+1)))))</f>
        <v/>
      </c>
      <c r="K258" s="539">
        <f>IF($N$256="","",IF(OR(ISTEXT($N$254),ISTEXT($N$255),ISTEXT($N$256)),"",IF(OR(8&gt;$N$254,3&gt;$N$255,((3-1)*$N$254+8)&gt;$N$256),"",IF(INDEX($P$256:$W$265,MOD(((3-1)*$N$254+8)-1,10)+1,INT((((3-1)*$N$254+8)-1)/10)+1)="","",INDEX($P$256:$W$265,MOD(((3-1)*$N$254+8)-1,10)+1,INT((((3-1)*$N$254+8)-1)/10)+1)))))</f>
        <v/>
      </c>
      <c r="L258" s="539">
        <f>IF($N$256="","",IF(OR(ISTEXT($N$254),ISTEXT($N$255),ISTEXT($N$256)),"",IF(OR(9&gt;$N$254,3&gt;$N$255,((3-1)*$N$254+9)&gt;$N$256),"",IF(INDEX($P$256:$W$265,MOD(((3-1)*$N$254+9)-1,10)+1,INT((((3-1)*$N$254+9)-1)/10)+1)="","",INDEX($P$256:$W$265,MOD(((3-1)*$N$254+9)-1,10)+1,INT((((3-1)*$N$254+9)-1)/10)+1)))))</f>
        <v/>
      </c>
      <c r="M258" s="539">
        <f>IF($N$256="","",IF(OR(ISTEXT($N$254),ISTEXT($N$255),ISTEXT($N$256)),"",IF(OR(10&gt;$N$254,3&gt;$N$255,((3-1)*$N$254+10)&gt;$N$256),"",IF(INDEX($P$256:$W$265,MOD(((3-1)*$N$254+10)-1,10)+1,INT((((3-1)*$N$254+10)-1)/10)+1)="","",INDEX($P$256:$W$265,MOD(((3-1)*$N$254+10)-1,10)+1,INT((((3-1)*$N$254+10)-1)/10)+1)))))</f>
        <v/>
      </c>
      <c r="P258" s="540" t="n"/>
      <c r="Q258" s="540" t="n"/>
      <c r="R258" s="540" t="n"/>
      <c r="S258" s="540" t="n"/>
      <c r="T258" s="540" t="n"/>
      <c r="U258" s="540" t="n"/>
      <c r="V258" s="540" t="n"/>
      <c r="W258" s="540" t="n"/>
    </row>
    <row r="259" ht="13.35" customHeight="1" s="162">
      <c r="B259" s="537">
        <f>IF(OR($D$254="",$G$254=""),"",IF($D$254="Round",IF(4=1,"Axis 1 (0°)",IF(4=2,"Axis 2 (90°)","")),IF(ISTEXT($N$255),"",IF(4&gt;$N$255,"",IF(ISTEXT($I$254),"",ROUND((4-0.5)*$I$254/$N$255,1))))))</f>
        <v/>
      </c>
      <c r="C259" s="538" t="n"/>
      <c r="D259" s="539">
        <f>IF($N$256="","",IF(OR(ISTEXT($N$254),ISTEXT($N$255),ISTEXT($N$256)),"",IF(OR(1&gt;$N$254,4&gt;$N$255,((4-1)*$N$254+1)&gt;$N$256),"",IF(INDEX($P$256:$W$265,MOD(((4-1)*$N$254+1)-1,10)+1,INT((((4-1)*$N$254+1)-1)/10)+1)="","",INDEX($P$256:$W$265,MOD(((4-1)*$N$254+1)-1,10)+1,INT((((4-1)*$N$254+1)-1)/10)+1)))))</f>
        <v/>
      </c>
      <c r="E259" s="539">
        <f>IF($N$256="","",IF(OR(ISTEXT($N$254),ISTEXT($N$255),ISTEXT($N$256)),"",IF(OR(2&gt;$N$254,4&gt;$N$255,((4-1)*$N$254+2)&gt;$N$256),"",IF(INDEX($P$256:$W$265,MOD(((4-1)*$N$254+2)-1,10)+1,INT((((4-1)*$N$254+2)-1)/10)+1)="","",INDEX($P$256:$W$265,MOD(((4-1)*$N$254+2)-1,10)+1,INT((((4-1)*$N$254+2)-1)/10)+1)))))</f>
        <v/>
      </c>
      <c r="F259" s="539">
        <f>IF($N$256="","",IF(OR(ISTEXT($N$254),ISTEXT($N$255),ISTEXT($N$256)),"",IF(OR(3&gt;$N$254,4&gt;$N$255,((4-1)*$N$254+3)&gt;$N$256),"",IF(INDEX($P$256:$W$265,MOD(((4-1)*$N$254+3)-1,10)+1,INT((((4-1)*$N$254+3)-1)/10)+1)="","",INDEX($P$256:$W$265,MOD(((4-1)*$N$254+3)-1,10)+1,INT((((4-1)*$N$254+3)-1)/10)+1)))))</f>
        <v/>
      </c>
      <c r="G259" s="539">
        <f>IF($N$256="","",IF(OR(ISTEXT($N$254),ISTEXT($N$255),ISTEXT($N$256)),"",IF(OR(4&gt;$N$254,4&gt;$N$255,((4-1)*$N$254+4)&gt;$N$256),"",IF(INDEX($P$256:$W$265,MOD(((4-1)*$N$254+4)-1,10)+1,INT((((4-1)*$N$254+4)-1)/10)+1)="","",INDEX($P$256:$W$265,MOD(((4-1)*$N$254+4)-1,10)+1,INT((((4-1)*$N$254+4)-1)/10)+1)))))</f>
        <v/>
      </c>
      <c r="H259" s="539">
        <f>IF($N$256="","",IF(OR(ISTEXT($N$254),ISTEXT($N$255),ISTEXT($N$256)),"",IF(OR(5&gt;$N$254,4&gt;$N$255,((4-1)*$N$254+5)&gt;$N$256),"",IF(INDEX($P$256:$W$265,MOD(((4-1)*$N$254+5)-1,10)+1,INT((((4-1)*$N$254+5)-1)/10)+1)="","",INDEX($P$256:$W$265,MOD(((4-1)*$N$254+5)-1,10)+1,INT((((4-1)*$N$254+5)-1)/10)+1)))))</f>
        <v/>
      </c>
      <c r="I259" s="539">
        <f>IF($N$256="","",IF(OR(ISTEXT($N$254),ISTEXT($N$255),ISTEXT($N$256)),"",IF(OR(6&gt;$N$254,4&gt;$N$255,((4-1)*$N$254+6)&gt;$N$256),"",IF(INDEX($P$256:$W$265,MOD(((4-1)*$N$254+6)-1,10)+1,INT((((4-1)*$N$254+6)-1)/10)+1)="","",INDEX($P$256:$W$265,MOD(((4-1)*$N$254+6)-1,10)+1,INT((((4-1)*$N$254+6)-1)/10)+1)))))</f>
        <v/>
      </c>
      <c r="J259" s="539">
        <f>IF($N$256="","",IF(OR(ISTEXT($N$254),ISTEXT($N$255),ISTEXT($N$256)),"",IF(OR(7&gt;$N$254,4&gt;$N$255,((4-1)*$N$254+7)&gt;$N$256),"",IF(INDEX($P$256:$W$265,MOD(((4-1)*$N$254+7)-1,10)+1,INT((((4-1)*$N$254+7)-1)/10)+1)="","",INDEX($P$256:$W$265,MOD(((4-1)*$N$254+7)-1,10)+1,INT((((4-1)*$N$254+7)-1)/10)+1)))))</f>
        <v/>
      </c>
      <c r="K259" s="539">
        <f>IF($N$256="","",IF(OR(ISTEXT($N$254),ISTEXT($N$255),ISTEXT($N$256)),"",IF(OR(8&gt;$N$254,4&gt;$N$255,((4-1)*$N$254+8)&gt;$N$256),"",IF(INDEX($P$256:$W$265,MOD(((4-1)*$N$254+8)-1,10)+1,INT((((4-1)*$N$254+8)-1)/10)+1)="","",INDEX($P$256:$W$265,MOD(((4-1)*$N$254+8)-1,10)+1,INT((((4-1)*$N$254+8)-1)/10)+1)))))</f>
        <v/>
      </c>
      <c r="L259" s="539">
        <f>IF($N$256="","",IF(OR(ISTEXT($N$254),ISTEXT($N$255),ISTEXT($N$256)),"",IF(OR(9&gt;$N$254,4&gt;$N$255,((4-1)*$N$254+9)&gt;$N$256),"",IF(INDEX($P$256:$W$265,MOD(((4-1)*$N$254+9)-1,10)+1,INT((((4-1)*$N$254+9)-1)/10)+1)="","",INDEX($P$256:$W$265,MOD(((4-1)*$N$254+9)-1,10)+1,INT((((4-1)*$N$254+9)-1)/10)+1)))))</f>
        <v/>
      </c>
      <c r="M259" s="539">
        <f>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IF(OR($D$254="",$G$254=""),"",IF($D$254="Round",IF(5=1,"Axis 1 (0°)",IF(5=2,"Axis 2 (90°)","")),IF(ISTEXT($N$255),"",IF(5&gt;$N$255,"",IF(ISTEXT($I$254),"",ROUND((5-0.5)*$I$254/$N$255,1))))))</f>
        <v/>
      </c>
      <c r="C260" s="538" t="n"/>
      <c r="D260" s="539">
        <f>IF($N$256="","",IF(OR(ISTEXT($N$254),ISTEXT($N$255),ISTEXT($N$256)),"",IF(OR(1&gt;$N$254,5&gt;$N$255,((5-1)*$N$254+1)&gt;$N$256),"",IF(INDEX($P$256:$W$265,MOD(((5-1)*$N$254+1)-1,10)+1,INT((((5-1)*$N$254+1)-1)/10)+1)="","",INDEX($P$256:$W$265,MOD(((5-1)*$N$254+1)-1,10)+1,INT((((5-1)*$N$254+1)-1)/10)+1)))))</f>
        <v/>
      </c>
      <c r="E260" s="539">
        <f>IF($N$256="","",IF(OR(ISTEXT($N$254),ISTEXT($N$255),ISTEXT($N$256)),"",IF(OR(2&gt;$N$254,5&gt;$N$255,((5-1)*$N$254+2)&gt;$N$256),"",IF(INDEX($P$256:$W$265,MOD(((5-1)*$N$254+2)-1,10)+1,INT((((5-1)*$N$254+2)-1)/10)+1)="","",INDEX($P$256:$W$265,MOD(((5-1)*$N$254+2)-1,10)+1,INT((((5-1)*$N$254+2)-1)/10)+1)))))</f>
        <v/>
      </c>
      <c r="F260" s="539">
        <f>IF($N$256="","",IF(OR(ISTEXT($N$254),ISTEXT($N$255),ISTEXT($N$256)),"",IF(OR(3&gt;$N$254,5&gt;$N$255,((5-1)*$N$254+3)&gt;$N$256),"",IF(INDEX($P$256:$W$265,MOD(((5-1)*$N$254+3)-1,10)+1,INT((((5-1)*$N$254+3)-1)/10)+1)="","",INDEX($P$256:$W$265,MOD(((5-1)*$N$254+3)-1,10)+1,INT((((5-1)*$N$254+3)-1)/10)+1)))))</f>
        <v/>
      </c>
      <c r="G260" s="539">
        <f>IF($N$256="","",IF(OR(ISTEXT($N$254),ISTEXT($N$255),ISTEXT($N$256)),"",IF(OR(4&gt;$N$254,5&gt;$N$255,((5-1)*$N$254+4)&gt;$N$256),"",IF(INDEX($P$256:$W$265,MOD(((5-1)*$N$254+4)-1,10)+1,INT((((5-1)*$N$254+4)-1)/10)+1)="","",INDEX($P$256:$W$265,MOD(((5-1)*$N$254+4)-1,10)+1,INT((((5-1)*$N$254+4)-1)/10)+1)))))</f>
        <v/>
      </c>
      <c r="H260" s="539">
        <f>IF($N$256="","",IF(OR(ISTEXT($N$254),ISTEXT($N$255),ISTEXT($N$256)),"",IF(OR(5&gt;$N$254,5&gt;$N$255,((5-1)*$N$254+5)&gt;$N$256),"",IF(INDEX($P$256:$W$265,MOD(((5-1)*$N$254+5)-1,10)+1,INT((((5-1)*$N$254+5)-1)/10)+1)="","",INDEX($P$256:$W$265,MOD(((5-1)*$N$254+5)-1,10)+1,INT((((5-1)*$N$254+5)-1)/10)+1)))))</f>
        <v/>
      </c>
      <c r="I260" s="539">
        <f>IF($N$256="","",IF(OR(ISTEXT($N$254),ISTEXT($N$255),ISTEXT($N$256)),"",IF(OR(6&gt;$N$254,5&gt;$N$255,((5-1)*$N$254+6)&gt;$N$256),"",IF(INDEX($P$256:$W$265,MOD(((5-1)*$N$254+6)-1,10)+1,INT((((5-1)*$N$254+6)-1)/10)+1)="","",INDEX($P$256:$W$265,MOD(((5-1)*$N$254+6)-1,10)+1,INT((((5-1)*$N$254+6)-1)/10)+1)))))</f>
        <v/>
      </c>
      <c r="J260" s="539">
        <f>IF($N$256="","",IF(OR(ISTEXT($N$254),ISTEXT($N$255),ISTEXT($N$256)),"",IF(OR(7&gt;$N$254,5&gt;$N$255,((5-1)*$N$254+7)&gt;$N$256),"",IF(INDEX($P$256:$W$265,MOD(((5-1)*$N$254+7)-1,10)+1,INT((((5-1)*$N$254+7)-1)/10)+1)="","",INDEX($P$256:$W$265,MOD(((5-1)*$N$254+7)-1,10)+1,INT((((5-1)*$N$254+7)-1)/10)+1)))))</f>
        <v/>
      </c>
      <c r="K260" s="539">
        <f>IF($N$256="","",IF(OR(ISTEXT($N$254),ISTEXT($N$255),ISTEXT($N$256)),"",IF(OR(8&gt;$N$254,5&gt;$N$255,((5-1)*$N$254+8)&gt;$N$256),"",IF(INDEX($P$256:$W$265,MOD(((5-1)*$N$254+8)-1,10)+1,INT((((5-1)*$N$254+8)-1)/10)+1)="","",INDEX($P$256:$W$265,MOD(((5-1)*$N$254+8)-1,10)+1,INT((((5-1)*$N$254+8)-1)/10)+1)))))</f>
        <v/>
      </c>
      <c r="L260" s="539">
        <f>IF($N$256="","",IF(OR(ISTEXT($N$254),ISTEXT($N$255),ISTEXT($N$256)),"",IF(OR(9&gt;$N$254,5&gt;$N$255,((5-1)*$N$254+9)&gt;$N$256),"",IF(INDEX($P$256:$W$265,MOD(((5-1)*$N$254+9)-1,10)+1,INT((((5-1)*$N$254+9)-1)/10)+1)="","",INDEX($P$256:$W$265,MOD(((5-1)*$N$254+9)-1,10)+1,INT((((5-1)*$N$254+9)-1)/10)+1)))))</f>
        <v/>
      </c>
      <c r="M260" s="539">
        <f>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IF(OR($D$254="",$G$254=""),"",IF($D$254="Round",IF(6=1,"Axis 1 (0°)",IF(6=2,"Axis 2 (90°)","")),IF(ISTEXT($N$255),"",IF(6&gt;$N$255,"",IF(ISTEXT($I$254),"",ROUND((6-0.5)*$I$254/$N$255,1))))))</f>
        <v/>
      </c>
      <c r="C261" s="538" t="n"/>
      <c r="D261" s="539">
        <f>IF($N$256="","",IF(OR(ISTEXT($N$254),ISTEXT($N$255),ISTEXT($N$256)),"",IF(OR(1&gt;$N$254,6&gt;$N$255,((6-1)*$N$254+1)&gt;$N$256),"",IF(INDEX($P$256:$W$265,MOD(((6-1)*$N$254+1)-1,10)+1,INT((((6-1)*$N$254+1)-1)/10)+1)="","",INDEX($P$256:$W$265,MOD(((6-1)*$N$254+1)-1,10)+1,INT((((6-1)*$N$254+1)-1)/10)+1)))))</f>
        <v/>
      </c>
      <c r="E261" s="539">
        <f>IF($N$256="","",IF(OR(ISTEXT($N$254),ISTEXT($N$255),ISTEXT($N$256)),"",IF(OR(2&gt;$N$254,6&gt;$N$255,((6-1)*$N$254+2)&gt;$N$256),"",IF(INDEX($P$256:$W$265,MOD(((6-1)*$N$254+2)-1,10)+1,INT((((6-1)*$N$254+2)-1)/10)+1)="","",INDEX($P$256:$W$265,MOD(((6-1)*$N$254+2)-1,10)+1,INT((((6-1)*$N$254+2)-1)/10)+1)))))</f>
        <v/>
      </c>
      <c r="F261" s="539">
        <f>IF($N$256="","",IF(OR(ISTEXT($N$254),ISTEXT($N$255),ISTEXT($N$256)),"",IF(OR(3&gt;$N$254,6&gt;$N$255,((6-1)*$N$254+3)&gt;$N$256),"",IF(INDEX($P$256:$W$265,MOD(((6-1)*$N$254+3)-1,10)+1,INT((((6-1)*$N$254+3)-1)/10)+1)="","",INDEX($P$256:$W$265,MOD(((6-1)*$N$254+3)-1,10)+1,INT((((6-1)*$N$254+3)-1)/10)+1)))))</f>
        <v/>
      </c>
      <c r="G261" s="539">
        <f>IF($N$256="","",IF(OR(ISTEXT($N$254),ISTEXT($N$255),ISTEXT($N$256)),"",IF(OR(4&gt;$N$254,6&gt;$N$255,((6-1)*$N$254+4)&gt;$N$256),"",IF(INDEX($P$256:$W$265,MOD(((6-1)*$N$254+4)-1,10)+1,INT((((6-1)*$N$254+4)-1)/10)+1)="","",INDEX($P$256:$W$265,MOD(((6-1)*$N$254+4)-1,10)+1,INT((((6-1)*$N$254+4)-1)/10)+1)))))</f>
        <v/>
      </c>
      <c r="H261" s="539">
        <f>IF($N$256="","",IF(OR(ISTEXT($N$254),ISTEXT($N$255),ISTEXT($N$256)),"",IF(OR(5&gt;$N$254,6&gt;$N$255,((6-1)*$N$254+5)&gt;$N$256),"",IF(INDEX($P$256:$W$265,MOD(((6-1)*$N$254+5)-1,10)+1,INT((((6-1)*$N$254+5)-1)/10)+1)="","",INDEX($P$256:$W$265,MOD(((6-1)*$N$254+5)-1,10)+1,INT((((6-1)*$N$254+5)-1)/10)+1)))))</f>
        <v/>
      </c>
      <c r="I261" s="539">
        <f>IF($N$256="","",IF(OR(ISTEXT($N$254),ISTEXT($N$255),ISTEXT($N$256)),"",IF(OR(6&gt;$N$254,6&gt;$N$255,((6-1)*$N$254+6)&gt;$N$256),"",IF(INDEX($P$256:$W$265,MOD(((6-1)*$N$254+6)-1,10)+1,INT((((6-1)*$N$254+6)-1)/10)+1)="","",INDEX($P$256:$W$265,MOD(((6-1)*$N$254+6)-1,10)+1,INT((((6-1)*$N$254+6)-1)/10)+1)))))</f>
        <v/>
      </c>
      <c r="J261" s="539">
        <f>IF($N$256="","",IF(OR(ISTEXT($N$254),ISTEXT($N$255),ISTEXT($N$256)),"",IF(OR(7&gt;$N$254,6&gt;$N$255,((6-1)*$N$254+7)&gt;$N$256),"",IF(INDEX($P$256:$W$265,MOD(((6-1)*$N$254+7)-1,10)+1,INT((((6-1)*$N$254+7)-1)/10)+1)="","",INDEX($P$256:$W$265,MOD(((6-1)*$N$254+7)-1,10)+1,INT((((6-1)*$N$254+7)-1)/10)+1)))))</f>
        <v/>
      </c>
      <c r="K261" s="539">
        <f>IF($N$256="","",IF(OR(ISTEXT($N$254),ISTEXT($N$255),ISTEXT($N$256)),"",IF(OR(8&gt;$N$254,6&gt;$N$255,((6-1)*$N$254+8)&gt;$N$256),"",IF(INDEX($P$256:$W$265,MOD(((6-1)*$N$254+8)-1,10)+1,INT((((6-1)*$N$254+8)-1)/10)+1)="","",INDEX($P$256:$W$265,MOD(((6-1)*$N$254+8)-1,10)+1,INT((((6-1)*$N$254+8)-1)/10)+1)))))</f>
        <v/>
      </c>
      <c r="L261" s="539">
        <f>IF($N$256="","",IF(OR(ISTEXT($N$254),ISTEXT($N$255),ISTEXT($N$256)),"",IF(OR(9&gt;$N$254,6&gt;$N$255,((6-1)*$N$254+9)&gt;$N$256),"",IF(INDEX($P$256:$W$265,MOD(((6-1)*$N$254+9)-1,10)+1,INT((((6-1)*$N$254+9)-1)/10)+1)="","",INDEX($P$256:$W$265,MOD(((6-1)*$N$254+9)-1,10)+1,INT((((6-1)*$N$254+9)-1)/10)+1)))))</f>
        <v/>
      </c>
      <c r="M261" s="539">
        <f>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IF(OR($D$254="",$G$254=""),"",IF($D$254="Round",IF(7=1,"Axis 1 (0°)",IF(7=2,"Axis 2 (90°)","")),IF(ISTEXT($N$255),"",IF(7&gt;$N$255,"",IF(ISTEXT($I$254),"",ROUND((7-0.5)*$I$254/$N$255,1))))))</f>
        <v/>
      </c>
      <c r="C262" s="538" t="n"/>
      <c r="D262" s="539">
        <f>IF($N$256="","",IF(OR(ISTEXT($N$254),ISTEXT($N$255),ISTEXT($N$256)),"",IF(OR(1&gt;$N$254,7&gt;$N$255,((7-1)*$N$254+1)&gt;$N$256),"",IF(INDEX($P$256:$W$265,MOD(((7-1)*$N$254+1)-1,10)+1,INT((((7-1)*$N$254+1)-1)/10)+1)="","",INDEX($P$256:$W$265,MOD(((7-1)*$N$254+1)-1,10)+1,INT((((7-1)*$N$254+1)-1)/10)+1)))))</f>
        <v/>
      </c>
      <c r="E262" s="539">
        <f>IF($N$256="","",IF(OR(ISTEXT($N$254),ISTEXT($N$255),ISTEXT($N$256)),"",IF(OR(2&gt;$N$254,7&gt;$N$255,((7-1)*$N$254+2)&gt;$N$256),"",IF(INDEX($P$256:$W$265,MOD(((7-1)*$N$254+2)-1,10)+1,INT((((7-1)*$N$254+2)-1)/10)+1)="","",INDEX($P$256:$W$265,MOD(((7-1)*$N$254+2)-1,10)+1,INT((((7-1)*$N$254+2)-1)/10)+1)))))</f>
        <v/>
      </c>
      <c r="F262" s="539">
        <f>IF($N$256="","",IF(OR(ISTEXT($N$254),ISTEXT($N$255),ISTEXT($N$256)),"",IF(OR(3&gt;$N$254,7&gt;$N$255,((7-1)*$N$254+3)&gt;$N$256),"",IF(INDEX($P$256:$W$265,MOD(((7-1)*$N$254+3)-1,10)+1,INT((((7-1)*$N$254+3)-1)/10)+1)="","",INDEX($P$256:$W$265,MOD(((7-1)*$N$254+3)-1,10)+1,INT((((7-1)*$N$254+3)-1)/10)+1)))))</f>
        <v/>
      </c>
      <c r="G262" s="539">
        <f>IF($N$256="","",IF(OR(ISTEXT($N$254),ISTEXT($N$255),ISTEXT($N$256)),"",IF(OR(4&gt;$N$254,7&gt;$N$255,((7-1)*$N$254+4)&gt;$N$256),"",IF(INDEX($P$256:$W$265,MOD(((7-1)*$N$254+4)-1,10)+1,INT((((7-1)*$N$254+4)-1)/10)+1)="","",INDEX($P$256:$W$265,MOD(((7-1)*$N$254+4)-1,10)+1,INT((((7-1)*$N$254+4)-1)/10)+1)))))</f>
        <v/>
      </c>
      <c r="H262" s="539">
        <f>IF($N$256="","",IF(OR(ISTEXT($N$254),ISTEXT($N$255),ISTEXT($N$256)),"",IF(OR(5&gt;$N$254,7&gt;$N$255,((7-1)*$N$254+5)&gt;$N$256),"",IF(INDEX($P$256:$W$265,MOD(((7-1)*$N$254+5)-1,10)+1,INT((((7-1)*$N$254+5)-1)/10)+1)="","",INDEX($P$256:$W$265,MOD(((7-1)*$N$254+5)-1,10)+1,INT((((7-1)*$N$254+5)-1)/10)+1)))))</f>
        <v/>
      </c>
      <c r="I262" s="539">
        <f>IF($N$256="","",IF(OR(ISTEXT($N$254),ISTEXT($N$255),ISTEXT($N$256)),"",IF(OR(6&gt;$N$254,7&gt;$N$255,((7-1)*$N$254+6)&gt;$N$256),"",IF(INDEX($P$256:$W$265,MOD(((7-1)*$N$254+6)-1,10)+1,INT((((7-1)*$N$254+6)-1)/10)+1)="","",INDEX($P$256:$W$265,MOD(((7-1)*$N$254+6)-1,10)+1,INT((((7-1)*$N$254+6)-1)/10)+1)))))</f>
        <v/>
      </c>
      <c r="J262" s="539">
        <f>IF($N$256="","",IF(OR(ISTEXT($N$254),ISTEXT($N$255),ISTEXT($N$256)),"",IF(OR(7&gt;$N$254,7&gt;$N$255,((7-1)*$N$254+7)&gt;$N$256),"",IF(INDEX($P$256:$W$265,MOD(((7-1)*$N$254+7)-1,10)+1,INT((((7-1)*$N$254+7)-1)/10)+1)="","",INDEX($P$256:$W$265,MOD(((7-1)*$N$254+7)-1,10)+1,INT((((7-1)*$N$254+7)-1)/10)+1)))))</f>
        <v/>
      </c>
      <c r="K262" s="539">
        <f>IF($N$256="","",IF(OR(ISTEXT($N$254),ISTEXT($N$255),ISTEXT($N$256)),"",IF(OR(8&gt;$N$254,7&gt;$N$255,((7-1)*$N$254+8)&gt;$N$256),"",IF(INDEX($P$256:$W$265,MOD(((7-1)*$N$254+8)-1,10)+1,INT((((7-1)*$N$254+8)-1)/10)+1)="","",INDEX($P$256:$W$265,MOD(((7-1)*$N$254+8)-1,10)+1,INT((((7-1)*$N$254+8)-1)/10)+1)))))</f>
        <v/>
      </c>
      <c r="L262" s="539">
        <f>IF($N$256="","",IF(OR(ISTEXT($N$254),ISTEXT($N$255),ISTEXT($N$256)),"",IF(OR(9&gt;$N$254,7&gt;$N$255,((7-1)*$N$254+9)&gt;$N$256),"",IF(INDEX($P$256:$W$265,MOD(((7-1)*$N$254+9)-1,10)+1,INT((((7-1)*$N$254+9)-1)/10)+1)="","",INDEX($P$256:$W$265,MOD(((7-1)*$N$254+9)-1,10)+1,INT((((7-1)*$N$254+9)-1)/10)+1)))))</f>
        <v/>
      </c>
      <c r="M262" s="539">
        <f>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IF(OR($D$254="",$G$254=""),"",IF($D$254="Round",IF(8=1,"Axis 1 (0°)",IF(8=2,"Axis 2 (90°)","")),IF(ISTEXT($N$255),"",IF(8&gt;$N$255,"",IF(ISTEXT($I$254),"",ROUND((8-0.5)*$I$254/$N$255,1))))))</f>
        <v/>
      </c>
      <c r="C263" s="538" t="n"/>
      <c r="D263" s="539">
        <f>IF($N$256="","",IF(OR(ISTEXT($N$254),ISTEXT($N$255),ISTEXT($N$256)),"",IF(OR(1&gt;$N$254,8&gt;$N$255,((8-1)*$N$254+1)&gt;$N$256),"",IF(INDEX($P$256:$W$265,MOD(((8-1)*$N$254+1)-1,10)+1,INT((((8-1)*$N$254+1)-1)/10)+1)="","",INDEX($P$256:$W$265,MOD(((8-1)*$N$254+1)-1,10)+1,INT((((8-1)*$N$254+1)-1)/10)+1)))))</f>
        <v/>
      </c>
      <c r="E263" s="539">
        <f>IF($N$256="","",IF(OR(ISTEXT($N$254),ISTEXT($N$255),ISTEXT($N$256)),"",IF(OR(2&gt;$N$254,8&gt;$N$255,((8-1)*$N$254+2)&gt;$N$256),"",IF(INDEX($P$256:$W$265,MOD(((8-1)*$N$254+2)-1,10)+1,INT((((8-1)*$N$254+2)-1)/10)+1)="","",INDEX($P$256:$W$265,MOD(((8-1)*$N$254+2)-1,10)+1,INT((((8-1)*$N$254+2)-1)/10)+1)))))</f>
        <v/>
      </c>
      <c r="F263" s="539">
        <f>IF($N$256="","",IF(OR(ISTEXT($N$254),ISTEXT($N$255),ISTEXT($N$256)),"",IF(OR(3&gt;$N$254,8&gt;$N$255,((8-1)*$N$254+3)&gt;$N$256),"",IF(INDEX($P$256:$W$265,MOD(((8-1)*$N$254+3)-1,10)+1,INT((((8-1)*$N$254+3)-1)/10)+1)="","",INDEX($P$256:$W$265,MOD(((8-1)*$N$254+3)-1,10)+1,INT((((8-1)*$N$254+3)-1)/10)+1)))))</f>
        <v/>
      </c>
      <c r="G263" s="539">
        <f>IF($N$256="","",IF(OR(ISTEXT($N$254),ISTEXT($N$255),ISTEXT($N$256)),"",IF(OR(4&gt;$N$254,8&gt;$N$255,((8-1)*$N$254+4)&gt;$N$256),"",IF(INDEX($P$256:$W$265,MOD(((8-1)*$N$254+4)-1,10)+1,INT((((8-1)*$N$254+4)-1)/10)+1)="","",INDEX($P$256:$W$265,MOD(((8-1)*$N$254+4)-1,10)+1,INT((((8-1)*$N$254+4)-1)/10)+1)))))</f>
        <v/>
      </c>
      <c r="H263" s="539">
        <f>IF($N$256="","",IF(OR(ISTEXT($N$254),ISTEXT($N$255),ISTEXT($N$256)),"",IF(OR(5&gt;$N$254,8&gt;$N$255,((8-1)*$N$254+5)&gt;$N$256),"",IF(INDEX($P$256:$W$265,MOD(((8-1)*$N$254+5)-1,10)+1,INT((((8-1)*$N$254+5)-1)/10)+1)="","",INDEX($P$256:$W$265,MOD(((8-1)*$N$254+5)-1,10)+1,INT((((8-1)*$N$254+5)-1)/10)+1)))))</f>
        <v/>
      </c>
      <c r="I263" s="539">
        <f>IF($N$256="","",IF(OR(ISTEXT($N$254),ISTEXT($N$255),ISTEXT($N$256)),"",IF(OR(6&gt;$N$254,8&gt;$N$255,((8-1)*$N$254+6)&gt;$N$256),"",IF(INDEX($P$256:$W$265,MOD(((8-1)*$N$254+6)-1,10)+1,INT((((8-1)*$N$254+6)-1)/10)+1)="","",INDEX($P$256:$W$265,MOD(((8-1)*$N$254+6)-1,10)+1,INT((((8-1)*$N$254+6)-1)/10)+1)))))</f>
        <v/>
      </c>
      <c r="J263" s="539">
        <f>IF($N$256="","",IF(OR(ISTEXT($N$254),ISTEXT($N$255),ISTEXT($N$256)),"",IF(OR(7&gt;$N$254,8&gt;$N$255,((8-1)*$N$254+7)&gt;$N$256),"",IF(INDEX($P$256:$W$265,MOD(((8-1)*$N$254+7)-1,10)+1,INT((((8-1)*$N$254+7)-1)/10)+1)="","",INDEX($P$256:$W$265,MOD(((8-1)*$N$254+7)-1,10)+1,INT((((8-1)*$N$254+7)-1)/10)+1)))))</f>
        <v/>
      </c>
      <c r="K263" s="539">
        <f>IF($N$256="","",IF(OR(ISTEXT($N$254),ISTEXT($N$255),ISTEXT($N$256)),"",IF(OR(8&gt;$N$254,8&gt;$N$255,((8-1)*$N$254+8)&gt;$N$256),"",IF(INDEX($P$256:$W$265,MOD(((8-1)*$N$254+8)-1,10)+1,INT((((8-1)*$N$254+8)-1)/10)+1)="","",INDEX($P$256:$W$265,MOD(((8-1)*$N$254+8)-1,10)+1,INT((((8-1)*$N$254+8)-1)/10)+1)))))</f>
        <v/>
      </c>
      <c r="L263" s="539">
        <f>IF($N$256="","",IF(OR(ISTEXT($N$254),ISTEXT($N$255),ISTEXT($N$256)),"",IF(OR(9&gt;$N$254,8&gt;$N$255,((8-1)*$N$254+9)&gt;$N$256),"",IF(INDEX($P$256:$W$265,MOD(((8-1)*$N$254+9)-1,10)+1,INT((((8-1)*$N$254+9)-1)/10)+1)="","",INDEX($P$256:$W$265,MOD(((8-1)*$N$254+9)-1,10)+1,INT((((8-1)*$N$254+9)-1)/10)+1)))))</f>
        <v/>
      </c>
      <c r="M263" s="539">
        <f>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IF($G$269="","",IF($D$269="Round",$G$269&amp;""" dia",$G$269&amp;""" x "&amp;$I$269&amp;""""))</f>
        <v/>
      </c>
      <c r="G267" s="173" t="n"/>
      <c r="H267" s="525">
        <f>IF(OR($D$269="",$G$269=""),"",IF($D$269="Round",IF(ISTEXT($G$269),"",ROUND(PI()*(($G$269-2*N($K$269))/2)^2/144,3)),IF($I$269="","",IF(OR(ISTEXT($G$269),ISTEXT($I$269)),"",ROUND(($G$269-2*N($K$269))*($I$269-2*N($K$269))/144,3)))))</f>
        <v/>
      </c>
      <c r="I267" s="189" t="n"/>
      <c r="J267" s="189" t="n"/>
      <c r="K267" s="189">
        <f>IF(N(J267)*N(H267)=0,"",ROUND(N(J267)*N(H267),0))</f>
        <v/>
      </c>
      <c r="L267" s="189">
        <f>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IF($N$269="","",IF($D$269="Round",$N$269&amp;" x 2 axes",IF($N$270="","",$N$269&amp;" x "&amp;$N$270)))</f>
        <v/>
      </c>
      <c r="N269" s="534">
        <f>IF(OR($D$269="",$G$269=""),"",IF($D$269="Round",IF(ISTEXT($G$269),"",IF($G$269&lt;=9,6,IF($G$269&lt;=12,8,10))),IF(ISTEXT($G$269),"",IF($G$269&lt;12,2,MIN(10,MAX(3,ROUNDUP($G$269/6,0)))))))</f>
        <v/>
      </c>
      <c r="P269" s="473" t="inlineStr">
        <is>
          <t>Quick entry – type readings in order (row by row of the grid), down this column then the next:</t>
        </is>
      </c>
    </row>
    <row r="270" ht="13.35" customHeight="1" s="162">
      <c r="B270" s="535" t="inlineStr">
        <is>
          <t>Depth↓ Pos→ (in)</t>
        </is>
      </c>
      <c r="C270" s="414" t="n"/>
      <c r="D270" s="535">
        <f>IF(ISTEXT($N$269),"",IF(OR($D$269="",$G$269="",1&gt;$N$269),"",IF($D$269="Round",IF(ISTEXT($G$269),"",ROUND(IF(1&lt;=$N$269/2,$G$269/2*(1-SQRT(($N$269-2*1+1)/$N$269)),$G$269-$G$269/2*(1-SQRT(($N$269-2*($N$269-1+1)+1)/$N$269))),1)),IF(ISTEXT($G$269),"",ROUND((1-0.5)*$G$269/$N$269,1)))))</f>
        <v/>
      </c>
      <c r="E270" s="535">
        <f>IF(ISTEXT($N$269),"",IF(OR($D$269="",$G$269="",2&gt;$N$269),"",IF($D$269="Round",IF(ISTEXT($G$269),"",ROUND(IF(2&lt;=$N$269/2,$G$269/2*(1-SQRT(($N$269-2*2+1)/$N$269)),$G$269-$G$269/2*(1-SQRT(($N$269-2*($N$269-2+1)+1)/$N$269))),1)),IF(ISTEXT($G$269),"",ROUND((2-0.5)*$G$269/$N$269,1)))))</f>
        <v/>
      </c>
      <c r="F270" s="535">
        <f>IF(ISTEXT($N$269),"",IF(OR($D$269="",$G$269="",3&gt;$N$269),"",IF($D$269="Round",IF(ISTEXT($G$269),"",ROUND(IF(3&lt;=$N$269/2,$G$269/2*(1-SQRT(($N$269-2*3+1)/$N$269)),$G$269-$G$269/2*(1-SQRT(($N$269-2*($N$269-3+1)+1)/$N$269))),1)),IF(ISTEXT($G$269),"",ROUND((3-0.5)*$G$269/$N$269,1)))))</f>
        <v/>
      </c>
      <c r="G270" s="535">
        <f>IF(ISTEXT($N$269),"",IF(OR($D$269="",$G$269="",4&gt;$N$269),"",IF($D$269="Round",IF(ISTEXT($G$269),"",ROUND(IF(4&lt;=$N$269/2,$G$269/2*(1-SQRT(($N$269-2*4+1)/$N$269)),$G$269-$G$269/2*(1-SQRT(($N$269-2*($N$269-4+1)+1)/$N$269))),1)),IF(ISTEXT($G$269),"",ROUND((4-0.5)*$G$269/$N$269,1)))))</f>
        <v/>
      </c>
      <c r="H270" s="535">
        <f>IF(ISTEXT($N$269),"",IF(OR($D$269="",$G$269="",5&gt;$N$269),"",IF($D$269="Round",IF(ISTEXT($G$269),"",ROUND(IF(5&lt;=$N$269/2,$G$269/2*(1-SQRT(($N$269-2*5+1)/$N$269)),$G$269-$G$269/2*(1-SQRT(($N$269-2*($N$269-5+1)+1)/$N$269))),1)),IF(ISTEXT($G$269),"",ROUND((5-0.5)*$G$269/$N$269,1)))))</f>
        <v/>
      </c>
      <c r="I270" s="535">
        <f>IF(ISTEXT($N$269),"",IF(OR($D$269="",$G$269="",6&gt;$N$269),"",IF($D$269="Round",IF(ISTEXT($G$269),"",ROUND(IF(6&lt;=$N$269/2,$G$269/2*(1-SQRT(($N$269-2*6+1)/$N$269)),$G$269-$G$269/2*(1-SQRT(($N$269-2*($N$269-6+1)+1)/$N$269))),1)),IF(ISTEXT($G$269),"",ROUND((6-0.5)*$G$269/$N$269,1)))))</f>
        <v/>
      </c>
      <c r="J270" s="535">
        <f>IF(ISTEXT($N$269),"",IF(OR($D$269="",$G$269="",7&gt;$N$269),"",IF($D$269="Round",IF(ISTEXT($G$269),"",ROUND(IF(7&lt;=$N$269/2,$G$269/2*(1-SQRT(($N$269-2*7+1)/$N$269)),$G$269-$G$269/2*(1-SQRT(($N$269-2*($N$269-7+1)+1)/$N$269))),1)),IF(ISTEXT($G$269),"",ROUND((7-0.5)*$G$269/$N$269,1)))))</f>
        <v/>
      </c>
      <c r="K270" s="535">
        <f>IF(ISTEXT($N$269),"",IF(OR($D$269="",$G$269="",8&gt;$N$269),"",IF($D$269="Round",IF(ISTEXT($G$269),"",ROUND(IF(8&lt;=$N$269/2,$G$269/2*(1-SQRT(($N$269-2*8+1)/$N$269)),$G$269-$G$269/2*(1-SQRT(($N$269-2*($N$269-8+1)+1)/$N$269))),1)),IF(ISTEXT($G$269),"",ROUND((8-0.5)*$G$269/$N$269,1)))))</f>
        <v/>
      </c>
      <c r="L270" s="535">
        <f>IF(ISTEXT($N$269),"",IF(OR($D$269="",$G$269="",9&gt;$N$269),"",IF($D$269="Round",IF(ISTEXT($G$269),"",ROUND(IF(9&lt;=$N$269/2,$G$269/2*(1-SQRT(($N$269-2*9+1)/$N$269)),$G$269-$G$269/2*(1-SQRT(($N$269-2*($N$269-9+1)+1)/$N$269))),1)),IF(ISTEXT($G$269),"",ROUND((9-0.5)*$G$269/$N$269,1)))))</f>
        <v/>
      </c>
      <c r="M270" s="535">
        <f>IF(ISTEXT($N$269),"",IF(OR($D$269="",$G$269="",10&gt;$N$269),"",IF($D$269="Round",IF(ISTEXT($G$269),"",ROUND(IF(10&lt;=$N$269/2,$G$269/2*(1-SQRT(($N$269-2*10+1)/$N$269)),$G$269-$G$269/2*(1-SQRT(($N$269-2*($N$269-10+1)+1)/$N$269))),1)),IF(ISTEXT($G$269),"",ROUND((10-0.5)*$G$269/$N$269,1)))))</f>
        <v/>
      </c>
      <c r="N270" s="534">
        <f>IF(OR($D$269="",$G$269=""),"",IF($D$269="Round",2,IF($I$269="","",IF(ISTEXT($I$269),"",IF($I$269&lt;12,2,MIN(8,MAX(3,ROUNDUP($I$269/6,0))))))))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IF(OR($D$269="",$G$269=""),"",IF($D$269="Round",IF(1=1,"Axis 1 (0°)",IF(1=2,"Axis 2 (90°)","")),IF(ISTEXT($N$270),"",IF(1&gt;$N$270,"",IF(ISTEXT($I$269),"",ROUND((1-0.5)*$I$269/$N$270,1))))))</f>
        <v/>
      </c>
      <c r="C271" s="538" t="n"/>
      <c r="D271" s="539">
        <f>IF($N$271="","",IF(OR(ISTEXT($N$269),ISTEXT($N$270),ISTEXT($N$271)),"",IF(OR(1&gt;$N$269,1&gt;$N$270,((1-1)*$N$269+1)&gt;$N$271),"",IF(INDEX($P$271:$W$280,MOD(((1-1)*$N$269+1)-1,10)+1,INT((((1-1)*$N$269+1)-1)/10)+1)="","",INDEX($P$271:$W$280,MOD(((1-1)*$N$269+1)-1,10)+1,INT((((1-1)*$N$269+1)-1)/10)+1)))))</f>
        <v/>
      </c>
      <c r="E271" s="539">
        <f>IF($N$271="","",IF(OR(ISTEXT($N$269),ISTEXT($N$270),ISTEXT($N$271)),"",IF(OR(2&gt;$N$269,1&gt;$N$270,((1-1)*$N$269+2)&gt;$N$271),"",IF(INDEX($P$271:$W$280,MOD(((1-1)*$N$269+2)-1,10)+1,INT((((1-1)*$N$269+2)-1)/10)+1)="","",INDEX($P$271:$W$280,MOD(((1-1)*$N$269+2)-1,10)+1,INT((((1-1)*$N$269+2)-1)/10)+1)))))</f>
        <v/>
      </c>
      <c r="F271" s="539">
        <f>IF($N$271="","",IF(OR(ISTEXT($N$269),ISTEXT($N$270),ISTEXT($N$271)),"",IF(OR(3&gt;$N$269,1&gt;$N$270,((1-1)*$N$269+3)&gt;$N$271),"",IF(INDEX($P$271:$W$280,MOD(((1-1)*$N$269+3)-1,10)+1,INT((((1-1)*$N$269+3)-1)/10)+1)="","",INDEX($P$271:$W$280,MOD(((1-1)*$N$269+3)-1,10)+1,INT((((1-1)*$N$269+3)-1)/10)+1)))))</f>
        <v/>
      </c>
      <c r="G271" s="539">
        <f>IF($N$271="","",IF(OR(ISTEXT($N$269),ISTEXT($N$270),ISTEXT($N$271)),"",IF(OR(4&gt;$N$269,1&gt;$N$270,((1-1)*$N$269+4)&gt;$N$271),"",IF(INDEX($P$271:$W$280,MOD(((1-1)*$N$269+4)-1,10)+1,INT((((1-1)*$N$269+4)-1)/10)+1)="","",INDEX($P$271:$W$280,MOD(((1-1)*$N$269+4)-1,10)+1,INT((((1-1)*$N$269+4)-1)/10)+1)))))</f>
        <v/>
      </c>
      <c r="H271" s="539">
        <f>IF($N$271="","",IF(OR(ISTEXT($N$269),ISTEXT($N$270),ISTEXT($N$271)),"",IF(OR(5&gt;$N$269,1&gt;$N$270,((1-1)*$N$269+5)&gt;$N$271),"",IF(INDEX($P$271:$W$280,MOD(((1-1)*$N$269+5)-1,10)+1,INT((((1-1)*$N$269+5)-1)/10)+1)="","",INDEX($P$271:$W$280,MOD(((1-1)*$N$269+5)-1,10)+1,INT((((1-1)*$N$269+5)-1)/10)+1)))))</f>
        <v/>
      </c>
      <c r="I271" s="539">
        <f>IF($N$271="","",IF(OR(ISTEXT($N$269),ISTEXT($N$270),ISTEXT($N$271)),"",IF(OR(6&gt;$N$269,1&gt;$N$270,((1-1)*$N$269+6)&gt;$N$271),"",IF(INDEX($P$271:$W$280,MOD(((1-1)*$N$269+6)-1,10)+1,INT((((1-1)*$N$269+6)-1)/10)+1)="","",INDEX($P$271:$W$280,MOD(((1-1)*$N$269+6)-1,10)+1,INT((((1-1)*$N$269+6)-1)/10)+1)))))</f>
        <v/>
      </c>
      <c r="J271" s="539">
        <f>IF($N$271="","",IF(OR(ISTEXT($N$269),ISTEXT($N$270),ISTEXT($N$271)),"",IF(OR(7&gt;$N$269,1&gt;$N$270,((1-1)*$N$269+7)&gt;$N$271),"",IF(INDEX($P$271:$W$280,MOD(((1-1)*$N$269+7)-1,10)+1,INT((((1-1)*$N$269+7)-1)/10)+1)="","",INDEX($P$271:$W$280,MOD(((1-1)*$N$269+7)-1,10)+1,INT((((1-1)*$N$269+7)-1)/10)+1)))))</f>
        <v/>
      </c>
      <c r="K271" s="539">
        <f>IF($N$271="","",IF(OR(ISTEXT($N$269),ISTEXT($N$270),ISTEXT($N$271)),"",IF(OR(8&gt;$N$269,1&gt;$N$270,((1-1)*$N$269+8)&gt;$N$271),"",IF(INDEX($P$271:$W$280,MOD(((1-1)*$N$269+8)-1,10)+1,INT((((1-1)*$N$269+8)-1)/10)+1)="","",INDEX($P$271:$W$280,MOD(((1-1)*$N$269+8)-1,10)+1,INT((((1-1)*$N$269+8)-1)/10)+1)))))</f>
        <v/>
      </c>
      <c r="L271" s="539">
        <f>IF($N$271="","",IF(OR(ISTEXT($N$269),ISTEXT($N$270),ISTEXT($N$271)),"",IF(OR(9&gt;$N$269,1&gt;$N$270,((1-1)*$N$269+9)&gt;$N$271),"",IF(INDEX($P$271:$W$280,MOD(((1-1)*$N$269+9)-1,10)+1,INT((((1-1)*$N$269+9)-1)/10)+1)="","",INDEX($P$271:$W$280,MOD(((1-1)*$N$269+9)-1,10)+1,INT((((1-1)*$N$269+9)-1)/10)+1)))))</f>
        <v/>
      </c>
      <c r="M271" s="539">
        <f>IF($N$271="","",IF(OR(ISTEXT($N$269),ISTEXT($N$270),ISTEXT($N$271)),"",IF(OR(10&gt;$N$269,1&gt;$N$270,((1-1)*$N$269+10)&gt;$N$271),"",IF(INDEX($P$271:$W$280,MOD(((1-1)*$N$269+10)-1,10)+1,INT((((1-1)*$N$269+10)-1)/10)+1)="","",INDEX($P$271:$W$280,MOD(((1-1)*$N$269+10)-1,10)+1,INT((((1-1)*$N$269+10)-1)/10)+1)))))</f>
        <v/>
      </c>
      <c r="N271" s="534">
        <f>IF(OR(N269="",N270=""),"",IF(OR(ISTEXT(N269),ISTEXT(N270)),"",N269*N270))</f>
        <v/>
      </c>
      <c r="P271" s="540" t="n"/>
      <c r="Q271" s="540" t="n"/>
      <c r="R271" s="540" t="n"/>
      <c r="S271" s="540" t="n"/>
      <c r="T271" s="540" t="n"/>
      <c r="U271" s="540" t="n"/>
      <c r="V271" s="540" t="n"/>
      <c r="W271" s="540" t="n"/>
    </row>
    <row r="272" ht="13.35" customHeight="1" s="162">
      <c r="B272" s="537">
        <f>IF(OR($D$269="",$G$269=""),"",IF($D$269="Round",IF(2=1,"Axis 1 (0°)",IF(2=2,"Axis 2 (90°)","")),IF(ISTEXT($N$270),"",IF(2&gt;$N$270,"",IF(ISTEXT($I$269),"",ROUND((2-0.5)*$I$269/$N$270,1))))))</f>
        <v/>
      </c>
      <c r="C272" s="538" t="n"/>
      <c r="D272" s="539">
        <f>IF($N$271="","",IF(OR(ISTEXT($N$269),ISTEXT($N$270),ISTEXT($N$271)),"",IF(OR(1&gt;$N$269,2&gt;$N$270,((2-1)*$N$269+1)&gt;$N$271),"",IF(INDEX($P$271:$W$280,MOD(((2-1)*$N$269+1)-1,10)+1,INT((((2-1)*$N$269+1)-1)/10)+1)="","",INDEX($P$271:$W$280,MOD(((2-1)*$N$269+1)-1,10)+1,INT((((2-1)*$N$269+1)-1)/10)+1)))))</f>
        <v/>
      </c>
      <c r="E272" s="539">
        <f>IF($N$271="","",IF(OR(ISTEXT($N$269),ISTEXT($N$270),ISTEXT($N$271)),"",IF(OR(2&gt;$N$269,2&gt;$N$270,((2-1)*$N$269+2)&gt;$N$271),"",IF(INDEX($P$271:$W$280,MOD(((2-1)*$N$269+2)-1,10)+1,INT((((2-1)*$N$269+2)-1)/10)+1)="","",INDEX($P$271:$W$280,MOD(((2-1)*$N$269+2)-1,10)+1,INT((((2-1)*$N$269+2)-1)/10)+1)))))</f>
        <v/>
      </c>
      <c r="F272" s="539">
        <f>IF($N$271="","",IF(OR(ISTEXT($N$269),ISTEXT($N$270),ISTEXT($N$271)),"",IF(OR(3&gt;$N$269,2&gt;$N$270,((2-1)*$N$269+3)&gt;$N$271),"",IF(INDEX($P$271:$W$280,MOD(((2-1)*$N$269+3)-1,10)+1,INT((((2-1)*$N$269+3)-1)/10)+1)="","",INDEX($P$271:$W$280,MOD(((2-1)*$N$269+3)-1,10)+1,INT((((2-1)*$N$269+3)-1)/10)+1)))))</f>
        <v/>
      </c>
      <c r="G272" s="539">
        <f>IF($N$271="","",IF(OR(ISTEXT($N$269),ISTEXT($N$270),ISTEXT($N$271)),"",IF(OR(4&gt;$N$269,2&gt;$N$270,((2-1)*$N$269+4)&gt;$N$271),"",IF(INDEX($P$271:$W$280,MOD(((2-1)*$N$269+4)-1,10)+1,INT((((2-1)*$N$269+4)-1)/10)+1)="","",INDEX($P$271:$W$280,MOD(((2-1)*$N$269+4)-1,10)+1,INT((((2-1)*$N$269+4)-1)/10)+1)))))</f>
        <v/>
      </c>
      <c r="H272" s="539">
        <f>IF($N$271="","",IF(OR(ISTEXT($N$269),ISTEXT($N$270),ISTEXT($N$271)),"",IF(OR(5&gt;$N$269,2&gt;$N$270,((2-1)*$N$269+5)&gt;$N$271),"",IF(INDEX($P$271:$W$280,MOD(((2-1)*$N$269+5)-1,10)+1,INT((((2-1)*$N$269+5)-1)/10)+1)="","",INDEX($P$271:$W$280,MOD(((2-1)*$N$269+5)-1,10)+1,INT((((2-1)*$N$269+5)-1)/10)+1)))))</f>
        <v/>
      </c>
      <c r="I272" s="539">
        <f>IF($N$271="","",IF(OR(ISTEXT($N$269),ISTEXT($N$270),ISTEXT($N$271)),"",IF(OR(6&gt;$N$269,2&gt;$N$270,((2-1)*$N$269+6)&gt;$N$271),"",IF(INDEX($P$271:$W$280,MOD(((2-1)*$N$269+6)-1,10)+1,INT((((2-1)*$N$269+6)-1)/10)+1)="","",INDEX($P$271:$W$280,MOD(((2-1)*$N$269+6)-1,10)+1,INT((((2-1)*$N$269+6)-1)/10)+1)))))</f>
        <v/>
      </c>
      <c r="J272" s="539">
        <f>IF($N$271="","",IF(OR(ISTEXT($N$269),ISTEXT($N$270),ISTEXT($N$271)),"",IF(OR(7&gt;$N$269,2&gt;$N$270,((2-1)*$N$269+7)&gt;$N$271),"",IF(INDEX($P$271:$W$280,MOD(((2-1)*$N$269+7)-1,10)+1,INT((((2-1)*$N$269+7)-1)/10)+1)="","",INDEX($P$271:$W$280,MOD(((2-1)*$N$269+7)-1,10)+1,INT((((2-1)*$N$269+7)-1)/10)+1)))))</f>
        <v/>
      </c>
      <c r="K272" s="539">
        <f>IF($N$271="","",IF(OR(ISTEXT($N$269),ISTEXT($N$270),ISTEXT($N$271)),"",IF(OR(8&gt;$N$269,2&gt;$N$270,((2-1)*$N$269+8)&gt;$N$271),"",IF(INDEX($P$271:$W$280,MOD(((2-1)*$N$269+8)-1,10)+1,INT((((2-1)*$N$269+8)-1)/10)+1)="","",INDEX($P$271:$W$280,MOD(((2-1)*$N$269+8)-1,10)+1,INT((((2-1)*$N$269+8)-1)/10)+1)))))</f>
        <v/>
      </c>
      <c r="L272" s="539">
        <f>IF($N$271="","",IF(OR(ISTEXT($N$269),ISTEXT($N$270),ISTEXT($N$271)),"",IF(OR(9&gt;$N$269,2&gt;$N$270,((2-1)*$N$269+9)&gt;$N$271),"",IF(INDEX($P$271:$W$280,MOD(((2-1)*$N$269+9)-1,10)+1,INT((((2-1)*$N$269+9)-1)/10)+1)="","",INDEX($P$271:$W$280,MOD(((2-1)*$N$269+9)-1,10)+1,INT((((2-1)*$N$269+9)-1)/10)+1)))))</f>
        <v/>
      </c>
      <c r="M272" s="539">
        <f>IF($N$271="","",IF(OR(ISTEXT($N$269),ISTEXT($N$270),ISTEXT($N$271)),"",IF(OR(10&gt;$N$269,2&gt;$N$270,((2-1)*$N$269+10)&gt;$N$271),"",IF(INDEX($P$271:$W$280,MOD(((2-1)*$N$269+10)-1,10)+1,INT((((2-1)*$N$269+10)-1)/10)+1)="","",INDEX($P$271:$W$280,MOD(((2-1)*$N$269+10)-1,10)+1,INT((((2-1)*$N$269+10)-1)/10)+1)))))</f>
        <v/>
      </c>
      <c r="P272" s="540" t="n"/>
      <c r="Q272" s="540" t="n"/>
      <c r="R272" s="540" t="n"/>
      <c r="S272" s="540" t="n"/>
      <c r="T272" s="540" t="n"/>
      <c r="U272" s="540" t="n"/>
      <c r="V272" s="540" t="n"/>
      <c r="W272" s="540" t="n"/>
    </row>
    <row r="273" ht="13.35" customHeight="1" s="162">
      <c r="B273" s="537">
        <f>IF(OR($D$269="",$G$269=""),"",IF($D$269="Round",IF(3=1,"Axis 1 (0°)",IF(3=2,"Axis 2 (90°)","")),IF(ISTEXT($N$270),"",IF(3&gt;$N$270,"",IF(ISTEXT($I$269),"",ROUND((3-0.5)*$I$269/$N$270,1))))))</f>
        <v/>
      </c>
      <c r="C273" s="538" t="n"/>
      <c r="D273" s="539">
        <f>IF($N$271="","",IF(OR(ISTEXT($N$269),ISTEXT($N$270),ISTEXT($N$271)),"",IF(OR(1&gt;$N$269,3&gt;$N$270,((3-1)*$N$269+1)&gt;$N$271),"",IF(INDEX($P$271:$W$280,MOD(((3-1)*$N$269+1)-1,10)+1,INT((((3-1)*$N$269+1)-1)/10)+1)="","",INDEX($P$271:$W$280,MOD(((3-1)*$N$269+1)-1,10)+1,INT((((3-1)*$N$269+1)-1)/10)+1)))))</f>
        <v/>
      </c>
      <c r="E273" s="539">
        <f>IF($N$271="","",IF(OR(ISTEXT($N$269),ISTEXT($N$270),ISTEXT($N$271)),"",IF(OR(2&gt;$N$269,3&gt;$N$270,((3-1)*$N$269+2)&gt;$N$271),"",IF(INDEX($P$271:$W$280,MOD(((3-1)*$N$269+2)-1,10)+1,INT((((3-1)*$N$269+2)-1)/10)+1)="","",INDEX($P$271:$W$280,MOD(((3-1)*$N$269+2)-1,10)+1,INT((((3-1)*$N$269+2)-1)/10)+1)))))</f>
        <v/>
      </c>
      <c r="F273" s="539">
        <f>IF($N$271="","",IF(OR(ISTEXT($N$269),ISTEXT($N$270),ISTEXT($N$271)),"",IF(OR(3&gt;$N$269,3&gt;$N$270,((3-1)*$N$269+3)&gt;$N$271),"",IF(INDEX($P$271:$W$280,MOD(((3-1)*$N$269+3)-1,10)+1,INT((((3-1)*$N$269+3)-1)/10)+1)="","",INDEX($P$271:$W$280,MOD(((3-1)*$N$269+3)-1,10)+1,INT((((3-1)*$N$269+3)-1)/10)+1)))))</f>
        <v/>
      </c>
      <c r="G273" s="539">
        <f>IF($N$271="","",IF(OR(ISTEXT($N$269),ISTEXT($N$270),ISTEXT($N$271)),"",IF(OR(4&gt;$N$269,3&gt;$N$270,((3-1)*$N$269+4)&gt;$N$271),"",IF(INDEX($P$271:$W$280,MOD(((3-1)*$N$269+4)-1,10)+1,INT((((3-1)*$N$269+4)-1)/10)+1)="","",INDEX($P$271:$W$280,MOD(((3-1)*$N$269+4)-1,10)+1,INT((((3-1)*$N$269+4)-1)/10)+1)))))</f>
        <v/>
      </c>
      <c r="H273" s="539">
        <f>IF($N$271="","",IF(OR(ISTEXT($N$269),ISTEXT($N$270),ISTEXT($N$271)),"",IF(OR(5&gt;$N$269,3&gt;$N$270,((3-1)*$N$269+5)&gt;$N$271),"",IF(INDEX($P$271:$W$280,MOD(((3-1)*$N$269+5)-1,10)+1,INT((((3-1)*$N$269+5)-1)/10)+1)="","",INDEX($P$271:$W$280,MOD(((3-1)*$N$269+5)-1,10)+1,INT((((3-1)*$N$269+5)-1)/10)+1)))))</f>
        <v/>
      </c>
      <c r="I273" s="539">
        <f>IF($N$271="","",IF(OR(ISTEXT($N$269),ISTEXT($N$270),ISTEXT($N$271)),"",IF(OR(6&gt;$N$269,3&gt;$N$270,((3-1)*$N$269+6)&gt;$N$271),"",IF(INDEX($P$271:$W$280,MOD(((3-1)*$N$269+6)-1,10)+1,INT((((3-1)*$N$269+6)-1)/10)+1)="","",INDEX($P$271:$W$280,MOD(((3-1)*$N$269+6)-1,10)+1,INT((((3-1)*$N$269+6)-1)/10)+1)))))</f>
        <v/>
      </c>
      <c r="J273" s="539">
        <f>IF($N$271="","",IF(OR(ISTEXT($N$269),ISTEXT($N$270),ISTEXT($N$271)),"",IF(OR(7&gt;$N$269,3&gt;$N$270,((3-1)*$N$269+7)&gt;$N$271),"",IF(INDEX($P$271:$W$280,MOD(((3-1)*$N$269+7)-1,10)+1,INT((((3-1)*$N$269+7)-1)/10)+1)="","",INDEX($P$271:$W$280,MOD(((3-1)*$N$269+7)-1,10)+1,INT((((3-1)*$N$269+7)-1)/10)+1)))))</f>
        <v/>
      </c>
      <c r="K273" s="539">
        <f>IF($N$271="","",IF(OR(ISTEXT($N$269),ISTEXT($N$270),ISTEXT($N$271)),"",IF(OR(8&gt;$N$269,3&gt;$N$270,((3-1)*$N$269+8)&gt;$N$271),"",IF(INDEX($P$271:$W$280,MOD(((3-1)*$N$269+8)-1,10)+1,INT((((3-1)*$N$269+8)-1)/10)+1)="","",INDEX($P$271:$W$280,MOD(((3-1)*$N$269+8)-1,10)+1,INT((((3-1)*$N$269+8)-1)/10)+1)))))</f>
        <v/>
      </c>
      <c r="L273" s="539">
        <f>IF($N$271="","",IF(OR(ISTEXT($N$269),ISTEXT($N$270),ISTEXT($N$271)),"",IF(OR(9&gt;$N$269,3&gt;$N$270,((3-1)*$N$269+9)&gt;$N$271),"",IF(INDEX($P$271:$W$280,MOD(((3-1)*$N$269+9)-1,10)+1,INT((((3-1)*$N$269+9)-1)/10)+1)="","",INDEX($P$271:$W$280,MOD(((3-1)*$N$269+9)-1,10)+1,INT((((3-1)*$N$269+9)-1)/10)+1)))))</f>
        <v/>
      </c>
      <c r="M273" s="539">
        <f>IF($N$271="","",IF(OR(ISTEXT($N$269),ISTEXT($N$270),ISTEXT($N$271)),"",IF(OR(10&gt;$N$269,3&gt;$N$270,((3-1)*$N$269+10)&gt;$N$271),"",IF(INDEX($P$271:$W$280,MOD(((3-1)*$N$269+10)-1,10)+1,INT((((3-1)*$N$269+10)-1)/10)+1)="","",INDEX($P$271:$W$280,MOD(((3-1)*$N$269+10)-1,10)+1,INT((((3-1)*$N$269+10)-1)/10)+1)))))</f>
        <v/>
      </c>
      <c r="P273" s="540" t="n"/>
      <c r="Q273" s="540" t="n"/>
      <c r="R273" s="540" t="n"/>
      <c r="S273" s="540" t="n"/>
      <c r="T273" s="540" t="n"/>
      <c r="U273" s="540" t="n"/>
      <c r="V273" s="540" t="n"/>
      <c r="W273" s="540" t="n"/>
    </row>
    <row r="274" ht="13.35" customHeight="1" s="162">
      <c r="B274" s="537">
        <f>IF(OR($D$269="",$G$269=""),"",IF($D$269="Round",IF(4=1,"Axis 1 (0°)",IF(4=2,"Axis 2 (90°)","")),IF(ISTEXT($N$270),"",IF(4&gt;$N$270,"",IF(ISTEXT($I$269),"",ROUND((4-0.5)*$I$269/$N$270,1))))))</f>
        <v/>
      </c>
      <c r="C274" s="538" t="n"/>
      <c r="D274" s="539">
        <f>IF($N$271="","",IF(OR(ISTEXT($N$269),ISTEXT($N$270),ISTEXT($N$271)),"",IF(OR(1&gt;$N$269,4&gt;$N$270,((4-1)*$N$269+1)&gt;$N$271),"",IF(INDEX($P$271:$W$280,MOD(((4-1)*$N$269+1)-1,10)+1,INT((((4-1)*$N$269+1)-1)/10)+1)="","",INDEX($P$271:$W$280,MOD(((4-1)*$N$269+1)-1,10)+1,INT((((4-1)*$N$269+1)-1)/10)+1)))))</f>
        <v/>
      </c>
      <c r="E274" s="539">
        <f>IF($N$271="","",IF(OR(ISTEXT($N$269),ISTEXT($N$270),ISTEXT($N$271)),"",IF(OR(2&gt;$N$269,4&gt;$N$270,((4-1)*$N$269+2)&gt;$N$271),"",IF(INDEX($P$271:$W$280,MOD(((4-1)*$N$269+2)-1,10)+1,INT((((4-1)*$N$269+2)-1)/10)+1)="","",INDEX($P$271:$W$280,MOD(((4-1)*$N$269+2)-1,10)+1,INT((((4-1)*$N$269+2)-1)/10)+1)))))</f>
        <v/>
      </c>
      <c r="F274" s="539">
        <f>IF($N$271="","",IF(OR(ISTEXT($N$269),ISTEXT($N$270),ISTEXT($N$271)),"",IF(OR(3&gt;$N$269,4&gt;$N$270,((4-1)*$N$269+3)&gt;$N$271),"",IF(INDEX($P$271:$W$280,MOD(((4-1)*$N$269+3)-1,10)+1,INT((((4-1)*$N$269+3)-1)/10)+1)="","",INDEX($P$271:$W$280,MOD(((4-1)*$N$269+3)-1,10)+1,INT((((4-1)*$N$269+3)-1)/10)+1)))))</f>
        <v/>
      </c>
      <c r="G274" s="539">
        <f>IF($N$271="","",IF(OR(ISTEXT($N$269),ISTEXT($N$270),ISTEXT($N$271)),"",IF(OR(4&gt;$N$269,4&gt;$N$270,((4-1)*$N$269+4)&gt;$N$271),"",IF(INDEX($P$271:$W$280,MOD(((4-1)*$N$269+4)-1,10)+1,INT((((4-1)*$N$269+4)-1)/10)+1)="","",INDEX($P$271:$W$280,MOD(((4-1)*$N$269+4)-1,10)+1,INT((((4-1)*$N$269+4)-1)/10)+1)))))</f>
        <v/>
      </c>
      <c r="H274" s="539">
        <f>IF($N$271="","",IF(OR(ISTEXT($N$269),ISTEXT($N$270),ISTEXT($N$271)),"",IF(OR(5&gt;$N$269,4&gt;$N$270,((4-1)*$N$269+5)&gt;$N$271),"",IF(INDEX($P$271:$W$280,MOD(((4-1)*$N$269+5)-1,10)+1,INT((((4-1)*$N$269+5)-1)/10)+1)="","",INDEX($P$271:$W$280,MOD(((4-1)*$N$269+5)-1,10)+1,INT((((4-1)*$N$269+5)-1)/10)+1)))))</f>
        <v/>
      </c>
      <c r="I274" s="539">
        <f>IF($N$271="","",IF(OR(ISTEXT($N$269),ISTEXT($N$270),ISTEXT($N$271)),"",IF(OR(6&gt;$N$269,4&gt;$N$270,((4-1)*$N$269+6)&gt;$N$271),"",IF(INDEX($P$271:$W$280,MOD(((4-1)*$N$269+6)-1,10)+1,INT((((4-1)*$N$269+6)-1)/10)+1)="","",INDEX($P$271:$W$280,MOD(((4-1)*$N$269+6)-1,10)+1,INT((((4-1)*$N$269+6)-1)/10)+1)))))</f>
        <v/>
      </c>
      <c r="J274" s="539">
        <f>IF($N$271="","",IF(OR(ISTEXT($N$269),ISTEXT($N$270),ISTEXT($N$271)),"",IF(OR(7&gt;$N$269,4&gt;$N$270,((4-1)*$N$269+7)&gt;$N$271),"",IF(INDEX($P$271:$W$280,MOD(((4-1)*$N$269+7)-1,10)+1,INT((((4-1)*$N$269+7)-1)/10)+1)="","",INDEX($P$271:$W$280,MOD(((4-1)*$N$269+7)-1,10)+1,INT((((4-1)*$N$269+7)-1)/10)+1)))))</f>
        <v/>
      </c>
      <c r="K274" s="539">
        <f>IF($N$271="","",IF(OR(ISTEXT($N$269),ISTEXT($N$270),ISTEXT($N$271)),"",IF(OR(8&gt;$N$269,4&gt;$N$270,((4-1)*$N$269+8)&gt;$N$271),"",IF(INDEX($P$271:$W$280,MOD(((4-1)*$N$269+8)-1,10)+1,INT((((4-1)*$N$269+8)-1)/10)+1)="","",INDEX($P$271:$W$280,MOD(((4-1)*$N$269+8)-1,10)+1,INT((((4-1)*$N$269+8)-1)/10)+1)))))</f>
        <v/>
      </c>
      <c r="L274" s="539">
        <f>IF($N$271="","",IF(OR(ISTEXT($N$269),ISTEXT($N$270),ISTEXT($N$271)),"",IF(OR(9&gt;$N$269,4&gt;$N$270,((4-1)*$N$269+9)&gt;$N$271),"",IF(INDEX($P$271:$W$280,MOD(((4-1)*$N$269+9)-1,10)+1,INT((((4-1)*$N$269+9)-1)/10)+1)="","",INDEX($P$271:$W$280,MOD(((4-1)*$N$269+9)-1,10)+1,INT((((4-1)*$N$269+9)-1)/10)+1)))))</f>
        <v/>
      </c>
      <c r="M274" s="539">
        <f>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IF(OR($D$269="",$G$269=""),"",IF($D$269="Round",IF(5=1,"Axis 1 (0°)",IF(5=2,"Axis 2 (90°)","")),IF(ISTEXT($N$270),"",IF(5&gt;$N$270,"",IF(ISTEXT($I$269),"",ROUND((5-0.5)*$I$269/$N$270,1))))))</f>
        <v/>
      </c>
      <c r="C275" s="538" t="n"/>
      <c r="D275" s="539">
        <f>IF($N$271="","",IF(OR(ISTEXT($N$269),ISTEXT($N$270),ISTEXT($N$271)),"",IF(OR(1&gt;$N$269,5&gt;$N$270,((5-1)*$N$269+1)&gt;$N$271),"",IF(INDEX($P$271:$W$280,MOD(((5-1)*$N$269+1)-1,10)+1,INT((((5-1)*$N$269+1)-1)/10)+1)="","",INDEX($P$271:$W$280,MOD(((5-1)*$N$269+1)-1,10)+1,INT((((5-1)*$N$269+1)-1)/10)+1)))))</f>
        <v/>
      </c>
      <c r="E275" s="539">
        <f>IF($N$271="","",IF(OR(ISTEXT($N$269),ISTEXT($N$270),ISTEXT($N$271)),"",IF(OR(2&gt;$N$269,5&gt;$N$270,((5-1)*$N$269+2)&gt;$N$271),"",IF(INDEX($P$271:$W$280,MOD(((5-1)*$N$269+2)-1,10)+1,INT((((5-1)*$N$269+2)-1)/10)+1)="","",INDEX($P$271:$W$280,MOD(((5-1)*$N$269+2)-1,10)+1,INT((((5-1)*$N$269+2)-1)/10)+1)))))</f>
        <v/>
      </c>
      <c r="F275" s="539">
        <f>IF($N$271="","",IF(OR(ISTEXT($N$269),ISTEXT($N$270),ISTEXT($N$271)),"",IF(OR(3&gt;$N$269,5&gt;$N$270,((5-1)*$N$269+3)&gt;$N$271),"",IF(INDEX($P$271:$W$280,MOD(((5-1)*$N$269+3)-1,10)+1,INT((((5-1)*$N$269+3)-1)/10)+1)="","",INDEX($P$271:$W$280,MOD(((5-1)*$N$269+3)-1,10)+1,INT((((5-1)*$N$269+3)-1)/10)+1)))))</f>
        <v/>
      </c>
      <c r="G275" s="539">
        <f>IF($N$271="","",IF(OR(ISTEXT($N$269),ISTEXT($N$270),ISTEXT($N$271)),"",IF(OR(4&gt;$N$269,5&gt;$N$270,((5-1)*$N$269+4)&gt;$N$271),"",IF(INDEX($P$271:$W$280,MOD(((5-1)*$N$269+4)-1,10)+1,INT((((5-1)*$N$269+4)-1)/10)+1)="","",INDEX($P$271:$W$280,MOD(((5-1)*$N$269+4)-1,10)+1,INT((((5-1)*$N$269+4)-1)/10)+1)))))</f>
        <v/>
      </c>
      <c r="H275" s="539">
        <f>IF($N$271="","",IF(OR(ISTEXT($N$269),ISTEXT($N$270),ISTEXT($N$271)),"",IF(OR(5&gt;$N$269,5&gt;$N$270,((5-1)*$N$269+5)&gt;$N$271),"",IF(INDEX($P$271:$W$280,MOD(((5-1)*$N$269+5)-1,10)+1,INT((((5-1)*$N$269+5)-1)/10)+1)="","",INDEX($P$271:$W$280,MOD(((5-1)*$N$269+5)-1,10)+1,INT((((5-1)*$N$269+5)-1)/10)+1)))))</f>
        <v/>
      </c>
      <c r="I275" s="539">
        <f>IF($N$271="","",IF(OR(ISTEXT($N$269),ISTEXT($N$270),ISTEXT($N$271)),"",IF(OR(6&gt;$N$269,5&gt;$N$270,((5-1)*$N$269+6)&gt;$N$271),"",IF(INDEX($P$271:$W$280,MOD(((5-1)*$N$269+6)-1,10)+1,INT((((5-1)*$N$269+6)-1)/10)+1)="","",INDEX($P$271:$W$280,MOD(((5-1)*$N$269+6)-1,10)+1,INT((((5-1)*$N$269+6)-1)/10)+1)))))</f>
        <v/>
      </c>
      <c r="J275" s="539">
        <f>IF($N$271="","",IF(OR(ISTEXT($N$269),ISTEXT($N$270),ISTEXT($N$271)),"",IF(OR(7&gt;$N$269,5&gt;$N$270,((5-1)*$N$269+7)&gt;$N$271),"",IF(INDEX($P$271:$W$280,MOD(((5-1)*$N$269+7)-1,10)+1,INT((((5-1)*$N$269+7)-1)/10)+1)="","",INDEX($P$271:$W$280,MOD(((5-1)*$N$269+7)-1,10)+1,INT((((5-1)*$N$269+7)-1)/10)+1)))))</f>
        <v/>
      </c>
      <c r="K275" s="539">
        <f>IF($N$271="","",IF(OR(ISTEXT($N$269),ISTEXT($N$270),ISTEXT($N$271)),"",IF(OR(8&gt;$N$269,5&gt;$N$270,((5-1)*$N$269+8)&gt;$N$271),"",IF(INDEX($P$271:$W$280,MOD(((5-1)*$N$269+8)-1,10)+1,INT((((5-1)*$N$269+8)-1)/10)+1)="","",INDEX($P$271:$W$280,MOD(((5-1)*$N$269+8)-1,10)+1,INT((((5-1)*$N$269+8)-1)/10)+1)))))</f>
        <v/>
      </c>
      <c r="L275" s="539">
        <f>IF($N$271="","",IF(OR(ISTEXT($N$269),ISTEXT($N$270),ISTEXT($N$271)),"",IF(OR(9&gt;$N$269,5&gt;$N$270,((5-1)*$N$269+9)&gt;$N$271),"",IF(INDEX($P$271:$W$280,MOD(((5-1)*$N$269+9)-1,10)+1,INT((((5-1)*$N$269+9)-1)/10)+1)="","",INDEX($P$271:$W$280,MOD(((5-1)*$N$269+9)-1,10)+1,INT((((5-1)*$N$269+9)-1)/10)+1)))))</f>
        <v/>
      </c>
      <c r="M275" s="539">
        <f>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IF(OR($D$269="",$G$269=""),"",IF($D$269="Round",IF(6=1,"Axis 1 (0°)",IF(6=2,"Axis 2 (90°)","")),IF(ISTEXT($N$270),"",IF(6&gt;$N$270,"",IF(ISTEXT($I$269),"",ROUND((6-0.5)*$I$269/$N$270,1))))))</f>
        <v/>
      </c>
      <c r="C276" s="538" t="n"/>
      <c r="D276" s="539">
        <f>IF($N$271="","",IF(OR(ISTEXT($N$269),ISTEXT($N$270),ISTEXT($N$271)),"",IF(OR(1&gt;$N$269,6&gt;$N$270,((6-1)*$N$269+1)&gt;$N$271),"",IF(INDEX($P$271:$W$280,MOD(((6-1)*$N$269+1)-1,10)+1,INT((((6-1)*$N$269+1)-1)/10)+1)="","",INDEX($P$271:$W$280,MOD(((6-1)*$N$269+1)-1,10)+1,INT((((6-1)*$N$269+1)-1)/10)+1)))))</f>
        <v/>
      </c>
      <c r="E276" s="539">
        <f>IF($N$271="","",IF(OR(ISTEXT($N$269),ISTEXT($N$270),ISTEXT($N$271)),"",IF(OR(2&gt;$N$269,6&gt;$N$270,((6-1)*$N$269+2)&gt;$N$271),"",IF(INDEX($P$271:$W$280,MOD(((6-1)*$N$269+2)-1,10)+1,INT((((6-1)*$N$269+2)-1)/10)+1)="","",INDEX($P$271:$W$280,MOD(((6-1)*$N$269+2)-1,10)+1,INT((((6-1)*$N$269+2)-1)/10)+1)))))</f>
        <v/>
      </c>
      <c r="F276" s="539">
        <f>IF($N$271="","",IF(OR(ISTEXT($N$269),ISTEXT($N$270),ISTEXT($N$271)),"",IF(OR(3&gt;$N$269,6&gt;$N$270,((6-1)*$N$269+3)&gt;$N$271),"",IF(INDEX($P$271:$W$280,MOD(((6-1)*$N$269+3)-1,10)+1,INT((((6-1)*$N$269+3)-1)/10)+1)="","",INDEX($P$271:$W$280,MOD(((6-1)*$N$269+3)-1,10)+1,INT((((6-1)*$N$269+3)-1)/10)+1)))))</f>
        <v/>
      </c>
      <c r="G276" s="539">
        <f>IF($N$271="","",IF(OR(ISTEXT($N$269),ISTEXT($N$270),ISTEXT($N$271)),"",IF(OR(4&gt;$N$269,6&gt;$N$270,((6-1)*$N$269+4)&gt;$N$271),"",IF(INDEX($P$271:$W$280,MOD(((6-1)*$N$269+4)-1,10)+1,INT((((6-1)*$N$269+4)-1)/10)+1)="","",INDEX($P$271:$W$280,MOD(((6-1)*$N$269+4)-1,10)+1,INT((((6-1)*$N$269+4)-1)/10)+1)))))</f>
        <v/>
      </c>
      <c r="H276" s="539">
        <f>IF($N$271="","",IF(OR(ISTEXT($N$269),ISTEXT($N$270),ISTEXT($N$271)),"",IF(OR(5&gt;$N$269,6&gt;$N$270,((6-1)*$N$269+5)&gt;$N$271),"",IF(INDEX($P$271:$W$280,MOD(((6-1)*$N$269+5)-1,10)+1,INT((((6-1)*$N$269+5)-1)/10)+1)="","",INDEX($P$271:$W$280,MOD(((6-1)*$N$269+5)-1,10)+1,INT((((6-1)*$N$269+5)-1)/10)+1)))))</f>
        <v/>
      </c>
      <c r="I276" s="539">
        <f>IF($N$271="","",IF(OR(ISTEXT($N$269),ISTEXT($N$270),ISTEXT($N$271)),"",IF(OR(6&gt;$N$269,6&gt;$N$270,((6-1)*$N$269+6)&gt;$N$271),"",IF(INDEX($P$271:$W$280,MOD(((6-1)*$N$269+6)-1,10)+1,INT((((6-1)*$N$269+6)-1)/10)+1)="","",INDEX($P$271:$W$280,MOD(((6-1)*$N$269+6)-1,10)+1,INT((((6-1)*$N$269+6)-1)/10)+1)))))</f>
        <v/>
      </c>
      <c r="J276" s="539">
        <f>IF($N$271="","",IF(OR(ISTEXT($N$269),ISTEXT($N$270),ISTEXT($N$271)),"",IF(OR(7&gt;$N$269,6&gt;$N$270,((6-1)*$N$269+7)&gt;$N$271),"",IF(INDEX($P$271:$W$280,MOD(((6-1)*$N$269+7)-1,10)+1,INT((((6-1)*$N$269+7)-1)/10)+1)="","",INDEX($P$271:$W$280,MOD(((6-1)*$N$269+7)-1,10)+1,INT((((6-1)*$N$269+7)-1)/10)+1)))))</f>
        <v/>
      </c>
      <c r="K276" s="539">
        <f>IF($N$271="","",IF(OR(ISTEXT($N$269),ISTEXT($N$270),ISTEXT($N$271)),"",IF(OR(8&gt;$N$269,6&gt;$N$270,((6-1)*$N$269+8)&gt;$N$271),"",IF(INDEX($P$271:$W$280,MOD(((6-1)*$N$269+8)-1,10)+1,INT((((6-1)*$N$269+8)-1)/10)+1)="","",INDEX($P$271:$W$280,MOD(((6-1)*$N$269+8)-1,10)+1,INT((((6-1)*$N$269+8)-1)/10)+1)))))</f>
        <v/>
      </c>
      <c r="L276" s="539">
        <f>IF($N$271="","",IF(OR(ISTEXT($N$269),ISTEXT($N$270),ISTEXT($N$271)),"",IF(OR(9&gt;$N$269,6&gt;$N$270,((6-1)*$N$269+9)&gt;$N$271),"",IF(INDEX($P$271:$W$280,MOD(((6-1)*$N$269+9)-1,10)+1,INT((((6-1)*$N$269+9)-1)/10)+1)="","",INDEX($P$271:$W$280,MOD(((6-1)*$N$269+9)-1,10)+1,INT((((6-1)*$N$269+9)-1)/10)+1)))))</f>
        <v/>
      </c>
      <c r="M276" s="539">
        <f>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IF(OR($D$269="",$G$269=""),"",IF($D$269="Round",IF(7=1,"Axis 1 (0°)",IF(7=2,"Axis 2 (90°)","")),IF(ISTEXT($N$270),"",IF(7&gt;$N$270,"",IF(ISTEXT($I$269),"",ROUND((7-0.5)*$I$269/$N$270,1))))))</f>
        <v/>
      </c>
      <c r="C277" s="538" t="n"/>
      <c r="D277" s="539">
        <f>IF($N$271="","",IF(OR(ISTEXT($N$269),ISTEXT($N$270),ISTEXT($N$271)),"",IF(OR(1&gt;$N$269,7&gt;$N$270,((7-1)*$N$269+1)&gt;$N$271),"",IF(INDEX($P$271:$W$280,MOD(((7-1)*$N$269+1)-1,10)+1,INT((((7-1)*$N$269+1)-1)/10)+1)="","",INDEX($P$271:$W$280,MOD(((7-1)*$N$269+1)-1,10)+1,INT((((7-1)*$N$269+1)-1)/10)+1)))))</f>
        <v/>
      </c>
      <c r="E277" s="539">
        <f>IF($N$271="","",IF(OR(ISTEXT($N$269),ISTEXT($N$270),ISTEXT($N$271)),"",IF(OR(2&gt;$N$269,7&gt;$N$270,((7-1)*$N$269+2)&gt;$N$271),"",IF(INDEX($P$271:$W$280,MOD(((7-1)*$N$269+2)-1,10)+1,INT((((7-1)*$N$269+2)-1)/10)+1)="","",INDEX($P$271:$W$280,MOD(((7-1)*$N$269+2)-1,10)+1,INT((((7-1)*$N$269+2)-1)/10)+1)))))</f>
        <v/>
      </c>
      <c r="F277" s="539">
        <f>IF($N$271="","",IF(OR(ISTEXT($N$269),ISTEXT($N$270),ISTEXT($N$271)),"",IF(OR(3&gt;$N$269,7&gt;$N$270,((7-1)*$N$269+3)&gt;$N$271),"",IF(INDEX($P$271:$W$280,MOD(((7-1)*$N$269+3)-1,10)+1,INT((((7-1)*$N$269+3)-1)/10)+1)="","",INDEX($P$271:$W$280,MOD(((7-1)*$N$269+3)-1,10)+1,INT((((7-1)*$N$269+3)-1)/10)+1)))))</f>
        <v/>
      </c>
      <c r="G277" s="539">
        <f>IF($N$271="","",IF(OR(ISTEXT($N$269),ISTEXT($N$270),ISTEXT($N$271)),"",IF(OR(4&gt;$N$269,7&gt;$N$270,((7-1)*$N$269+4)&gt;$N$271),"",IF(INDEX($P$271:$W$280,MOD(((7-1)*$N$269+4)-1,10)+1,INT((((7-1)*$N$269+4)-1)/10)+1)="","",INDEX($P$271:$W$280,MOD(((7-1)*$N$269+4)-1,10)+1,INT((((7-1)*$N$269+4)-1)/10)+1)))))</f>
        <v/>
      </c>
      <c r="H277" s="539">
        <f>IF($N$271="","",IF(OR(ISTEXT($N$269),ISTEXT($N$270),ISTEXT($N$271)),"",IF(OR(5&gt;$N$269,7&gt;$N$270,((7-1)*$N$269+5)&gt;$N$271),"",IF(INDEX($P$271:$W$280,MOD(((7-1)*$N$269+5)-1,10)+1,INT((((7-1)*$N$269+5)-1)/10)+1)="","",INDEX($P$271:$W$280,MOD(((7-1)*$N$269+5)-1,10)+1,INT((((7-1)*$N$269+5)-1)/10)+1)))))</f>
        <v/>
      </c>
      <c r="I277" s="539">
        <f>IF($N$271="","",IF(OR(ISTEXT($N$269),ISTEXT($N$270),ISTEXT($N$271)),"",IF(OR(6&gt;$N$269,7&gt;$N$270,((7-1)*$N$269+6)&gt;$N$271),"",IF(INDEX($P$271:$W$280,MOD(((7-1)*$N$269+6)-1,10)+1,INT((((7-1)*$N$269+6)-1)/10)+1)="","",INDEX($P$271:$W$280,MOD(((7-1)*$N$269+6)-1,10)+1,INT((((7-1)*$N$269+6)-1)/10)+1)))))</f>
        <v/>
      </c>
      <c r="J277" s="539">
        <f>IF($N$271="","",IF(OR(ISTEXT($N$269),ISTEXT($N$270),ISTEXT($N$271)),"",IF(OR(7&gt;$N$269,7&gt;$N$270,((7-1)*$N$269+7)&gt;$N$271),"",IF(INDEX($P$271:$W$280,MOD(((7-1)*$N$269+7)-1,10)+1,INT((((7-1)*$N$269+7)-1)/10)+1)="","",INDEX($P$271:$W$280,MOD(((7-1)*$N$269+7)-1,10)+1,INT((((7-1)*$N$269+7)-1)/10)+1)))))</f>
        <v/>
      </c>
      <c r="K277" s="539">
        <f>IF($N$271="","",IF(OR(ISTEXT($N$269),ISTEXT($N$270),ISTEXT($N$271)),"",IF(OR(8&gt;$N$269,7&gt;$N$270,((7-1)*$N$269+8)&gt;$N$271),"",IF(INDEX($P$271:$W$280,MOD(((7-1)*$N$269+8)-1,10)+1,INT((((7-1)*$N$269+8)-1)/10)+1)="","",INDEX($P$271:$W$280,MOD(((7-1)*$N$269+8)-1,10)+1,INT((((7-1)*$N$269+8)-1)/10)+1)))))</f>
        <v/>
      </c>
      <c r="L277" s="539">
        <f>IF($N$271="","",IF(OR(ISTEXT($N$269),ISTEXT($N$270),ISTEXT($N$271)),"",IF(OR(9&gt;$N$269,7&gt;$N$270,((7-1)*$N$269+9)&gt;$N$271),"",IF(INDEX($P$271:$W$280,MOD(((7-1)*$N$269+9)-1,10)+1,INT((((7-1)*$N$269+9)-1)/10)+1)="","",INDEX($P$271:$W$280,MOD(((7-1)*$N$269+9)-1,10)+1,INT((((7-1)*$N$269+9)-1)/10)+1)))))</f>
        <v/>
      </c>
      <c r="M277" s="539">
        <f>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IF(OR($D$269="",$G$269=""),"",IF($D$269="Round",IF(8=1,"Axis 1 (0°)",IF(8=2,"Axis 2 (90°)","")),IF(ISTEXT($N$270),"",IF(8&gt;$N$270,"",IF(ISTEXT($I$269),"",ROUND((8-0.5)*$I$269/$N$270,1))))))</f>
        <v/>
      </c>
      <c r="C278" s="538" t="n"/>
      <c r="D278" s="539">
        <f>IF($N$271="","",IF(OR(ISTEXT($N$269),ISTEXT($N$270),ISTEXT($N$271)),"",IF(OR(1&gt;$N$269,8&gt;$N$270,((8-1)*$N$269+1)&gt;$N$271),"",IF(INDEX($P$271:$W$280,MOD(((8-1)*$N$269+1)-1,10)+1,INT((((8-1)*$N$269+1)-1)/10)+1)="","",INDEX($P$271:$W$280,MOD(((8-1)*$N$269+1)-1,10)+1,INT((((8-1)*$N$269+1)-1)/10)+1)))))</f>
        <v/>
      </c>
      <c r="E278" s="539">
        <f>IF($N$271="","",IF(OR(ISTEXT($N$269),ISTEXT($N$270),ISTEXT($N$271)),"",IF(OR(2&gt;$N$269,8&gt;$N$270,((8-1)*$N$269+2)&gt;$N$271),"",IF(INDEX($P$271:$W$280,MOD(((8-1)*$N$269+2)-1,10)+1,INT((((8-1)*$N$269+2)-1)/10)+1)="","",INDEX($P$271:$W$280,MOD(((8-1)*$N$269+2)-1,10)+1,INT((((8-1)*$N$269+2)-1)/10)+1)))))</f>
        <v/>
      </c>
      <c r="F278" s="539">
        <f>IF($N$271="","",IF(OR(ISTEXT($N$269),ISTEXT($N$270),ISTEXT($N$271)),"",IF(OR(3&gt;$N$269,8&gt;$N$270,((8-1)*$N$269+3)&gt;$N$271),"",IF(INDEX($P$271:$W$280,MOD(((8-1)*$N$269+3)-1,10)+1,INT((((8-1)*$N$269+3)-1)/10)+1)="","",INDEX($P$271:$W$280,MOD(((8-1)*$N$269+3)-1,10)+1,INT((((8-1)*$N$269+3)-1)/10)+1)))))</f>
        <v/>
      </c>
      <c r="G278" s="539">
        <f>IF($N$271="","",IF(OR(ISTEXT($N$269),ISTEXT($N$270),ISTEXT($N$271)),"",IF(OR(4&gt;$N$269,8&gt;$N$270,((8-1)*$N$269+4)&gt;$N$271),"",IF(INDEX($P$271:$W$280,MOD(((8-1)*$N$269+4)-1,10)+1,INT((((8-1)*$N$269+4)-1)/10)+1)="","",INDEX($P$271:$W$280,MOD(((8-1)*$N$269+4)-1,10)+1,INT((((8-1)*$N$269+4)-1)/10)+1)))))</f>
        <v/>
      </c>
      <c r="H278" s="539">
        <f>IF($N$271="","",IF(OR(ISTEXT($N$269),ISTEXT($N$270),ISTEXT($N$271)),"",IF(OR(5&gt;$N$269,8&gt;$N$270,((8-1)*$N$269+5)&gt;$N$271),"",IF(INDEX($P$271:$W$280,MOD(((8-1)*$N$269+5)-1,10)+1,INT((((8-1)*$N$269+5)-1)/10)+1)="","",INDEX($P$271:$W$280,MOD(((8-1)*$N$269+5)-1,10)+1,INT((((8-1)*$N$269+5)-1)/10)+1)))))</f>
        <v/>
      </c>
      <c r="I278" s="539">
        <f>IF($N$271="","",IF(OR(ISTEXT($N$269),ISTEXT($N$270),ISTEXT($N$271)),"",IF(OR(6&gt;$N$269,8&gt;$N$270,((8-1)*$N$269+6)&gt;$N$271),"",IF(INDEX($P$271:$W$280,MOD(((8-1)*$N$269+6)-1,10)+1,INT((((8-1)*$N$269+6)-1)/10)+1)="","",INDEX($P$271:$W$280,MOD(((8-1)*$N$269+6)-1,10)+1,INT((((8-1)*$N$269+6)-1)/10)+1)))))</f>
        <v/>
      </c>
      <c r="J278" s="539">
        <f>IF($N$271="","",IF(OR(ISTEXT($N$269),ISTEXT($N$270),ISTEXT($N$271)),"",IF(OR(7&gt;$N$269,8&gt;$N$270,((8-1)*$N$269+7)&gt;$N$271),"",IF(INDEX($P$271:$W$280,MOD(((8-1)*$N$269+7)-1,10)+1,INT((((8-1)*$N$269+7)-1)/10)+1)="","",INDEX($P$271:$W$280,MOD(((8-1)*$N$269+7)-1,10)+1,INT((((8-1)*$N$269+7)-1)/10)+1)))))</f>
        <v/>
      </c>
      <c r="K278" s="539">
        <f>IF($N$271="","",IF(OR(ISTEXT($N$269),ISTEXT($N$270),ISTEXT($N$271)),"",IF(OR(8&gt;$N$269,8&gt;$N$270,((8-1)*$N$269+8)&gt;$N$271),"",IF(INDEX($P$271:$W$280,MOD(((8-1)*$N$269+8)-1,10)+1,INT((((8-1)*$N$269+8)-1)/10)+1)="","",INDEX($P$271:$W$280,MOD(((8-1)*$N$269+8)-1,10)+1,INT((((8-1)*$N$269+8)-1)/10)+1)))))</f>
        <v/>
      </c>
      <c r="L278" s="539">
        <f>IF($N$271="","",IF(OR(ISTEXT($N$269),ISTEXT($N$270),ISTEXT($N$271)),"",IF(OR(9&gt;$N$269,8&gt;$N$270,((8-1)*$N$269+9)&gt;$N$271),"",IF(INDEX($P$271:$W$280,MOD(((8-1)*$N$269+9)-1,10)+1,INT((((8-1)*$N$269+9)-1)/10)+1)="","",INDEX($P$271:$W$280,MOD(((8-1)*$N$269+9)-1,10)+1,INT((((8-1)*$N$269+9)-1)/10)+1)))))</f>
        <v/>
      </c>
      <c r="M278" s="539">
        <f>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IF($G$284="","",IF($D$284="Round",$G$284&amp;""" dia",$G$284&amp;""" x "&amp;$I$284&amp;""""))</f>
        <v/>
      </c>
      <c r="G282" s="173" t="n"/>
      <c r="H282" s="525">
        <f>IF(OR($D$284="",$G$284=""),"",IF($D$284="Round",IF(ISTEXT($G$284),"",ROUND(PI()*(($G$284-2*N($K$284))/2)^2/144,3)),IF($I$284="","",IF(OR(ISTEXT($G$284),ISTEXT($I$284)),"",ROUND(($G$284-2*N($K$284))*($I$284-2*N($K$284))/144,3)))))</f>
        <v/>
      </c>
      <c r="I282" s="189" t="n"/>
      <c r="J282" s="189" t="n"/>
      <c r="K282" s="189">
        <f>IF(N(J282)*N(H282)=0,"",ROUND(N(J282)*N(H282),0))</f>
        <v/>
      </c>
      <c r="L282" s="189">
        <f>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IF($N$284="","",IF($D$284="Round",$N$284&amp;" x 2 axes",IF($N$285="","",$N$284&amp;" x "&amp;$N$285)))</f>
        <v/>
      </c>
      <c r="N284" s="534">
        <f>IF(OR($D$284="",$G$284=""),"",IF($D$284="Round",IF(ISTEXT($G$284),"",IF($G$284&lt;=9,6,IF($G$284&lt;=12,8,10))),IF(ISTEXT($G$284),"",IF($G$284&lt;12,2,MIN(10,MAX(3,ROUNDUP($G$284/6,0)))))))</f>
        <v/>
      </c>
      <c r="P284" s="473" t="inlineStr">
        <is>
          <t>Quick entry – type readings in order (row by row of the grid), down this column then the next:</t>
        </is>
      </c>
    </row>
    <row r="285" ht="13.35" customHeight="1" s="162">
      <c r="B285" s="535" t="inlineStr">
        <is>
          <t>Depth↓ Pos→ (in)</t>
        </is>
      </c>
      <c r="C285" s="414" t="n"/>
      <c r="D285" s="535">
        <f>IF(ISTEXT($N$284),"",IF(OR($D$284="",$G$284="",1&gt;$N$284),"",IF($D$284="Round",IF(ISTEXT($G$284),"",ROUND(IF(1&lt;=$N$284/2,$G$284/2*(1-SQRT(($N$284-2*1+1)/$N$284)),$G$284-$G$284/2*(1-SQRT(($N$284-2*($N$284-1+1)+1)/$N$284))),1)),IF(ISTEXT($G$284),"",ROUND((1-0.5)*$G$284/$N$284,1)))))</f>
        <v/>
      </c>
      <c r="E285" s="535">
        <f>IF(ISTEXT($N$284),"",IF(OR($D$284="",$G$284="",2&gt;$N$284),"",IF($D$284="Round",IF(ISTEXT($G$284),"",ROUND(IF(2&lt;=$N$284/2,$G$284/2*(1-SQRT(($N$284-2*2+1)/$N$284)),$G$284-$G$284/2*(1-SQRT(($N$284-2*($N$284-2+1)+1)/$N$284))),1)),IF(ISTEXT($G$284),"",ROUND((2-0.5)*$G$284/$N$284,1)))))</f>
        <v/>
      </c>
      <c r="F285" s="535">
        <f>IF(ISTEXT($N$284),"",IF(OR($D$284="",$G$284="",3&gt;$N$284),"",IF($D$284="Round",IF(ISTEXT($G$284),"",ROUND(IF(3&lt;=$N$284/2,$G$284/2*(1-SQRT(($N$284-2*3+1)/$N$284)),$G$284-$G$284/2*(1-SQRT(($N$284-2*($N$284-3+1)+1)/$N$284))),1)),IF(ISTEXT($G$284),"",ROUND((3-0.5)*$G$284/$N$284,1)))))</f>
        <v/>
      </c>
      <c r="G285" s="535">
        <f>IF(ISTEXT($N$284),"",IF(OR($D$284="",$G$284="",4&gt;$N$284),"",IF($D$284="Round",IF(ISTEXT($G$284),"",ROUND(IF(4&lt;=$N$284/2,$G$284/2*(1-SQRT(($N$284-2*4+1)/$N$284)),$G$284-$G$284/2*(1-SQRT(($N$284-2*($N$284-4+1)+1)/$N$284))),1)),IF(ISTEXT($G$284),"",ROUND((4-0.5)*$G$284/$N$284,1)))))</f>
        <v/>
      </c>
      <c r="H285" s="535">
        <f>IF(ISTEXT($N$284),"",IF(OR($D$284="",$G$284="",5&gt;$N$284),"",IF($D$284="Round",IF(ISTEXT($G$284),"",ROUND(IF(5&lt;=$N$284/2,$G$284/2*(1-SQRT(($N$284-2*5+1)/$N$284)),$G$284-$G$284/2*(1-SQRT(($N$284-2*($N$284-5+1)+1)/$N$284))),1)),IF(ISTEXT($G$284),"",ROUND((5-0.5)*$G$284/$N$284,1)))))</f>
        <v/>
      </c>
      <c r="I285" s="535">
        <f>IF(ISTEXT($N$284),"",IF(OR($D$284="",$G$284="",6&gt;$N$284),"",IF($D$284="Round",IF(ISTEXT($G$284),"",ROUND(IF(6&lt;=$N$284/2,$G$284/2*(1-SQRT(($N$284-2*6+1)/$N$284)),$G$284-$G$284/2*(1-SQRT(($N$284-2*($N$284-6+1)+1)/$N$284))),1)),IF(ISTEXT($G$284),"",ROUND((6-0.5)*$G$284/$N$284,1)))))</f>
        <v/>
      </c>
      <c r="J285" s="535">
        <f>IF(ISTEXT($N$284),"",IF(OR($D$284="",$G$284="",7&gt;$N$284),"",IF($D$284="Round",IF(ISTEXT($G$284),"",ROUND(IF(7&lt;=$N$284/2,$G$284/2*(1-SQRT(($N$284-2*7+1)/$N$284)),$G$284-$G$284/2*(1-SQRT(($N$284-2*($N$284-7+1)+1)/$N$284))),1)),IF(ISTEXT($G$284),"",ROUND((7-0.5)*$G$284/$N$284,1)))))</f>
        <v/>
      </c>
      <c r="K285" s="535">
        <f>IF(ISTEXT($N$284),"",IF(OR($D$284="",$G$284="",8&gt;$N$284),"",IF($D$284="Round",IF(ISTEXT($G$284),"",ROUND(IF(8&lt;=$N$284/2,$G$284/2*(1-SQRT(($N$284-2*8+1)/$N$284)),$G$284-$G$284/2*(1-SQRT(($N$284-2*($N$284-8+1)+1)/$N$284))),1)),IF(ISTEXT($G$284),"",ROUND((8-0.5)*$G$284/$N$284,1)))))</f>
        <v/>
      </c>
      <c r="L285" s="535">
        <f>IF(ISTEXT($N$284),"",IF(OR($D$284="",$G$284="",9&gt;$N$284),"",IF($D$284="Round",IF(ISTEXT($G$284),"",ROUND(IF(9&lt;=$N$284/2,$G$284/2*(1-SQRT(($N$284-2*9+1)/$N$284)),$G$284-$G$284/2*(1-SQRT(($N$284-2*($N$284-9+1)+1)/$N$284))),1)),IF(ISTEXT($G$284),"",ROUND((9-0.5)*$G$284/$N$284,1)))))</f>
        <v/>
      </c>
      <c r="M285" s="535">
        <f>IF(ISTEXT($N$284),"",IF(OR($D$284="",$G$284="",10&gt;$N$284),"",IF($D$284="Round",IF(ISTEXT($G$284),"",ROUND(IF(10&lt;=$N$284/2,$G$284/2*(1-SQRT(($N$284-2*10+1)/$N$284)),$G$284-$G$284/2*(1-SQRT(($N$284-2*($N$284-10+1)+1)/$N$284))),1)),IF(ISTEXT($G$284),"",ROUND((10-0.5)*$G$284/$N$284,1)))))</f>
        <v/>
      </c>
      <c r="N285" s="534">
        <f>IF(OR($D$284="",$G$284=""),"",IF($D$284="Round",2,IF($I$284="","",IF(ISTEXT($I$284),"",IF($I$284&lt;12,2,MIN(8,MAX(3,ROUNDUP($I$284/6,0))))))))</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IF(OR($D$284="",$G$284=""),"",IF($D$284="Round",IF(1=1,"Axis 1 (0°)",IF(1=2,"Axis 2 (90°)","")),IF(ISTEXT($N$285),"",IF(1&gt;$N$285,"",IF(ISTEXT($I$284),"",ROUND((1-0.5)*$I$284/$N$285,1))))))</f>
        <v/>
      </c>
      <c r="C286" s="538" t="n"/>
      <c r="D286" s="539">
        <f>IF($N$286="","",IF(OR(ISTEXT($N$284),ISTEXT($N$285),ISTEXT($N$286)),"",IF(OR(1&gt;$N$284,1&gt;$N$285,((1-1)*$N$284+1)&gt;$N$286),"",IF(INDEX($P$286:$W$295,MOD(((1-1)*$N$284+1)-1,10)+1,INT((((1-1)*$N$284+1)-1)/10)+1)="","",INDEX($P$286:$W$295,MOD(((1-1)*$N$284+1)-1,10)+1,INT((((1-1)*$N$284+1)-1)/10)+1)))))</f>
        <v/>
      </c>
      <c r="E286" s="539">
        <f>IF($N$286="","",IF(OR(ISTEXT($N$284),ISTEXT($N$285),ISTEXT($N$286)),"",IF(OR(2&gt;$N$284,1&gt;$N$285,((1-1)*$N$284+2)&gt;$N$286),"",IF(INDEX($P$286:$W$295,MOD(((1-1)*$N$284+2)-1,10)+1,INT((((1-1)*$N$284+2)-1)/10)+1)="","",INDEX($P$286:$W$295,MOD(((1-1)*$N$284+2)-1,10)+1,INT((((1-1)*$N$284+2)-1)/10)+1)))))</f>
        <v/>
      </c>
      <c r="F286" s="539">
        <f>IF($N$286="","",IF(OR(ISTEXT($N$284),ISTEXT($N$285),ISTEXT($N$286)),"",IF(OR(3&gt;$N$284,1&gt;$N$285,((1-1)*$N$284+3)&gt;$N$286),"",IF(INDEX($P$286:$W$295,MOD(((1-1)*$N$284+3)-1,10)+1,INT((((1-1)*$N$284+3)-1)/10)+1)="","",INDEX($P$286:$W$295,MOD(((1-1)*$N$284+3)-1,10)+1,INT((((1-1)*$N$284+3)-1)/10)+1)))))</f>
        <v/>
      </c>
      <c r="G286" s="539">
        <f>IF($N$286="","",IF(OR(ISTEXT($N$284),ISTEXT($N$285),ISTEXT($N$286)),"",IF(OR(4&gt;$N$284,1&gt;$N$285,((1-1)*$N$284+4)&gt;$N$286),"",IF(INDEX($P$286:$W$295,MOD(((1-1)*$N$284+4)-1,10)+1,INT((((1-1)*$N$284+4)-1)/10)+1)="","",INDEX($P$286:$W$295,MOD(((1-1)*$N$284+4)-1,10)+1,INT((((1-1)*$N$284+4)-1)/10)+1)))))</f>
        <v/>
      </c>
      <c r="H286" s="539">
        <f>IF($N$286="","",IF(OR(ISTEXT($N$284),ISTEXT($N$285),ISTEXT($N$286)),"",IF(OR(5&gt;$N$284,1&gt;$N$285,((1-1)*$N$284+5)&gt;$N$286),"",IF(INDEX($P$286:$W$295,MOD(((1-1)*$N$284+5)-1,10)+1,INT((((1-1)*$N$284+5)-1)/10)+1)="","",INDEX($P$286:$W$295,MOD(((1-1)*$N$284+5)-1,10)+1,INT((((1-1)*$N$284+5)-1)/10)+1)))))</f>
        <v/>
      </c>
      <c r="I286" s="539">
        <f>IF($N$286="","",IF(OR(ISTEXT($N$284),ISTEXT($N$285),ISTEXT($N$286)),"",IF(OR(6&gt;$N$284,1&gt;$N$285,((1-1)*$N$284+6)&gt;$N$286),"",IF(INDEX($P$286:$W$295,MOD(((1-1)*$N$284+6)-1,10)+1,INT((((1-1)*$N$284+6)-1)/10)+1)="","",INDEX($P$286:$W$295,MOD(((1-1)*$N$284+6)-1,10)+1,INT((((1-1)*$N$284+6)-1)/10)+1)))))</f>
        <v/>
      </c>
      <c r="J286" s="539">
        <f>IF($N$286="","",IF(OR(ISTEXT($N$284),ISTEXT($N$285),ISTEXT($N$286)),"",IF(OR(7&gt;$N$284,1&gt;$N$285,((1-1)*$N$284+7)&gt;$N$286),"",IF(INDEX($P$286:$W$295,MOD(((1-1)*$N$284+7)-1,10)+1,INT((((1-1)*$N$284+7)-1)/10)+1)="","",INDEX($P$286:$W$295,MOD(((1-1)*$N$284+7)-1,10)+1,INT((((1-1)*$N$284+7)-1)/10)+1)))))</f>
        <v/>
      </c>
      <c r="K286" s="539">
        <f>IF($N$286="","",IF(OR(ISTEXT($N$284),ISTEXT($N$285),ISTEXT($N$286)),"",IF(OR(8&gt;$N$284,1&gt;$N$285,((1-1)*$N$284+8)&gt;$N$286),"",IF(INDEX($P$286:$W$295,MOD(((1-1)*$N$284+8)-1,10)+1,INT((((1-1)*$N$284+8)-1)/10)+1)="","",INDEX($P$286:$W$295,MOD(((1-1)*$N$284+8)-1,10)+1,INT((((1-1)*$N$284+8)-1)/10)+1)))))</f>
        <v/>
      </c>
      <c r="L286" s="539">
        <f>IF($N$286="","",IF(OR(ISTEXT($N$284),ISTEXT($N$285),ISTEXT($N$286)),"",IF(OR(9&gt;$N$284,1&gt;$N$285,((1-1)*$N$284+9)&gt;$N$286),"",IF(INDEX($P$286:$W$295,MOD(((1-1)*$N$284+9)-1,10)+1,INT((((1-1)*$N$284+9)-1)/10)+1)="","",INDEX($P$286:$W$295,MOD(((1-1)*$N$284+9)-1,10)+1,INT((((1-1)*$N$284+9)-1)/10)+1)))))</f>
        <v/>
      </c>
      <c r="M286" s="539">
        <f>IF($N$286="","",IF(OR(ISTEXT($N$284),ISTEXT($N$285),ISTEXT($N$286)),"",IF(OR(10&gt;$N$284,1&gt;$N$285,((1-1)*$N$284+10)&gt;$N$286),"",IF(INDEX($P$286:$W$295,MOD(((1-1)*$N$284+10)-1,10)+1,INT((((1-1)*$N$284+10)-1)/10)+1)="","",INDEX($P$286:$W$295,MOD(((1-1)*$N$284+10)-1,10)+1,INT((((1-1)*$N$284+10)-1)/10)+1)))))</f>
        <v/>
      </c>
      <c r="N286" s="534">
        <f>IF(OR(N284="",N285=""),"",IF(OR(ISTEXT(N284),ISTEXT(N285)),"",N284*N285))</f>
        <v/>
      </c>
      <c r="P286" s="540" t="n"/>
      <c r="Q286" s="540" t="n"/>
      <c r="R286" s="540" t="n"/>
      <c r="S286" s="540" t="n"/>
      <c r="T286" s="540" t="n"/>
      <c r="U286" s="540" t="n"/>
      <c r="V286" s="540" t="n"/>
      <c r="W286" s="540" t="n"/>
    </row>
    <row r="287" ht="13.35" customHeight="1" s="162">
      <c r="B287" s="537">
        <f>IF(OR($D$284="",$G$284=""),"",IF($D$284="Round",IF(2=1,"Axis 1 (0°)",IF(2=2,"Axis 2 (90°)","")),IF(ISTEXT($N$285),"",IF(2&gt;$N$285,"",IF(ISTEXT($I$284),"",ROUND((2-0.5)*$I$284/$N$285,1))))))</f>
        <v/>
      </c>
      <c r="C287" s="538" t="n"/>
      <c r="D287" s="539">
        <f>IF($N$286="","",IF(OR(ISTEXT($N$284),ISTEXT($N$285),ISTEXT($N$286)),"",IF(OR(1&gt;$N$284,2&gt;$N$285,((2-1)*$N$284+1)&gt;$N$286),"",IF(INDEX($P$286:$W$295,MOD(((2-1)*$N$284+1)-1,10)+1,INT((((2-1)*$N$284+1)-1)/10)+1)="","",INDEX($P$286:$W$295,MOD(((2-1)*$N$284+1)-1,10)+1,INT((((2-1)*$N$284+1)-1)/10)+1)))))</f>
        <v/>
      </c>
      <c r="E287" s="539">
        <f>IF($N$286="","",IF(OR(ISTEXT($N$284),ISTEXT($N$285),ISTEXT($N$286)),"",IF(OR(2&gt;$N$284,2&gt;$N$285,((2-1)*$N$284+2)&gt;$N$286),"",IF(INDEX($P$286:$W$295,MOD(((2-1)*$N$284+2)-1,10)+1,INT((((2-1)*$N$284+2)-1)/10)+1)="","",INDEX($P$286:$W$295,MOD(((2-1)*$N$284+2)-1,10)+1,INT((((2-1)*$N$284+2)-1)/10)+1)))))</f>
        <v/>
      </c>
      <c r="F287" s="539">
        <f>IF($N$286="","",IF(OR(ISTEXT($N$284),ISTEXT($N$285),ISTEXT($N$286)),"",IF(OR(3&gt;$N$284,2&gt;$N$285,((2-1)*$N$284+3)&gt;$N$286),"",IF(INDEX($P$286:$W$295,MOD(((2-1)*$N$284+3)-1,10)+1,INT((((2-1)*$N$284+3)-1)/10)+1)="","",INDEX($P$286:$W$295,MOD(((2-1)*$N$284+3)-1,10)+1,INT((((2-1)*$N$284+3)-1)/10)+1)))))</f>
        <v/>
      </c>
      <c r="G287" s="539">
        <f>IF($N$286="","",IF(OR(ISTEXT($N$284),ISTEXT($N$285),ISTEXT($N$286)),"",IF(OR(4&gt;$N$284,2&gt;$N$285,((2-1)*$N$284+4)&gt;$N$286),"",IF(INDEX($P$286:$W$295,MOD(((2-1)*$N$284+4)-1,10)+1,INT((((2-1)*$N$284+4)-1)/10)+1)="","",INDEX($P$286:$W$295,MOD(((2-1)*$N$284+4)-1,10)+1,INT((((2-1)*$N$284+4)-1)/10)+1)))))</f>
        <v/>
      </c>
      <c r="H287" s="539">
        <f>IF($N$286="","",IF(OR(ISTEXT($N$284),ISTEXT($N$285),ISTEXT($N$286)),"",IF(OR(5&gt;$N$284,2&gt;$N$285,((2-1)*$N$284+5)&gt;$N$286),"",IF(INDEX($P$286:$W$295,MOD(((2-1)*$N$284+5)-1,10)+1,INT((((2-1)*$N$284+5)-1)/10)+1)="","",INDEX($P$286:$W$295,MOD(((2-1)*$N$284+5)-1,10)+1,INT((((2-1)*$N$284+5)-1)/10)+1)))))</f>
        <v/>
      </c>
      <c r="I287" s="539">
        <f>IF($N$286="","",IF(OR(ISTEXT($N$284),ISTEXT($N$285),ISTEXT($N$286)),"",IF(OR(6&gt;$N$284,2&gt;$N$285,((2-1)*$N$284+6)&gt;$N$286),"",IF(INDEX($P$286:$W$295,MOD(((2-1)*$N$284+6)-1,10)+1,INT((((2-1)*$N$284+6)-1)/10)+1)="","",INDEX($P$286:$W$295,MOD(((2-1)*$N$284+6)-1,10)+1,INT((((2-1)*$N$284+6)-1)/10)+1)))))</f>
        <v/>
      </c>
      <c r="J287" s="539">
        <f>IF($N$286="","",IF(OR(ISTEXT($N$284),ISTEXT($N$285),ISTEXT($N$286)),"",IF(OR(7&gt;$N$284,2&gt;$N$285,((2-1)*$N$284+7)&gt;$N$286),"",IF(INDEX($P$286:$W$295,MOD(((2-1)*$N$284+7)-1,10)+1,INT((((2-1)*$N$284+7)-1)/10)+1)="","",INDEX($P$286:$W$295,MOD(((2-1)*$N$284+7)-1,10)+1,INT((((2-1)*$N$284+7)-1)/10)+1)))))</f>
        <v/>
      </c>
      <c r="K287" s="539">
        <f>IF($N$286="","",IF(OR(ISTEXT($N$284),ISTEXT($N$285),ISTEXT($N$286)),"",IF(OR(8&gt;$N$284,2&gt;$N$285,((2-1)*$N$284+8)&gt;$N$286),"",IF(INDEX($P$286:$W$295,MOD(((2-1)*$N$284+8)-1,10)+1,INT((((2-1)*$N$284+8)-1)/10)+1)="","",INDEX($P$286:$W$295,MOD(((2-1)*$N$284+8)-1,10)+1,INT((((2-1)*$N$284+8)-1)/10)+1)))))</f>
        <v/>
      </c>
      <c r="L287" s="539">
        <f>IF($N$286="","",IF(OR(ISTEXT($N$284),ISTEXT($N$285),ISTEXT($N$286)),"",IF(OR(9&gt;$N$284,2&gt;$N$285,((2-1)*$N$284+9)&gt;$N$286),"",IF(INDEX($P$286:$W$295,MOD(((2-1)*$N$284+9)-1,10)+1,INT((((2-1)*$N$284+9)-1)/10)+1)="","",INDEX($P$286:$W$295,MOD(((2-1)*$N$284+9)-1,10)+1,INT((((2-1)*$N$284+9)-1)/10)+1)))))</f>
        <v/>
      </c>
      <c r="M287" s="539">
        <f>IF($N$286="","",IF(OR(ISTEXT($N$284),ISTEXT($N$285),ISTEXT($N$286)),"",IF(OR(10&gt;$N$284,2&gt;$N$285,((2-1)*$N$284+10)&gt;$N$286),"",IF(INDEX($P$286:$W$295,MOD(((2-1)*$N$284+10)-1,10)+1,INT((((2-1)*$N$284+10)-1)/10)+1)="","",INDEX($P$286:$W$295,MOD(((2-1)*$N$284+10)-1,10)+1,INT((((2-1)*$N$284+10)-1)/10)+1)))))</f>
        <v/>
      </c>
      <c r="P287" s="540" t="n"/>
      <c r="Q287" s="540" t="n"/>
      <c r="R287" s="540" t="n"/>
      <c r="S287" s="540" t="n"/>
      <c r="T287" s="540" t="n"/>
      <c r="U287" s="540" t="n"/>
      <c r="V287" s="540" t="n"/>
      <c r="W287" s="540" t="n"/>
    </row>
    <row r="288" ht="13.35" customHeight="1" s="162">
      <c r="B288" s="537">
        <f>IF(OR($D$284="",$G$284=""),"",IF($D$284="Round",IF(3=1,"Axis 1 (0°)",IF(3=2,"Axis 2 (90°)","")),IF(ISTEXT($N$285),"",IF(3&gt;$N$285,"",IF(ISTEXT($I$284),"",ROUND((3-0.5)*$I$284/$N$285,1))))))</f>
        <v/>
      </c>
      <c r="C288" s="538" t="n"/>
      <c r="D288" s="539">
        <f>IF($N$286="","",IF(OR(ISTEXT($N$284),ISTEXT($N$285),ISTEXT($N$286)),"",IF(OR(1&gt;$N$284,3&gt;$N$285,((3-1)*$N$284+1)&gt;$N$286),"",IF(INDEX($P$286:$W$295,MOD(((3-1)*$N$284+1)-1,10)+1,INT((((3-1)*$N$284+1)-1)/10)+1)="","",INDEX($P$286:$W$295,MOD(((3-1)*$N$284+1)-1,10)+1,INT((((3-1)*$N$284+1)-1)/10)+1)))))</f>
        <v/>
      </c>
      <c r="E288" s="539">
        <f>IF($N$286="","",IF(OR(ISTEXT($N$284),ISTEXT($N$285),ISTEXT($N$286)),"",IF(OR(2&gt;$N$284,3&gt;$N$285,((3-1)*$N$284+2)&gt;$N$286),"",IF(INDEX($P$286:$W$295,MOD(((3-1)*$N$284+2)-1,10)+1,INT((((3-1)*$N$284+2)-1)/10)+1)="","",INDEX($P$286:$W$295,MOD(((3-1)*$N$284+2)-1,10)+1,INT((((3-1)*$N$284+2)-1)/10)+1)))))</f>
        <v/>
      </c>
      <c r="F288" s="539">
        <f>IF($N$286="","",IF(OR(ISTEXT($N$284),ISTEXT($N$285),ISTEXT($N$286)),"",IF(OR(3&gt;$N$284,3&gt;$N$285,((3-1)*$N$284+3)&gt;$N$286),"",IF(INDEX($P$286:$W$295,MOD(((3-1)*$N$284+3)-1,10)+1,INT((((3-1)*$N$284+3)-1)/10)+1)="","",INDEX($P$286:$W$295,MOD(((3-1)*$N$284+3)-1,10)+1,INT((((3-1)*$N$284+3)-1)/10)+1)))))</f>
        <v/>
      </c>
      <c r="G288" s="539">
        <f>IF($N$286="","",IF(OR(ISTEXT($N$284),ISTEXT($N$285),ISTEXT($N$286)),"",IF(OR(4&gt;$N$284,3&gt;$N$285,((3-1)*$N$284+4)&gt;$N$286),"",IF(INDEX($P$286:$W$295,MOD(((3-1)*$N$284+4)-1,10)+1,INT((((3-1)*$N$284+4)-1)/10)+1)="","",INDEX($P$286:$W$295,MOD(((3-1)*$N$284+4)-1,10)+1,INT((((3-1)*$N$284+4)-1)/10)+1)))))</f>
        <v/>
      </c>
      <c r="H288" s="539">
        <f>IF($N$286="","",IF(OR(ISTEXT($N$284),ISTEXT($N$285),ISTEXT($N$286)),"",IF(OR(5&gt;$N$284,3&gt;$N$285,((3-1)*$N$284+5)&gt;$N$286),"",IF(INDEX($P$286:$W$295,MOD(((3-1)*$N$284+5)-1,10)+1,INT((((3-1)*$N$284+5)-1)/10)+1)="","",INDEX($P$286:$W$295,MOD(((3-1)*$N$284+5)-1,10)+1,INT((((3-1)*$N$284+5)-1)/10)+1)))))</f>
        <v/>
      </c>
      <c r="I288" s="539">
        <f>IF($N$286="","",IF(OR(ISTEXT($N$284),ISTEXT($N$285),ISTEXT($N$286)),"",IF(OR(6&gt;$N$284,3&gt;$N$285,((3-1)*$N$284+6)&gt;$N$286),"",IF(INDEX($P$286:$W$295,MOD(((3-1)*$N$284+6)-1,10)+1,INT((((3-1)*$N$284+6)-1)/10)+1)="","",INDEX($P$286:$W$295,MOD(((3-1)*$N$284+6)-1,10)+1,INT((((3-1)*$N$284+6)-1)/10)+1)))))</f>
        <v/>
      </c>
      <c r="J288" s="539">
        <f>IF($N$286="","",IF(OR(ISTEXT($N$284),ISTEXT($N$285),ISTEXT($N$286)),"",IF(OR(7&gt;$N$284,3&gt;$N$285,((3-1)*$N$284+7)&gt;$N$286),"",IF(INDEX($P$286:$W$295,MOD(((3-1)*$N$284+7)-1,10)+1,INT((((3-1)*$N$284+7)-1)/10)+1)="","",INDEX($P$286:$W$295,MOD(((3-1)*$N$284+7)-1,10)+1,INT((((3-1)*$N$284+7)-1)/10)+1)))))</f>
        <v/>
      </c>
      <c r="K288" s="539">
        <f>IF($N$286="","",IF(OR(ISTEXT($N$284),ISTEXT($N$285),ISTEXT($N$286)),"",IF(OR(8&gt;$N$284,3&gt;$N$285,((3-1)*$N$284+8)&gt;$N$286),"",IF(INDEX($P$286:$W$295,MOD(((3-1)*$N$284+8)-1,10)+1,INT((((3-1)*$N$284+8)-1)/10)+1)="","",INDEX($P$286:$W$295,MOD(((3-1)*$N$284+8)-1,10)+1,INT((((3-1)*$N$284+8)-1)/10)+1)))))</f>
        <v/>
      </c>
      <c r="L288" s="539">
        <f>IF($N$286="","",IF(OR(ISTEXT($N$284),ISTEXT($N$285),ISTEXT($N$286)),"",IF(OR(9&gt;$N$284,3&gt;$N$285,((3-1)*$N$284+9)&gt;$N$286),"",IF(INDEX($P$286:$W$295,MOD(((3-1)*$N$284+9)-1,10)+1,INT((((3-1)*$N$284+9)-1)/10)+1)="","",INDEX($P$286:$W$295,MOD(((3-1)*$N$284+9)-1,10)+1,INT((((3-1)*$N$284+9)-1)/10)+1)))))</f>
        <v/>
      </c>
      <c r="M288" s="539">
        <f>IF($N$286="","",IF(OR(ISTEXT($N$284),ISTEXT($N$285),ISTEXT($N$286)),"",IF(OR(10&gt;$N$284,3&gt;$N$285,((3-1)*$N$284+10)&gt;$N$286),"",IF(INDEX($P$286:$W$295,MOD(((3-1)*$N$284+10)-1,10)+1,INT((((3-1)*$N$284+10)-1)/10)+1)="","",INDEX($P$286:$W$295,MOD(((3-1)*$N$284+10)-1,10)+1,INT((((3-1)*$N$284+10)-1)/10)+1)))))</f>
        <v/>
      </c>
      <c r="P288" s="540" t="n"/>
      <c r="Q288" s="540" t="n"/>
      <c r="R288" s="540" t="n"/>
      <c r="S288" s="540" t="n"/>
      <c r="T288" s="540" t="n"/>
      <c r="U288" s="540" t="n"/>
      <c r="V288" s="540" t="n"/>
      <c r="W288" s="540" t="n"/>
    </row>
    <row r="289" ht="13.35" customHeight="1" s="162">
      <c r="B289" s="537">
        <f>IF(OR($D$284="",$G$284=""),"",IF($D$284="Round",IF(4=1,"Axis 1 (0°)",IF(4=2,"Axis 2 (90°)","")),IF(ISTEXT($N$285),"",IF(4&gt;$N$285,"",IF(ISTEXT($I$284),"",ROUND((4-0.5)*$I$284/$N$285,1))))))</f>
        <v/>
      </c>
      <c r="C289" s="538" t="n"/>
      <c r="D289" s="539">
        <f>IF($N$286="","",IF(OR(ISTEXT($N$284),ISTEXT($N$285),ISTEXT($N$286)),"",IF(OR(1&gt;$N$284,4&gt;$N$285,((4-1)*$N$284+1)&gt;$N$286),"",IF(INDEX($P$286:$W$295,MOD(((4-1)*$N$284+1)-1,10)+1,INT((((4-1)*$N$284+1)-1)/10)+1)="","",INDEX($P$286:$W$295,MOD(((4-1)*$N$284+1)-1,10)+1,INT((((4-1)*$N$284+1)-1)/10)+1)))))</f>
        <v/>
      </c>
      <c r="E289" s="539">
        <f>IF($N$286="","",IF(OR(ISTEXT($N$284),ISTEXT($N$285),ISTEXT($N$286)),"",IF(OR(2&gt;$N$284,4&gt;$N$285,((4-1)*$N$284+2)&gt;$N$286),"",IF(INDEX($P$286:$W$295,MOD(((4-1)*$N$284+2)-1,10)+1,INT((((4-1)*$N$284+2)-1)/10)+1)="","",INDEX($P$286:$W$295,MOD(((4-1)*$N$284+2)-1,10)+1,INT((((4-1)*$N$284+2)-1)/10)+1)))))</f>
        <v/>
      </c>
      <c r="F289" s="539">
        <f>IF($N$286="","",IF(OR(ISTEXT($N$284),ISTEXT($N$285),ISTEXT($N$286)),"",IF(OR(3&gt;$N$284,4&gt;$N$285,((4-1)*$N$284+3)&gt;$N$286),"",IF(INDEX($P$286:$W$295,MOD(((4-1)*$N$284+3)-1,10)+1,INT((((4-1)*$N$284+3)-1)/10)+1)="","",INDEX($P$286:$W$295,MOD(((4-1)*$N$284+3)-1,10)+1,INT((((4-1)*$N$284+3)-1)/10)+1)))))</f>
        <v/>
      </c>
      <c r="G289" s="539">
        <f>IF($N$286="","",IF(OR(ISTEXT($N$284),ISTEXT($N$285),ISTEXT($N$286)),"",IF(OR(4&gt;$N$284,4&gt;$N$285,((4-1)*$N$284+4)&gt;$N$286),"",IF(INDEX($P$286:$W$295,MOD(((4-1)*$N$284+4)-1,10)+1,INT((((4-1)*$N$284+4)-1)/10)+1)="","",INDEX($P$286:$W$295,MOD(((4-1)*$N$284+4)-1,10)+1,INT((((4-1)*$N$284+4)-1)/10)+1)))))</f>
        <v/>
      </c>
      <c r="H289" s="539">
        <f>IF($N$286="","",IF(OR(ISTEXT($N$284),ISTEXT($N$285),ISTEXT($N$286)),"",IF(OR(5&gt;$N$284,4&gt;$N$285,((4-1)*$N$284+5)&gt;$N$286),"",IF(INDEX($P$286:$W$295,MOD(((4-1)*$N$284+5)-1,10)+1,INT((((4-1)*$N$284+5)-1)/10)+1)="","",INDEX($P$286:$W$295,MOD(((4-1)*$N$284+5)-1,10)+1,INT((((4-1)*$N$284+5)-1)/10)+1)))))</f>
        <v/>
      </c>
      <c r="I289" s="539">
        <f>IF($N$286="","",IF(OR(ISTEXT($N$284),ISTEXT($N$285),ISTEXT($N$286)),"",IF(OR(6&gt;$N$284,4&gt;$N$285,((4-1)*$N$284+6)&gt;$N$286),"",IF(INDEX($P$286:$W$295,MOD(((4-1)*$N$284+6)-1,10)+1,INT((((4-1)*$N$284+6)-1)/10)+1)="","",INDEX($P$286:$W$295,MOD(((4-1)*$N$284+6)-1,10)+1,INT((((4-1)*$N$284+6)-1)/10)+1)))))</f>
        <v/>
      </c>
      <c r="J289" s="539">
        <f>IF($N$286="","",IF(OR(ISTEXT($N$284),ISTEXT($N$285),ISTEXT($N$286)),"",IF(OR(7&gt;$N$284,4&gt;$N$285,((4-1)*$N$284+7)&gt;$N$286),"",IF(INDEX($P$286:$W$295,MOD(((4-1)*$N$284+7)-1,10)+1,INT((((4-1)*$N$284+7)-1)/10)+1)="","",INDEX($P$286:$W$295,MOD(((4-1)*$N$284+7)-1,10)+1,INT((((4-1)*$N$284+7)-1)/10)+1)))))</f>
        <v/>
      </c>
      <c r="K289" s="539">
        <f>IF($N$286="","",IF(OR(ISTEXT($N$284),ISTEXT($N$285),ISTEXT($N$286)),"",IF(OR(8&gt;$N$284,4&gt;$N$285,((4-1)*$N$284+8)&gt;$N$286),"",IF(INDEX($P$286:$W$295,MOD(((4-1)*$N$284+8)-1,10)+1,INT((((4-1)*$N$284+8)-1)/10)+1)="","",INDEX($P$286:$W$295,MOD(((4-1)*$N$284+8)-1,10)+1,INT((((4-1)*$N$284+8)-1)/10)+1)))))</f>
        <v/>
      </c>
      <c r="L289" s="539">
        <f>IF($N$286="","",IF(OR(ISTEXT($N$284),ISTEXT($N$285),ISTEXT($N$286)),"",IF(OR(9&gt;$N$284,4&gt;$N$285,((4-1)*$N$284+9)&gt;$N$286),"",IF(INDEX($P$286:$W$295,MOD(((4-1)*$N$284+9)-1,10)+1,INT((((4-1)*$N$284+9)-1)/10)+1)="","",INDEX($P$286:$W$295,MOD(((4-1)*$N$284+9)-1,10)+1,INT((((4-1)*$N$284+9)-1)/10)+1)))))</f>
        <v/>
      </c>
      <c r="M289" s="539">
        <f>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IF(OR($D$284="",$G$284=""),"",IF($D$284="Round",IF(5=1,"Axis 1 (0°)",IF(5=2,"Axis 2 (90°)","")),IF(ISTEXT($N$285),"",IF(5&gt;$N$285,"",IF(ISTEXT($I$284),"",ROUND((5-0.5)*$I$284/$N$285,1))))))</f>
        <v/>
      </c>
      <c r="C290" s="538" t="n"/>
      <c r="D290" s="539">
        <f>IF($N$286="","",IF(OR(ISTEXT($N$284),ISTEXT($N$285),ISTEXT($N$286)),"",IF(OR(1&gt;$N$284,5&gt;$N$285,((5-1)*$N$284+1)&gt;$N$286),"",IF(INDEX($P$286:$W$295,MOD(((5-1)*$N$284+1)-1,10)+1,INT((((5-1)*$N$284+1)-1)/10)+1)="","",INDEX($P$286:$W$295,MOD(((5-1)*$N$284+1)-1,10)+1,INT((((5-1)*$N$284+1)-1)/10)+1)))))</f>
        <v/>
      </c>
      <c r="E290" s="539">
        <f>IF($N$286="","",IF(OR(ISTEXT($N$284),ISTEXT($N$285),ISTEXT($N$286)),"",IF(OR(2&gt;$N$284,5&gt;$N$285,((5-1)*$N$284+2)&gt;$N$286),"",IF(INDEX($P$286:$W$295,MOD(((5-1)*$N$284+2)-1,10)+1,INT((((5-1)*$N$284+2)-1)/10)+1)="","",INDEX($P$286:$W$295,MOD(((5-1)*$N$284+2)-1,10)+1,INT((((5-1)*$N$284+2)-1)/10)+1)))))</f>
        <v/>
      </c>
      <c r="F290" s="539">
        <f>IF($N$286="","",IF(OR(ISTEXT($N$284),ISTEXT($N$285),ISTEXT($N$286)),"",IF(OR(3&gt;$N$284,5&gt;$N$285,((5-1)*$N$284+3)&gt;$N$286),"",IF(INDEX($P$286:$W$295,MOD(((5-1)*$N$284+3)-1,10)+1,INT((((5-1)*$N$284+3)-1)/10)+1)="","",INDEX($P$286:$W$295,MOD(((5-1)*$N$284+3)-1,10)+1,INT((((5-1)*$N$284+3)-1)/10)+1)))))</f>
        <v/>
      </c>
      <c r="G290" s="539">
        <f>IF($N$286="","",IF(OR(ISTEXT($N$284),ISTEXT($N$285),ISTEXT($N$286)),"",IF(OR(4&gt;$N$284,5&gt;$N$285,((5-1)*$N$284+4)&gt;$N$286),"",IF(INDEX($P$286:$W$295,MOD(((5-1)*$N$284+4)-1,10)+1,INT((((5-1)*$N$284+4)-1)/10)+1)="","",INDEX($P$286:$W$295,MOD(((5-1)*$N$284+4)-1,10)+1,INT((((5-1)*$N$284+4)-1)/10)+1)))))</f>
        <v/>
      </c>
      <c r="H290" s="539">
        <f>IF($N$286="","",IF(OR(ISTEXT($N$284),ISTEXT($N$285),ISTEXT($N$286)),"",IF(OR(5&gt;$N$284,5&gt;$N$285,((5-1)*$N$284+5)&gt;$N$286),"",IF(INDEX($P$286:$W$295,MOD(((5-1)*$N$284+5)-1,10)+1,INT((((5-1)*$N$284+5)-1)/10)+1)="","",INDEX($P$286:$W$295,MOD(((5-1)*$N$284+5)-1,10)+1,INT((((5-1)*$N$284+5)-1)/10)+1)))))</f>
        <v/>
      </c>
      <c r="I290" s="539">
        <f>IF($N$286="","",IF(OR(ISTEXT($N$284),ISTEXT($N$285),ISTEXT($N$286)),"",IF(OR(6&gt;$N$284,5&gt;$N$285,((5-1)*$N$284+6)&gt;$N$286),"",IF(INDEX($P$286:$W$295,MOD(((5-1)*$N$284+6)-1,10)+1,INT((((5-1)*$N$284+6)-1)/10)+1)="","",INDEX($P$286:$W$295,MOD(((5-1)*$N$284+6)-1,10)+1,INT((((5-1)*$N$284+6)-1)/10)+1)))))</f>
        <v/>
      </c>
      <c r="J290" s="539">
        <f>IF($N$286="","",IF(OR(ISTEXT($N$284),ISTEXT($N$285),ISTEXT($N$286)),"",IF(OR(7&gt;$N$284,5&gt;$N$285,((5-1)*$N$284+7)&gt;$N$286),"",IF(INDEX($P$286:$W$295,MOD(((5-1)*$N$284+7)-1,10)+1,INT((((5-1)*$N$284+7)-1)/10)+1)="","",INDEX($P$286:$W$295,MOD(((5-1)*$N$284+7)-1,10)+1,INT((((5-1)*$N$284+7)-1)/10)+1)))))</f>
        <v/>
      </c>
      <c r="K290" s="539">
        <f>IF($N$286="","",IF(OR(ISTEXT($N$284),ISTEXT($N$285),ISTEXT($N$286)),"",IF(OR(8&gt;$N$284,5&gt;$N$285,((5-1)*$N$284+8)&gt;$N$286),"",IF(INDEX($P$286:$W$295,MOD(((5-1)*$N$284+8)-1,10)+1,INT((((5-1)*$N$284+8)-1)/10)+1)="","",INDEX($P$286:$W$295,MOD(((5-1)*$N$284+8)-1,10)+1,INT((((5-1)*$N$284+8)-1)/10)+1)))))</f>
        <v/>
      </c>
      <c r="L290" s="539">
        <f>IF($N$286="","",IF(OR(ISTEXT($N$284),ISTEXT($N$285),ISTEXT($N$286)),"",IF(OR(9&gt;$N$284,5&gt;$N$285,((5-1)*$N$284+9)&gt;$N$286),"",IF(INDEX($P$286:$W$295,MOD(((5-1)*$N$284+9)-1,10)+1,INT((((5-1)*$N$284+9)-1)/10)+1)="","",INDEX($P$286:$W$295,MOD(((5-1)*$N$284+9)-1,10)+1,INT((((5-1)*$N$284+9)-1)/10)+1)))))</f>
        <v/>
      </c>
      <c r="M290" s="539">
        <f>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IF(OR($D$284="",$G$284=""),"",IF($D$284="Round",IF(6=1,"Axis 1 (0°)",IF(6=2,"Axis 2 (90°)","")),IF(ISTEXT($N$285),"",IF(6&gt;$N$285,"",IF(ISTEXT($I$284),"",ROUND((6-0.5)*$I$284/$N$285,1))))))</f>
        <v/>
      </c>
      <c r="C291" s="538" t="n"/>
      <c r="D291" s="539">
        <f>IF($N$286="","",IF(OR(ISTEXT($N$284),ISTEXT($N$285),ISTEXT($N$286)),"",IF(OR(1&gt;$N$284,6&gt;$N$285,((6-1)*$N$284+1)&gt;$N$286),"",IF(INDEX($P$286:$W$295,MOD(((6-1)*$N$284+1)-1,10)+1,INT((((6-1)*$N$284+1)-1)/10)+1)="","",INDEX($P$286:$W$295,MOD(((6-1)*$N$284+1)-1,10)+1,INT((((6-1)*$N$284+1)-1)/10)+1)))))</f>
        <v/>
      </c>
      <c r="E291" s="539">
        <f>IF($N$286="","",IF(OR(ISTEXT($N$284),ISTEXT($N$285),ISTEXT($N$286)),"",IF(OR(2&gt;$N$284,6&gt;$N$285,((6-1)*$N$284+2)&gt;$N$286),"",IF(INDEX($P$286:$W$295,MOD(((6-1)*$N$284+2)-1,10)+1,INT((((6-1)*$N$284+2)-1)/10)+1)="","",INDEX($P$286:$W$295,MOD(((6-1)*$N$284+2)-1,10)+1,INT((((6-1)*$N$284+2)-1)/10)+1)))))</f>
        <v/>
      </c>
      <c r="F291" s="539">
        <f>IF($N$286="","",IF(OR(ISTEXT($N$284),ISTEXT($N$285),ISTEXT($N$286)),"",IF(OR(3&gt;$N$284,6&gt;$N$285,((6-1)*$N$284+3)&gt;$N$286),"",IF(INDEX($P$286:$W$295,MOD(((6-1)*$N$284+3)-1,10)+1,INT((((6-1)*$N$284+3)-1)/10)+1)="","",INDEX($P$286:$W$295,MOD(((6-1)*$N$284+3)-1,10)+1,INT((((6-1)*$N$284+3)-1)/10)+1)))))</f>
        <v/>
      </c>
      <c r="G291" s="539">
        <f>IF($N$286="","",IF(OR(ISTEXT($N$284),ISTEXT($N$285),ISTEXT($N$286)),"",IF(OR(4&gt;$N$284,6&gt;$N$285,((6-1)*$N$284+4)&gt;$N$286),"",IF(INDEX($P$286:$W$295,MOD(((6-1)*$N$284+4)-1,10)+1,INT((((6-1)*$N$284+4)-1)/10)+1)="","",INDEX($P$286:$W$295,MOD(((6-1)*$N$284+4)-1,10)+1,INT((((6-1)*$N$284+4)-1)/10)+1)))))</f>
        <v/>
      </c>
      <c r="H291" s="539">
        <f>IF($N$286="","",IF(OR(ISTEXT($N$284),ISTEXT($N$285),ISTEXT($N$286)),"",IF(OR(5&gt;$N$284,6&gt;$N$285,((6-1)*$N$284+5)&gt;$N$286),"",IF(INDEX($P$286:$W$295,MOD(((6-1)*$N$284+5)-1,10)+1,INT((((6-1)*$N$284+5)-1)/10)+1)="","",INDEX($P$286:$W$295,MOD(((6-1)*$N$284+5)-1,10)+1,INT((((6-1)*$N$284+5)-1)/10)+1)))))</f>
        <v/>
      </c>
      <c r="I291" s="539">
        <f>IF($N$286="","",IF(OR(ISTEXT($N$284),ISTEXT($N$285),ISTEXT($N$286)),"",IF(OR(6&gt;$N$284,6&gt;$N$285,((6-1)*$N$284+6)&gt;$N$286),"",IF(INDEX($P$286:$W$295,MOD(((6-1)*$N$284+6)-1,10)+1,INT((((6-1)*$N$284+6)-1)/10)+1)="","",INDEX($P$286:$W$295,MOD(((6-1)*$N$284+6)-1,10)+1,INT((((6-1)*$N$284+6)-1)/10)+1)))))</f>
        <v/>
      </c>
      <c r="J291" s="539">
        <f>IF($N$286="","",IF(OR(ISTEXT($N$284),ISTEXT($N$285),ISTEXT($N$286)),"",IF(OR(7&gt;$N$284,6&gt;$N$285,((6-1)*$N$284+7)&gt;$N$286),"",IF(INDEX($P$286:$W$295,MOD(((6-1)*$N$284+7)-1,10)+1,INT((((6-1)*$N$284+7)-1)/10)+1)="","",INDEX($P$286:$W$295,MOD(((6-1)*$N$284+7)-1,10)+1,INT((((6-1)*$N$284+7)-1)/10)+1)))))</f>
        <v/>
      </c>
      <c r="K291" s="539">
        <f>IF($N$286="","",IF(OR(ISTEXT($N$284),ISTEXT($N$285),ISTEXT($N$286)),"",IF(OR(8&gt;$N$284,6&gt;$N$285,((6-1)*$N$284+8)&gt;$N$286),"",IF(INDEX($P$286:$W$295,MOD(((6-1)*$N$284+8)-1,10)+1,INT((((6-1)*$N$284+8)-1)/10)+1)="","",INDEX($P$286:$W$295,MOD(((6-1)*$N$284+8)-1,10)+1,INT((((6-1)*$N$284+8)-1)/10)+1)))))</f>
        <v/>
      </c>
      <c r="L291" s="539">
        <f>IF($N$286="","",IF(OR(ISTEXT($N$284),ISTEXT($N$285),ISTEXT($N$286)),"",IF(OR(9&gt;$N$284,6&gt;$N$285,((6-1)*$N$284+9)&gt;$N$286),"",IF(INDEX($P$286:$W$295,MOD(((6-1)*$N$284+9)-1,10)+1,INT((((6-1)*$N$284+9)-1)/10)+1)="","",INDEX($P$286:$W$295,MOD(((6-1)*$N$284+9)-1,10)+1,INT((((6-1)*$N$284+9)-1)/10)+1)))))</f>
        <v/>
      </c>
      <c r="M291" s="539">
        <f>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IF(OR($D$284="",$G$284=""),"",IF($D$284="Round",IF(7=1,"Axis 1 (0°)",IF(7=2,"Axis 2 (90°)","")),IF(ISTEXT($N$285),"",IF(7&gt;$N$285,"",IF(ISTEXT($I$284),"",ROUND((7-0.5)*$I$284/$N$285,1))))))</f>
        <v/>
      </c>
      <c r="C292" s="538" t="n"/>
      <c r="D292" s="539">
        <f>IF($N$286="","",IF(OR(ISTEXT($N$284),ISTEXT($N$285),ISTEXT($N$286)),"",IF(OR(1&gt;$N$284,7&gt;$N$285,((7-1)*$N$284+1)&gt;$N$286),"",IF(INDEX($P$286:$W$295,MOD(((7-1)*$N$284+1)-1,10)+1,INT((((7-1)*$N$284+1)-1)/10)+1)="","",INDEX($P$286:$W$295,MOD(((7-1)*$N$284+1)-1,10)+1,INT((((7-1)*$N$284+1)-1)/10)+1)))))</f>
        <v/>
      </c>
      <c r="E292" s="539">
        <f>IF($N$286="","",IF(OR(ISTEXT($N$284),ISTEXT($N$285),ISTEXT($N$286)),"",IF(OR(2&gt;$N$284,7&gt;$N$285,((7-1)*$N$284+2)&gt;$N$286),"",IF(INDEX($P$286:$W$295,MOD(((7-1)*$N$284+2)-1,10)+1,INT((((7-1)*$N$284+2)-1)/10)+1)="","",INDEX($P$286:$W$295,MOD(((7-1)*$N$284+2)-1,10)+1,INT((((7-1)*$N$284+2)-1)/10)+1)))))</f>
        <v/>
      </c>
      <c r="F292" s="539">
        <f>IF($N$286="","",IF(OR(ISTEXT($N$284),ISTEXT($N$285),ISTEXT($N$286)),"",IF(OR(3&gt;$N$284,7&gt;$N$285,((7-1)*$N$284+3)&gt;$N$286),"",IF(INDEX($P$286:$W$295,MOD(((7-1)*$N$284+3)-1,10)+1,INT((((7-1)*$N$284+3)-1)/10)+1)="","",INDEX($P$286:$W$295,MOD(((7-1)*$N$284+3)-1,10)+1,INT((((7-1)*$N$284+3)-1)/10)+1)))))</f>
        <v/>
      </c>
      <c r="G292" s="539">
        <f>IF($N$286="","",IF(OR(ISTEXT($N$284),ISTEXT($N$285),ISTEXT($N$286)),"",IF(OR(4&gt;$N$284,7&gt;$N$285,((7-1)*$N$284+4)&gt;$N$286),"",IF(INDEX($P$286:$W$295,MOD(((7-1)*$N$284+4)-1,10)+1,INT((((7-1)*$N$284+4)-1)/10)+1)="","",INDEX($P$286:$W$295,MOD(((7-1)*$N$284+4)-1,10)+1,INT((((7-1)*$N$284+4)-1)/10)+1)))))</f>
        <v/>
      </c>
      <c r="H292" s="539">
        <f>IF($N$286="","",IF(OR(ISTEXT($N$284),ISTEXT($N$285),ISTEXT($N$286)),"",IF(OR(5&gt;$N$284,7&gt;$N$285,((7-1)*$N$284+5)&gt;$N$286),"",IF(INDEX($P$286:$W$295,MOD(((7-1)*$N$284+5)-1,10)+1,INT((((7-1)*$N$284+5)-1)/10)+1)="","",INDEX($P$286:$W$295,MOD(((7-1)*$N$284+5)-1,10)+1,INT((((7-1)*$N$284+5)-1)/10)+1)))))</f>
        <v/>
      </c>
      <c r="I292" s="539">
        <f>IF($N$286="","",IF(OR(ISTEXT($N$284),ISTEXT($N$285),ISTEXT($N$286)),"",IF(OR(6&gt;$N$284,7&gt;$N$285,((7-1)*$N$284+6)&gt;$N$286),"",IF(INDEX($P$286:$W$295,MOD(((7-1)*$N$284+6)-1,10)+1,INT((((7-1)*$N$284+6)-1)/10)+1)="","",INDEX($P$286:$W$295,MOD(((7-1)*$N$284+6)-1,10)+1,INT((((7-1)*$N$284+6)-1)/10)+1)))))</f>
        <v/>
      </c>
      <c r="J292" s="539">
        <f>IF($N$286="","",IF(OR(ISTEXT($N$284),ISTEXT($N$285),ISTEXT($N$286)),"",IF(OR(7&gt;$N$284,7&gt;$N$285,((7-1)*$N$284+7)&gt;$N$286),"",IF(INDEX($P$286:$W$295,MOD(((7-1)*$N$284+7)-1,10)+1,INT((((7-1)*$N$284+7)-1)/10)+1)="","",INDEX($P$286:$W$295,MOD(((7-1)*$N$284+7)-1,10)+1,INT((((7-1)*$N$284+7)-1)/10)+1)))))</f>
        <v/>
      </c>
      <c r="K292" s="539">
        <f>IF($N$286="","",IF(OR(ISTEXT($N$284),ISTEXT($N$285),ISTEXT($N$286)),"",IF(OR(8&gt;$N$284,7&gt;$N$285,((7-1)*$N$284+8)&gt;$N$286),"",IF(INDEX($P$286:$W$295,MOD(((7-1)*$N$284+8)-1,10)+1,INT((((7-1)*$N$284+8)-1)/10)+1)="","",INDEX($P$286:$W$295,MOD(((7-1)*$N$284+8)-1,10)+1,INT((((7-1)*$N$284+8)-1)/10)+1)))))</f>
        <v/>
      </c>
      <c r="L292" s="539">
        <f>IF($N$286="","",IF(OR(ISTEXT($N$284),ISTEXT($N$285),ISTEXT($N$286)),"",IF(OR(9&gt;$N$284,7&gt;$N$285,((7-1)*$N$284+9)&gt;$N$286),"",IF(INDEX($P$286:$W$295,MOD(((7-1)*$N$284+9)-1,10)+1,INT((((7-1)*$N$284+9)-1)/10)+1)="","",INDEX($P$286:$W$295,MOD(((7-1)*$N$284+9)-1,10)+1,INT((((7-1)*$N$284+9)-1)/10)+1)))))</f>
        <v/>
      </c>
      <c r="M292" s="539">
        <f>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IF(OR($D$284="",$G$284=""),"",IF($D$284="Round",IF(8=1,"Axis 1 (0°)",IF(8=2,"Axis 2 (90°)","")),IF(ISTEXT($N$285),"",IF(8&gt;$N$285,"",IF(ISTEXT($I$284),"",ROUND((8-0.5)*$I$284/$N$285,1))))))</f>
        <v/>
      </c>
      <c r="C293" s="538" t="n"/>
      <c r="D293" s="539">
        <f>IF($N$286="","",IF(OR(ISTEXT($N$284),ISTEXT($N$285),ISTEXT($N$286)),"",IF(OR(1&gt;$N$284,8&gt;$N$285,((8-1)*$N$284+1)&gt;$N$286),"",IF(INDEX($P$286:$W$295,MOD(((8-1)*$N$284+1)-1,10)+1,INT((((8-1)*$N$284+1)-1)/10)+1)="","",INDEX($P$286:$W$295,MOD(((8-1)*$N$284+1)-1,10)+1,INT((((8-1)*$N$284+1)-1)/10)+1)))))</f>
        <v/>
      </c>
      <c r="E293" s="539">
        <f>IF($N$286="","",IF(OR(ISTEXT($N$284),ISTEXT($N$285),ISTEXT($N$286)),"",IF(OR(2&gt;$N$284,8&gt;$N$285,((8-1)*$N$284+2)&gt;$N$286),"",IF(INDEX($P$286:$W$295,MOD(((8-1)*$N$284+2)-1,10)+1,INT((((8-1)*$N$284+2)-1)/10)+1)="","",INDEX($P$286:$W$295,MOD(((8-1)*$N$284+2)-1,10)+1,INT((((8-1)*$N$284+2)-1)/10)+1)))))</f>
        <v/>
      </c>
      <c r="F293" s="539">
        <f>IF($N$286="","",IF(OR(ISTEXT($N$284),ISTEXT($N$285),ISTEXT($N$286)),"",IF(OR(3&gt;$N$284,8&gt;$N$285,((8-1)*$N$284+3)&gt;$N$286),"",IF(INDEX($P$286:$W$295,MOD(((8-1)*$N$284+3)-1,10)+1,INT((((8-1)*$N$284+3)-1)/10)+1)="","",INDEX($P$286:$W$295,MOD(((8-1)*$N$284+3)-1,10)+1,INT((((8-1)*$N$284+3)-1)/10)+1)))))</f>
        <v/>
      </c>
      <c r="G293" s="539">
        <f>IF($N$286="","",IF(OR(ISTEXT($N$284),ISTEXT($N$285),ISTEXT($N$286)),"",IF(OR(4&gt;$N$284,8&gt;$N$285,((8-1)*$N$284+4)&gt;$N$286),"",IF(INDEX($P$286:$W$295,MOD(((8-1)*$N$284+4)-1,10)+1,INT((((8-1)*$N$284+4)-1)/10)+1)="","",INDEX($P$286:$W$295,MOD(((8-1)*$N$284+4)-1,10)+1,INT((((8-1)*$N$284+4)-1)/10)+1)))))</f>
        <v/>
      </c>
      <c r="H293" s="539">
        <f>IF($N$286="","",IF(OR(ISTEXT($N$284),ISTEXT($N$285),ISTEXT($N$286)),"",IF(OR(5&gt;$N$284,8&gt;$N$285,((8-1)*$N$284+5)&gt;$N$286),"",IF(INDEX($P$286:$W$295,MOD(((8-1)*$N$284+5)-1,10)+1,INT((((8-1)*$N$284+5)-1)/10)+1)="","",INDEX($P$286:$W$295,MOD(((8-1)*$N$284+5)-1,10)+1,INT((((8-1)*$N$284+5)-1)/10)+1)))))</f>
        <v/>
      </c>
      <c r="I293" s="539">
        <f>IF($N$286="","",IF(OR(ISTEXT($N$284),ISTEXT($N$285),ISTEXT($N$286)),"",IF(OR(6&gt;$N$284,8&gt;$N$285,((8-1)*$N$284+6)&gt;$N$286),"",IF(INDEX($P$286:$W$295,MOD(((8-1)*$N$284+6)-1,10)+1,INT((((8-1)*$N$284+6)-1)/10)+1)="","",INDEX($P$286:$W$295,MOD(((8-1)*$N$284+6)-1,10)+1,INT((((8-1)*$N$284+6)-1)/10)+1)))))</f>
        <v/>
      </c>
      <c r="J293" s="539">
        <f>IF($N$286="","",IF(OR(ISTEXT($N$284),ISTEXT($N$285),ISTEXT($N$286)),"",IF(OR(7&gt;$N$284,8&gt;$N$285,((8-1)*$N$284+7)&gt;$N$286),"",IF(INDEX($P$286:$W$295,MOD(((8-1)*$N$284+7)-1,10)+1,INT((((8-1)*$N$284+7)-1)/10)+1)="","",INDEX($P$286:$W$295,MOD(((8-1)*$N$284+7)-1,10)+1,INT((((8-1)*$N$284+7)-1)/10)+1)))))</f>
        <v/>
      </c>
      <c r="K293" s="539">
        <f>IF($N$286="","",IF(OR(ISTEXT($N$284),ISTEXT($N$285),ISTEXT($N$286)),"",IF(OR(8&gt;$N$284,8&gt;$N$285,((8-1)*$N$284+8)&gt;$N$286),"",IF(INDEX($P$286:$W$295,MOD(((8-1)*$N$284+8)-1,10)+1,INT((((8-1)*$N$284+8)-1)/10)+1)="","",INDEX($P$286:$W$295,MOD(((8-1)*$N$284+8)-1,10)+1,INT((((8-1)*$N$284+8)-1)/10)+1)))))</f>
        <v/>
      </c>
      <c r="L293" s="539">
        <f>IF($N$286="","",IF(OR(ISTEXT($N$284),ISTEXT($N$285),ISTEXT($N$286)),"",IF(OR(9&gt;$N$284,8&gt;$N$285,((8-1)*$N$284+9)&gt;$N$286),"",IF(INDEX($P$286:$W$295,MOD(((8-1)*$N$284+9)-1,10)+1,INT((((8-1)*$N$284+9)-1)/10)+1)="","",INDEX($P$286:$W$295,MOD(((8-1)*$N$284+9)-1,10)+1,INT((((8-1)*$N$284+9)-1)/10)+1)))))</f>
        <v/>
      </c>
      <c r="M293" s="539">
        <f>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IF($G$303="","",IF($D$303="Round",$G$303&amp;""" dia",$G$303&amp;""" x "&amp;$I$303&amp;""""))</f>
        <v/>
      </c>
      <c r="G301" s="173" t="n"/>
      <c r="H301" s="525">
        <f>IF(OR($D$303="",$G$303=""),"",IF($D$303="Round",IF(ISTEXT($G$303),"",ROUND(PI()*(($G$303-2*N($K$303))/2)^2/144,3)),IF($I$303="","",IF(OR(ISTEXT($G$303),ISTEXT($I$303)),"",ROUND(($G$303-2*N($K$303))*($I$303-2*N($K$303))/144,3)))))</f>
        <v/>
      </c>
      <c r="I301" s="189" t="n"/>
      <c r="J301" s="189" t="n"/>
      <c r="K301" s="189">
        <f>IF(N(J301)*N(H301)=0,"",ROUND(N(J301)*N(H301),0))</f>
        <v/>
      </c>
      <c r="L301" s="189">
        <f>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IF($N$303="","",IF($D$303="Round",$N$303&amp;" x 2 axes",IF($N$304="","",$N$303&amp;" x "&amp;$N$304)))</f>
        <v/>
      </c>
      <c r="N303" s="534">
        <f>IF(OR($D$303="",$G$303=""),"",IF($D$303="Round",IF(ISTEXT($G$303),"",IF($G$303&lt;=9,6,IF($G$303&lt;=12,8,10))),IF(ISTEXT($G$303),"",IF($G$303&lt;12,2,MIN(10,MAX(3,ROUNDUP($G$303/6,0)))))))</f>
        <v/>
      </c>
      <c r="P303" s="473" t="inlineStr">
        <is>
          <t>Quick entry – type readings in order (row by row of the grid), down this column then the next:</t>
        </is>
      </c>
    </row>
    <row r="304" ht="13.35" customHeight="1" s="162">
      <c r="B304" s="535" t="inlineStr">
        <is>
          <t>Depth↓ Pos→ (in)</t>
        </is>
      </c>
      <c r="C304" s="414" t="n"/>
      <c r="D304" s="535">
        <f>IF(ISTEXT($N$303),"",IF(OR($D$303="",$G$303="",1&gt;$N$303),"",IF($D$303="Round",IF(ISTEXT($G$303),"",ROUND(IF(1&lt;=$N$303/2,$G$303/2*(1-SQRT(($N$303-2*1+1)/$N$303)),$G$303-$G$303/2*(1-SQRT(($N$303-2*($N$303-1+1)+1)/$N$303))),1)),IF(ISTEXT($G$303),"",ROUND((1-0.5)*$G$303/$N$303,1)))))</f>
        <v/>
      </c>
      <c r="E304" s="535">
        <f>IF(ISTEXT($N$303),"",IF(OR($D$303="",$G$303="",2&gt;$N$303),"",IF($D$303="Round",IF(ISTEXT($G$303),"",ROUND(IF(2&lt;=$N$303/2,$G$303/2*(1-SQRT(($N$303-2*2+1)/$N$303)),$G$303-$G$303/2*(1-SQRT(($N$303-2*($N$303-2+1)+1)/$N$303))),1)),IF(ISTEXT($G$303),"",ROUND((2-0.5)*$G$303/$N$303,1)))))</f>
        <v/>
      </c>
      <c r="F304" s="535">
        <f>IF(ISTEXT($N$303),"",IF(OR($D$303="",$G$303="",3&gt;$N$303),"",IF($D$303="Round",IF(ISTEXT($G$303),"",ROUND(IF(3&lt;=$N$303/2,$G$303/2*(1-SQRT(($N$303-2*3+1)/$N$303)),$G$303-$G$303/2*(1-SQRT(($N$303-2*($N$303-3+1)+1)/$N$303))),1)),IF(ISTEXT($G$303),"",ROUND((3-0.5)*$G$303/$N$303,1)))))</f>
        <v/>
      </c>
      <c r="G304" s="535">
        <f>IF(ISTEXT($N$303),"",IF(OR($D$303="",$G$303="",4&gt;$N$303),"",IF($D$303="Round",IF(ISTEXT($G$303),"",ROUND(IF(4&lt;=$N$303/2,$G$303/2*(1-SQRT(($N$303-2*4+1)/$N$303)),$G$303-$G$303/2*(1-SQRT(($N$303-2*($N$303-4+1)+1)/$N$303))),1)),IF(ISTEXT($G$303),"",ROUND((4-0.5)*$G$303/$N$303,1)))))</f>
        <v/>
      </c>
      <c r="H304" s="535">
        <f>IF(ISTEXT($N$303),"",IF(OR($D$303="",$G$303="",5&gt;$N$303),"",IF($D$303="Round",IF(ISTEXT($G$303),"",ROUND(IF(5&lt;=$N$303/2,$G$303/2*(1-SQRT(($N$303-2*5+1)/$N$303)),$G$303-$G$303/2*(1-SQRT(($N$303-2*($N$303-5+1)+1)/$N$303))),1)),IF(ISTEXT($G$303),"",ROUND((5-0.5)*$G$303/$N$303,1)))))</f>
        <v/>
      </c>
      <c r="I304" s="535">
        <f>IF(ISTEXT($N$303),"",IF(OR($D$303="",$G$303="",6&gt;$N$303),"",IF($D$303="Round",IF(ISTEXT($G$303),"",ROUND(IF(6&lt;=$N$303/2,$G$303/2*(1-SQRT(($N$303-2*6+1)/$N$303)),$G$303-$G$303/2*(1-SQRT(($N$303-2*($N$303-6+1)+1)/$N$303))),1)),IF(ISTEXT($G$303),"",ROUND((6-0.5)*$G$303/$N$303,1)))))</f>
        <v/>
      </c>
      <c r="J304" s="535">
        <f>IF(ISTEXT($N$303),"",IF(OR($D$303="",$G$303="",7&gt;$N$303),"",IF($D$303="Round",IF(ISTEXT($G$303),"",ROUND(IF(7&lt;=$N$303/2,$G$303/2*(1-SQRT(($N$303-2*7+1)/$N$303)),$G$303-$G$303/2*(1-SQRT(($N$303-2*($N$303-7+1)+1)/$N$303))),1)),IF(ISTEXT($G$303),"",ROUND((7-0.5)*$G$303/$N$303,1)))))</f>
        <v/>
      </c>
      <c r="K304" s="535">
        <f>IF(ISTEXT($N$303),"",IF(OR($D$303="",$G$303="",8&gt;$N$303),"",IF($D$303="Round",IF(ISTEXT($G$303),"",ROUND(IF(8&lt;=$N$303/2,$G$303/2*(1-SQRT(($N$303-2*8+1)/$N$303)),$G$303-$G$303/2*(1-SQRT(($N$303-2*($N$303-8+1)+1)/$N$303))),1)),IF(ISTEXT($G$303),"",ROUND((8-0.5)*$G$303/$N$303,1)))))</f>
        <v/>
      </c>
      <c r="L304" s="535">
        <f>IF(ISTEXT($N$303),"",IF(OR($D$303="",$G$303="",9&gt;$N$303),"",IF($D$303="Round",IF(ISTEXT($G$303),"",ROUND(IF(9&lt;=$N$303/2,$G$303/2*(1-SQRT(($N$303-2*9+1)/$N$303)),$G$303-$G$303/2*(1-SQRT(($N$303-2*($N$303-9+1)+1)/$N$303))),1)),IF(ISTEXT($G$303),"",ROUND((9-0.5)*$G$303/$N$303,1)))))</f>
        <v/>
      </c>
      <c r="M304" s="535">
        <f>IF(ISTEXT($N$303),"",IF(OR($D$303="",$G$303="",10&gt;$N$303),"",IF($D$303="Round",IF(ISTEXT($G$303),"",ROUND(IF(10&lt;=$N$303/2,$G$303/2*(1-SQRT(($N$303-2*10+1)/$N$303)),$G$303-$G$303/2*(1-SQRT(($N$303-2*($N$303-10+1)+1)/$N$303))),1)),IF(ISTEXT($G$303),"",ROUND((10-0.5)*$G$303/$N$303,1)))))</f>
        <v/>
      </c>
      <c r="N304" s="534">
        <f>IF(OR($D$303="",$G$303=""),"",IF($D$303="Round",2,IF($I$303="","",IF(ISTEXT($I$303),"",IF($I$303&lt;12,2,MIN(8,MAX(3,ROUNDUP($I$303/6,0))))))))</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IF(OR($D$303="",$G$303=""),"",IF($D$303="Round",IF(1=1,"Axis 1 (0°)",IF(1=2,"Axis 2 (90°)","")),IF(ISTEXT($N$304),"",IF(1&gt;$N$304,"",IF(ISTEXT($I$303),"",ROUND((1-0.5)*$I$303/$N$304,1))))))</f>
        <v/>
      </c>
      <c r="C305" s="538" t="n"/>
      <c r="D305" s="539">
        <f>IF($N$305="","",IF(OR(ISTEXT($N$303),ISTEXT($N$304),ISTEXT($N$305)),"",IF(OR(1&gt;$N$303,1&gt;$N$304,((1-1)*$N$303+1)&gt;$N$305),"",IF(INDEX($P$305:$W$314,MOD(((1-1)*$N$303+1)-1,10)+1,INT((((1-1)*$N$303+1)-1)/10)+1)="","",INDEX($P$305:$W$314,MOD(((1-1)*$N$303+1)-1,10)+1,INT((((1-1)*$N$303+1)-1)/10)+1)))))</f>
        <v/>
      </c>
      <c r="E305" s="539">
        <f>IF($N$305="","",IF(OR(ISTEXT($N$303),ISTEXT($N$304),ISTEXT($N$305)),"",IF(OR(2&gt;$N$303,1&gt;$N$304,((1-1)*$N$303+2)&gt;$N$305),"",IF(INDEX($P$305:$W$314,MOD(((1-1)*$N$303+2)-1,10)+1,INT((((1-1)*$N$303+2)-1)/10)+1)="","",INDEX($P$305:$W$314,MOD(((1-1)*$N$303+2)-1,10)+1,INT((((1-1)*$N$303+2)-1)/10)+1)))))</f>
        <v/>
      </c>
      <c r="F305" s="539">
        <f>IF($N$305="","",IF(OR(ISTEXT($N$303),ISTEXT($N$304),ISTEXT($N$305)),"",IF(OR(3&gt;$N$303,1&gt;$N$304,((1-1)*$N$303+3)&gt;$N$305),"",IF(INDEX($P$305:$W$314,MOD(((1-1)*$N$303+3)-1,10)+1,INT((((1-1)*$N$303+3)-1)/10)+1)="","",INDEX($P$305:$W$314,MOD(((1-1)*$N$303+3)-1,10)+1,INT((((1-1)*$N$303+3)-1)/10)+1)))))</f>
        <v/>
      </c>
      <c r="G305" s="539">
        <f>IF($N$305="","",IF(OR(ISTEXT($N$303),ISTEXT($N$304),ISTEXT($N$305)),"",IF(OR(4&gt;$N$303,1&gt;$N$304,((1-1)*$N$303+4)&gt;$N$305),"",IF(INDEX($P$305:$W$314,MOD(((1-1)*$N$303+4)-1,10)+1,INT((((1-1)*$N$303+4)-1)/10)+1)="","",INDEX($P$305:$W$314,MOD(((1-1)*$N$303+4)-1,10)+1,INT((((1-1)*$N$303+4)-1)/10)+1)))))</f>
        <v/>
      </c>
      <c r="H305" s="539">
        <f>IF($N$305="","",IF(OR(ISTEXT($N$303),ISTEXT($N$304),ISTEXT($N$305)),"",IF(OR(5&gt;$N$303,1&gt;$N$304,((1-1)*$N$303+5)&gt;$N$305),"",IF(INDEX($P$305:$W$314,MOD(((1-1)*$N$303+5)-1,10)+1,INT((((1-1)*$N$303+5)-1)/10)+1)="","",INDEX($P$305:$W$314,MOD(((1-1)*$N$303+5)-1,10)+1,INT((((1-1)*$N$303+5)-1)/10)+1)))))</f>
        <v/>
      </c>
      <c r="I305" s="539">
        <f>IF($N$305="","",IF(OR(ISTEXT($N$303),ISTEXT($N$304),ISTEXT($N$305)),"",IF(OR(6&gt;$N$303,1&gt;$N$304,((1-1)*$N$303+6)&gt;$N$305),"",IF(INDEX($P$305:$W$314,MOD(((1-1)*$N$303+6)-1,10)+1,INT((((1-1)*$N$303+6)-1)/10)+1)="","",INDEX($P$305:$W$314,MOD(((1-1)*$N$303+6)-1,10)+1,INT((((1-1)*$N$303+6)-1)/10)+1)))))</f>
        <v/>
      </c>
      <c r="J305" s="539">
        <f>IF($N$305="","",IF(OR(ISTEXT($N$303),ISTEXT($N$304),ISTEXT($N$305)),"",IF(OR(7&gt;$N$303,1&gt;$N$304,((1-1)*$N$303+7)&gt;$N$305),"",IF(INDEX($P$305:$W$314,MOD(((1-1)*$N$303+7)-1,10)+1,INT((((1-1)*$N$303+7)-1)/10)+1)="","",INDEX($P$305:$W$314,MOD(((1-1)*$N$303+7)-1,10)+1,INT((((1-1)*$N$303+7)-1)/10)+1)))))</f>
        <v/>
      </c>
      <c r="K305" s="539">
        <f>IF($N$305="","",IF(OR(ISTEXT($N$303),ISTEXT($N$304),ISTEXT($N$305)),"",IF(OR(8&gt;$N$303,1&gt;$N$304,((1-1)*$N$303+8)&gt;$N$305),"",IF(INDEX($P$305:$W$314,MOD(((1-1)*$N$303+8)-1,10)+1,INT((((1-1)*$N$303+8)-1)/10)+1)="","",INDEX($P$305:$W$314,MOD(((1-1)*$N$303+8)-1,10)+1,INT((((1-1)*$N$303+8)-1)/10)+1)))))</f>
        <v/>
      </c>
      <c r="L305" s="539">
        <f>IF($N$305="","",IF(OR(ISTEXT($N$303),ISTEXT($N$304),ISTEXT($N$305)),"",IF(OR(9&gt;$N$303,1&gt;$N$304,((1-1)*$N$303+9)&gt;$N$305),"",IF(INDEX($P$305:$W$314,MOD(((1-1)*$N$303+9)-1,10)+1,INT((((1-1)*$N$303+9)-1)/10)+1)="","",INDEX($P$305:$W$314,MOD(((1-1)*$N$303+9)-1,10)+1,INT((((1-1)*$N$303+9)-1)/10)+1)))))</f>
        <v/>
      </c>
      <c r="M305" s="539">
        <f>IF($N$305="","",IF(OR(ISTEXT($N$303),ISTEXT($N$304),ISTEXT($N$305)),"",IF(OR(10&gt;$N$303,1&gt;$N$304,((1-1)*$N$303+10)&gt;$N$305),"",IF(INDEX($P$305:$W$314,MOD(((1-1)*$N$303+10)-1,10)+1,INT((((1-1)*$N$303+10)-1)/10)+1)="","",INDEX($P$305:$W$314,MOD(((1-1)*$N$303+10)-1,10)+1,INT((((1-1)*$N$303+10)-1)/10)+1)))))</f>
        <v/>
      </c>
      <c r="N305" s="534">
        <f>IF(OR(N303="",N304=""),"",IF(OR(ISTEXT(N303),ISTEXT(N304)),"",N303*N304))</f>
        <v/>
      </c>
      <c r="P305" s="540" t="n"/>
      <c r="Q305" s="540" t="n"/>
      <c r="R305" s="540" t="n"/>
      <c r="S305" s="540" t="n"/>
      <c r="T305" s="540" t="n"/>
      <c r="U305" s="540" t="n"/>
      <c r="V305" s="540" t="n"/>
      <c r="W305" s="540" t="n"/>
    </row>
    <row r="306" ht="13.35" customHeight="1" s="162">
      <c r="B306" s="537">
        <f>IF(OR($D$303="",$G$303=""),"",IF($D$303="Round",IF(2=1,"Axis 1 (0°)",IF(2=2,"Axis 2 (90°)","")),IF(ISTEXT($N$304),"",IF(2&gt;$N$304,"",IF(ISTEXT($I$303),"",ROUND((2-0.5)*$I$303/$N$304,1))))))</f>
        <v/>
      </c>
      <c r="C306" s="538" t="n"/>
      <c r="D306" s="539">
        <f>IF($N$305="","",IF(OR(ISTEXT($N$303),ISTEXT($N$304),ISTEXT($N$305)),"",IF(OR(1&gt;$N$303,2&gt;$N$304,((2-1)*$N$303+1)&gt;$N$305),"",IF(INDEX($P$305:$W$314,MOD(((2-1)*$N$303+1)-1,10)+1,INT((((2-1)*$N$303+1)-1)/10)+1)="","",INDEX($P$305:$W$314,MOD(((2-1)*$N$303+1)-1,10)+1,INT((((2-1)*$N$303+1)-1)/10)+1)))))</f>
        <v/>
      </c>
      <c r="E306" s="539">
        <f>IF($N$305="","",IF(OR(ISTEXT($N$303),ISTEXT($N$304),ISTEXT($N$305)),"",IF(OR(2&gt;$N$303,2&gt;$N$304,((2-1)*$N$303+2)&gt;$N$305),"",IF(INDEX($P$305:$W$314,MOD(((2-1)*$N$303+2)-1,10)+1,INT((((2-1)*$N$303+2)-1)/10)+1)="","",INDEX($P$305:$W$314,MOD(((2-1)*$N$303+2)-1,10)+1,INT((((2-1)*$N$303+2)-1)/10)+1)))))</f>
        <v/>
      </c>
      <c r="F306" s="539">
        <f>IF($N$305="","",IF(OR(ISTEXT($N$303),ISTEXT($N$304),ISTEXT($N$305)),"",IF(OR(3&gt;$N$303,2&gt;$N$304,((2-1)*$N$303+3)&gt;$N$305),"",IF(INDEX($P$305:$W$314,MOD(((2-1)*$N$303+3)-1,10)+1,INT((((2-1)*$N$303+3)-1)/10)+1)="","",INDEX($P$305:$W$314,MOD(((2-1)*$N$303+3)-1,10)+1,INT((((2-1)*$N$303+3)-1)/10)+1)))))</f>
        <v/>
      </c>
      <c r="G306" s="539">
        <f>IF($N$305="","",IF(OR(ISTEXT($N$303),ISTEXT($N$304),ISTEXT($N$305)),"",IF(OR(4&gt;$N$303,2&gt;$N$304,((2-1)*$N$303+4)&gt;$N$305),"",IF(INDEX($P$305:$W$314,MOD(((2-1)*$N$303+4)-1,10)+1,INT((((2-1)*$N$303+4)-1)/10)+1)="","",INDEX($P$305:$W$314,MOD(((2-1)*$N$303+4)-1,10)+1,INT((((2-1)*$N$303+4)-1)/10)+1)))))</f>
        <v/>
      </c>
      <c r="H306" s="539">
        <f>IF($N$305="","",IF(OR(ISTEXT($N$303),ISTEXT($N$304),ISTEXT($N$305)),"",IF(OR(5&gt;$N$303,2&gt;$N$304,((2-1)*$N$303+5)&gt;$N$305),"",IF(INDEX($P$305:$W$314,MOD(((2-1)*$N$303+5)-1,10)+1,INT((((2-1)*$N$303+5)-1)/10)+1)="","",INDEX($P$305:$W$314,MOD(((2-1)*$N$303+5)-1,10)+1,INT((((2-1)*$N$303+5)-1)/10)+1)))))</f>
        <v/>
      </c>
      <c r="I306" s="539">
        <f>IF($N$305="","",IF(OR(ISTEXT($N$303),ISTEXT($N$304),ISTEXT($N$305)),"",IF(OR(6&gt;$N$303,2&gt;$N$304,((2-1)*$N$303+6)&gt;$N$305),"",IF(INDEX($P$305:$W$314,MOD(((2-1)*$N$303+6)-1,10)+1,INT((((2-1)*$N$303+6)-1)/10)+1)="","",INDEX($P$305:$W$314,MOD(((2-1)*$N$303+6)-1,10)+1,INT((((2-1)*$N$303+6)-1)/10)+1)))))</f>
        <v/>
      </c>
      <c r="J306" s="539">
        <f>IF($N$305="","",IF(OR(ISTEXT($N$303),ISTEXT($N$304),ISTEXT($N$305)),"",IF(OR(7&gt;$N$303,2&gt;$N$304,((2-1)*$N$303+7)&gt;$N$305),"",IF(INDEX($P$305:$W$314,MOD(((2-1)*$N$303+7)-1,10)+1,INT((((2-1)*$N$303+7)-1)/10)+1)="","",INDEX($P$305:$W$314,MOD(((2-1)*$N$303+7)-1,10)+1,INT((((2-1)*$N$303+7)-1)/10)+1)))))</f>
        <v/>
      </c>
      <c r="K306" s="539">
        <f>IF($N$305="","",IF(OR(ISTEXT($N$303),ISTEXT($N$304),ISTEXT($N$305)),"",IF(OR(8&gt;$N$303,2&gt;$N$304,((2-1)*$N$303+8)&gt;$N$305),"",IF(INDEX($P$305:$W$314,MOD(((2-1)*$N$303+8)-1,10)+1,INT((((2-1)*$N$303+8)-1)/10)+1)="","",INDEX($P$305:$W$314,MOD(((2-1)*$N$303+8)-1,10)+1,INT((((2-1)*$N$303+8)-1)/10)+1)))))</f>
        <v/>
      </c>
      <c r="L306" s="539">
        <f>IF($N$305="","",IF(OR(ISTEXT($N$303),ISTEXT($N$304),ISTEXT($N$305)),"",IF(OR(9&gt;$N$303,2&gt;$N$304,((2-1)*$N$303+9)&gt;$N$305),"",IF(INDEX($P$305:$W$314,MOD(((2-1)*$N$303+9)-1,10)+1,INT((((2-1)*$N$303+9)-1)/10)+1)="","",INDEX($P$305:$W$314,MOD(((2-1)*$N$303+9)-1,10)+1,INT((((2-1)*$N$303+9)-1)/10)+1)))))</f>
        <v/>
      </c>
      <c r="M306" s="539">
        <f>IF($N$305="","",IF(OR(ISTEXT($N$303),ISTEXT($N$304),ISTEXT($N$305)),"",IF(OR(10&gt;$N$303,2&gt;$N$304,((2-1)*$N$303+10)&gt;$N$305),"",IF(INDEX($P$305:$W$314,MOD(((2-1)*$N$303+10)-1,10)+1,INT((((2-1)*$N$303+10)-1)/10)+1)="","",INDEX($P$305:$W$314,MOD(((2-1)*$N$303+10)-1,10)+1,INT((((2-1)*$N$303+10)-1)/10)+1)))))</f>
        <v/>
      </c>
      <c r="P306" s="540" t="n"/>
      <c r="Q306" s="540" t="n"/>
      <c r="R306" s="540" t="n"/>
      <c r="S306" s="540" t="n"/>
      <c r="T306" s="540" t="n"/>
      <c r="U306" s="540" t="n"/>
      <c r="V306" s="540" t="n"/>
      <c r="W306" s="540" t="n"/>
    </row>
    <row r="307" ht="13.35" customHeight="1" s="162">
      <c r="B307" s="537">
        <f>IF(OR($D$303="",$G$303=""),"",IF($D$303="Round",IF(3=1,"Axis 1 (0°)",IF(3=2,"Axis 2 (90°)","")),IF(ISTEXT($N$304),"",IF(3&gt;$N$304,"",IF(ISTEXT($I$303),"",ROUND((3-0.5)*$I$303/$N$304,1))))))</f>
        <v/>
      </c>
      <c r="C307" s="538" t="n"/>
      <c r="D307" s="539">
        <f>IF($N$305="","",IF(OR(ISTEXT($N$303),ISTEXT($N$304),ISTEXT($N$305)),"",IF(OR(1&gt;$N$303,3&gt;$N$304,((3-1)*$N$303+1)&gt;$N$305),"",IF(INDEX($P$305:$W$314,MOD(((3-1)*$N$303+1)-1,10)+1,INT((((3-1)*$N$303+1)-1)/10)+1)="","",INDEX($P$305:$W$314,MOD(((3-1)*$N$303+1)-1,10)+1,INT((((3-1)*$N$303+1)-1)/10)+1)))))</f>
        <v/>
      </c>
      <c r="E307" s="539">
        <f>IF($N$305="","",IF(OR(ISTEXT($N$303),ISTEXT($N$304),ISTEXT($N$305)),"",IF(OR(2&gt;$N$303,3&gt;$N$304,((3-1)*$N$303+2)&gt;$N$305),"",IF(INDEX($P$305:$W$314,MOD(((3-1)*$N$303+2)-1,10)+1,INT((((3-1)*$N$303+2)-1)/10)+1)="","",INDEX($P$305:$W$314,MOD(((3-1)*$N$303+2)-1,10)+1,INT((((3-1)*$N$303+2)-1)/10)+1)))))</f>
        <v/>
      </c>
      <c r="F307" s="539">
        <f>IF($N$305="","",IF(OR(ISTEXT($N$303),ISTEXT($N$304),ISTEXT($N$305)),"",IF(OR(3&gt;$N$303,3&gt;$N$304,((3-1)*$N$303+3)&gt;$N$305),"",IF(INDEX($P$305:$W$314,MOD(((3-1)*$N$303+3)-1,10)+1,INT((((3-1)*$N$303+3)-1)/10)+1)="","",INDEX($P$305:$W$314,MOD(((3-1)*$N$303+3)-1,10)+1,INT((((3-1)*$N$303+3)-1)/10)+1)))))</f>
        <v/>
      </c>
      <c r="G307" s="539">
        <f>IF($N$305="","",IF(OR(ISTEXT($N$303),ISTEXT($N$304),ISTEXT($N$305)),"",IF(OR(4&gt;$N$303,3&gt;$N$304,((3-1)*$N$303+4)&gt;$N$305),"",IF(INDEX($P$305:$W$314,MOD(((3-1)*$N$303+4)-1,10)+1,INT((((3-1)*$N$303+4)-1)/10)+1)="","",INDEX($P$305:$W$314,MOD(((3-1)*$N$303+4)-1,10)+1,INT((((3-1)*$N$303+4)-1)/10)+1)))))</f>
        <v/>
      </c>
      <c r="H307" s="539">
        <f>IF($N$305="","",IF(OR(ISTEXT($N$303),ISTEXT($N$304),ISTEXT($N$305)),"",IF(OR(5&gt;$N$303,3&gt;$N$304,((3-1)*$N$303+5)&gt;$N$305),"",IF(INDEX($P$305:$W$314,MOD(((3-1)*$N$303+5)-1,10)+1,INT((((3-1)*$N$303+5)-1)/10)+1)="","",INDEX($P$305:$W$314,MOD(((3-1)*$N$303+5)-1,10)+1,INT((((3-1)*$N$303+5)-1)/10)+1)))))</f>
        <v/>
      </c>
      <c r="I307" s="539">
        <f>IF($N$305="","",IF(OR(ISTEXT($N$303),ISTEXT($N$304),ISTEXT($N$305)),"",IF(OR(6&gt;$N$303,3&gt;$N$304,((3-1)*$N$303+6)&gt;$N$305),"",IF(INDEX($P$305:$W$314,MOD(((3-1)*$N$303+6)-1,10)+1,INT((((3-1)*$N$303+6)-1)/10)+1)="","",INDEX($P$305:$W$314,MOD(((3-1)*$N$303+6)-1,10)+1,INT((((3-1)*$N$303+6)-1)/10)+1)))))</f>
        <v/>
      </c>
      <c r="J307" s="539">
        <f>IF($N$305="","",IF(OR(ISTEXT($N$303),ISTEXT($N$304),ISTEXT($N$305)),"",IF(OR(7&gt;$N$303,3&gt;$N$304,((3-1)*$N$303+7)&gt;$N$305),"",IF(INDEX($P$305:$W$314,MOD(((3-1)*$N$303+7)-1,10)+1,INT((((3-1)*$N$303+7)-1)/10)+1)="","",INDEX($P$305:$W$314,MOD(((3-1)*$N$303+7)-1,10)+1,INT((((3-1)*$N$303+7)-1)/10)+1)))))</f>
        <v/>
      </c>
      <c r="K307" s="539">
        <f>IF($N$305="","",IF(OR(ISTEXT($N$303),ISTEXT($N$304),ISTEXT($N$305)),"",IF(OR(8&gt;$N$303,3&gt;$N$304,((3-1)*$N$303+8)&gt;$N$305),"",IF(INDEX($P$305:$W$314,MOD(((3-1)*$N$303+8)-1,10)+1,INT((((3-1)*$N$303+8)-1)/10)+1)="","",INDEX($P$305:$W$314,MOD(((3-1)*$N$303+8)-1,10)+1,INT((((3-1)*$N$303+8)-1)/10)+1)))))</f>
        <v/>
      </c>
      <c r="L307" s="539">
        <f>IF($N$305="","",IF(OR(ISTEXT($N$303),ISTEXT($N$304),ISTEXT($N$305)),"",IF(OR(9&gt;$N$303,3&gt;$N$304,((3-1)*$N$303+9)&gt;$N$305),"",IF(INDEX($P$305:$W$314,MOD(((3-1)*$N$303+9)-1,10)+1,INT((((3-1)*$N$303+9)-1)/10)+1)="","",INDEX($P$305:$W$314,MOD(((3-1)*$N$303+9)-1,10)+1,INT((((3-1)*$N$303+9)-1)/10)+1)))))</f>
        <v/>
      </c>
      <c r="M307" s="539">
        <f>IF($N$305="","",IF(OR(ISTEXT($N$303),ISTEXT($N$304),ISTEXT($N$305)),"",IF(OR(10&gt;$N$303,3&gt;$N$304,((3-1)*$N$303+10)&gt;$N$305),"",IF(INDEX($P$305:$W$314,MOD(((3-1)*$N$303+10)-1,10)+1,INT((((3-1)*$N$303+10)-1)/10)+1)="","",INDEX($P$305:$W$314,MOD(((3-1)*$N$303+10)-1,10)+1,INT((((3-1)*$N$303+10)-1)/10)+1)))))</f>
        <v/>
      </c>
      <c r="P307" s="540" t="n"/>
      <c r="Q307" s="540" t="n"/>
      <c r="R307" s="540" t="n"/>
      <c r="S307" s="540" t="n"/>
      <c r="T307" s="540" t="n"/>
      <c r="U307" s="540" t="n"/>
      <c r="V307" s="540" t="n"/>
      <c r="W307" s="540" t="n"/>
    </row>
    <row r="308" ht="13.35" customHeight="1" s="162">
      <c r="B308" s="537">
        <f>IF(OR($D$303="",$G$303=""),"",IF($D$303="Round",IF(4=1,"Axis 1 (0°)",IF(4=2,"Axis 2 (90°)","")),IF(ISTEXT($N$304),"",IF(4&gt;$N$304,"",IF(ISTEXT($I$303),"",ROUND((4-0.5)*$I$303/$N$304,1))))))</f>
        <v/>
      </c>
      <c r="C308" s="538" t="n"/>
      <c r="D308" s="539">
        <f>IF($N$305="","",IF(OR(ISTEXT($N$303),ISTEXT($N$304),ISTEXT($N$305)),"",IF(OR(1&gt;$N$303,4&gt;$N$304,((4-1)*$N$303+1)&gt;$N$305),"",IF(INDEX($P$305:$W$314,MOD(((4-1)*$N$303+1)-1,10)+1,INT((((4-1)*$N$303+1)-1)/10)+1)="","",INDEX($P$305:$W$314,MOD(((4-1)*$N$303+1)-1,10)+1,INT((((4-1)*$N$303+1)-1)/10)+1)))))</f>
        <v/>
      </c>
      <c r="E308" s="539">
        <f>IF($N$305="","",IF(OR(ISTEXT($N$303),ISTEXT($N$304),ISTEXT($N$305)),"",IF(OR(2&gt;$N$303,4&gt;$N$304,((4-1)*$N$303+2)&gt;$N$305),"",IF(INDEX($P$305:$W$314,MOD(((4-1)*$N$303+2)-1,10)+1,INT((((4-1)*$N$303+2)-1)/10)+1)="","",INDEX($P$305:$W$314,MOD(((4-1)*$N$303+2)-1,10)+1,INT((((4-1)*$N$303+2)-1)/10)+1)))))</f>
        <v/>
      </c>
      <c r="F308" s="539">
        <f>IF($N$305="","",IF(OR(ISTEXT($N$303),ISTEXT($N$304),ISTEXT($N$305)),"",IF(OR(3&gt;$N$303,4&gt;$N$304,((4-1)*$N$303+3)&gt;$N$305),"",IF(INDEX($P$305:$W$314,MOD(((4-1)*$N$303+3)-1,10)+1,INT((((4-1)*$N$303+3)-1)/10)+1)="","",INDEX($P$305:$W$314,MOD(((4-1)*$N$303+3)-1,10)+1,INT((((4-1)*$N$303+3)-1)/10)+1)))))</f>
        <v/>
      </c>
      <c r="G308" s="539">
        <f>IF($N$305="","",IF(OR(ISTEXT($N$303),ISTEXT($N$304),ISTEXT($N$305)),"",IF(OR(4&gt;$N$303,4&gt;$N$304,((4-1)*$N$303+4)&gt;$N$305),"",IF(INDEX($P$305:$W$314,MOD(((4-1)*$N$303+4)-1,10)+1,INT((((4-1)*$N$303+4)-1)/10)+1)="","",INDEX($P$305:$W$314,MOD(((4-1)*$N$303+4)-1,10)+1,INT((((4-1)*$N$303+4)-1)/10)+1)))))</f>
        <v/>
      </c>
      <c r="H308" s="539">
        <f>IF($N$305="","",IF(OR(ISTEXT($N$303),ISTEXT($N$304),ISTEXT($N$305)),"",IF(OR(5&gt;$N$303,4&gt;$N$304,((4-1)*$N$303+5)&gt;$N$305),"",IF(INDEX($P$305:$W$314,MOD(((4-1)*$N$303+5)-1,10)+1,INT((((4-1)*$N$303+5)-1)/10)+1)="","",INDEX($P$305:$W$314,MOD(((4-1)*$N$303+5)-1,10)+1,INT((((4-1)*$N$303+5)-1)/10)+1)))))</f>
        <v/>
      </c>
      <c r="I308" s="539">
        <f>IF($N$305="","",IF(OR(ISTEXT($N$303),ISTEXT($N$304),ISTEXT($N$305)),"",IF(OR(6&gt;$N$303,4&gt;$N$304,((4-1)*$N$303+6)&gt;$N$305),"",IF(INDEX($P$305:$W$314,MOD(((4-1)*$N$303+6)-1,10)+1,INT((((4-1)*$N$303+6)-1)/10)+1)="","",INDEX($P$305:$W$314,MOD(((4-1)*$N$303+6)-1,10)+1,INT((((4-1)*$N$303+6)-1)/10)+1)))))</f>
        <v/>
      </c>
      <c r="J308" s="539">
        <f>IF($N$305="","",IF(OR(ISTEXT($N$303),ISTEXT($N$304),ISTEXT($N$305)),"",IF(OR(7&gt;$N$303,4&gt;$N$304,((4-1)*$N$303+7)&gt;$N$305),"",IF(INDEX($P$305:$W$314,MOD(((4-1)*$N$303+7)-1,10)+1,INT((((4-1)*$N$303+7)-1)/10)+1)="","",INDEX($P$305:$W$314,MOD(((4-1)*$N$303+7)-1,10)+1,INT((((4-1)*$N$303+7)-1)/10)+1)))))</f>
        <v/>
      </c>
      <c r="K308" s="539">
        <f>IF($N$305="","",IF(OR(ISTEXT($N$303),ISTEXT($N$304),ISTEXT($N$305)),"",IF(OR(8&gt;$N$303,4&gt;$N$304,((4-1)*$N$303+8)&gt;$N$305),"",IF(INDEX($P$305:$W$314,MOD(((4-1)*$N$303+8)-1,10)+1,INT((((4-1)*$N$303+8)-1)/10)+1)="","",INDEX($P$305:$W$314,MOD(((4-1)*$N$303+8)-1,10)+1,INT((((4-1)*$N$303+8)-1)/10)+1)))))</f>
        <v/>
      </c>
      <c r="L308" s="539">
        <f>IF($N$305="","",IF(OR(ISTEXT($N$303),ISTEXT($N$304),ISTEXT($N$305)),"",IF(OR(9&gt;$N$303,4&gt;$N$304,((4-1)*$N$303+9)&gt;$N$305),"",IF(INDEX($P$305:$W$314,MOD(((4-1)*$N$303+9)-1,10)+1,INT((((4-1)*$N$303+9)-1)/10)+1)="","",INDEX($P$305:$W$314,MOD(((4-1)*$N$303+9)-1,10)+1,INT((((4-1)*$N$303+9)-1)/10)+1)))))</f>
        <v/>
      </c>
      <c r="M308" s="539">
        <f>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IF(OR($D$303="",$G$303=""),"",IF($D$303="Round",IF(5=1,"Axis 1 (0°)",IF(5=2,"Axis 2 (90°)","")),IF(ISTEXT($N$304),"",IF(5&gt;$N$304,"",IF(ISTEXT($I$303),"",ROUND((5-0.5)*$I$303/$N$304,1))))))</f>
        <v/>
      </c>
      <c r="C309" s="538" t="n"/>
      <c r="D309" s="539">
        <f>IF($N$305="","",IF(OR(ISTEXT($N$303),ISTEXT($N$304),ISTEXT($N$305)),"",IF(OR(1&gt;$N$303,5&gt;$N$304,((5-1)*$N$303+1)&gt;$N$305),"",IF(INDEX($P$305:$W$314,MOD(((5-1)*$N$303+1)-1,10)+1,INT((((5-1)*$N$303+1)-1)/10)+1)="","",INDEX($P$305:$W$314,MOD(((5-1)*$N$303+1)-1,10)+1,INT((((5-1)*$N$303+1)-1)/10)+1)))))</f>
        <v/>
      </c>
      <c r="E309" s="539">
        <f>IF($N$305="","",IF(OR(ISTEXT($N$303),ISTEXT($N$304),ISTEXT($N$305)),"",IF(OR(2&gt;$N$303,5&gt;$N$304,((5-1)*$N$303+2)&gt;$N$305),"",IF(INDEX($P$305:$W$314,MOD(((5-1)*$N$303+2)-1,10)+1,INT((((5-1)*$N$303+2)-1)/10)+1)="","",INDEX($P$305:$W$314,MOD(((5-1)*$N$303+2)-1,10)+1,INT((((5-1)*$N$303+2)-1)/10)+1)))))</f>
        <v/>
      </c>
      <c r="F309" s="539">
        <f>IF($N$305="","",IF(OR(ISTEXT($N$303),ISTEXT($N$304),ISTEXT($N$305)),"",IF(OR(3&gt;$N$303,5&gt;$N$304,((5-1)*$N$303+3)&gt;$N$305),"",IF(INDEX($P$305:$W$314,MOD(((5-1)*$N$303+3)-1,10)+1,INT((((5-1)*$N$303+3)-1)/10)+1)="","",INDEX($P$305:$W$314,MOD(((5-1)*$N$303+3)-1,10)+1,INT((((5-1)*$N$303+3)-1)/10)+1)))))</f>
        <v/>
      </c>
      <c r="G309" s="539">
        <f>IF($N$305="","",IF(OR(ISTEXT($N$303),ISTEXT($N$304),ISTEXT($N$305)),"",IF(OR(4&gt;$N$303,5&gt;$N$304,((5-1)*$N$303+4)&gt;$N$305),"",IF(INDEX($P$305:$W$314,MOD(((5-1)*$N$303+4)-1,10)+1,INT((((5-1)*$N$303+4)-1)/10)+1)="","",INDEX($P$305:$W$314,MOD(((5-1)*$N$303+4)-1,10)+1,INT((((5-1)*$N$303+4)-1)/10)+1)))))</f>
        <v/>
      </c>
      <c r="H309" s="539">
        <f>IF($N$305="","",IF(OR(ISTEXT($N$303),ISTEXT($N$304),ISTEXT($N$305)),"",IF(OR(5&gt;$N$303,5&gt;$N$304,((5-1)*$N$303+5)&gt;$N$305),"",IF(INDEX($P$305:$W$314,MOD(((5-1)*$N$303+5)-1,10)+1,INT((((5-1)*$N$303+5)-1)/10)+1)="","",INDEX($P$305:$W$314,MOD(((5-1)*$N$303+5)-1,10)+1,INT((((5-1)*$N$303+5)-1)/10)+1)))))</f>
        <v/>
      </c>
      <c r="I309" s="539">
        <f>IF($N$305="","",IF(OR(ISTEXT($N$303),ISTEXT($N$304),ISTEXT($N$305)),"",IF(OR(6&gt;$N$303,5&gt;$N$304,((5-1)*$N$303+6)&gt;$N$305),"",IF(INDEX($P$305:$W$314,MOD(((5-1)*$N$303+6)-1,10)+1,INT((((5-1)*$N$303+6)-1)/10)+1)="","",INDEX($P$305:$W$314,MOD(((5-1)*$N$303+6)-1,10)+1,INT((((5-1)*$N$303+6)-1)/10)+1)))))</f>
        <v/>
      </c>
      <c r="J309" s="539">
        <f>IF($N$305="","",IF(OR(ISTEXT($N$303),ISTEXT($N$304),ISTEXT($N$305)),"",IF(OR(7&gt;$N$303,5&gt;$N$304,((5-1)*$N$303+7)&gt;$N$305),"",IF(INDEX($P$305:$W$314,MOD(((5-1)*$N$303+7)-1,10)+1,INT((((5-1)*$N$303+7)-1)/10)+1)="","",INDEX($P$305:$W$314,MOD(((5-1)*$N$303+7)-1,10)+1,INT((((5-1)*$N$303+7)-1)/10)+1)))))</f>
        <v/>
      </c>
      <c r="K309" s="539">
        <f>IF($N$305="","",IF(OR(ISTEXT($N$303),ISTEXT($N$304),ISTEXT($N$305)),"",IF(OR(8&gt;$N$303,5&gt;$N$304,((5-1)*$N$303+8)&gt;$N$305),"",IF(INDEX($P$305:$W$314,MOD(((5-1)*$N$303+8)-1,10)+1,INT((((5-1)*$N$303+8)-1)/10)+1)="","",INDEX($P$305:$W$314,MOD(((5-1)*$N$303+8)-1,10)+1,INT((((5-1)*$N$303+8)-1)/10)+1)))))</f>
        <v/>
      </c>
      <c r="L309" s="539">
        <f>IF($N$305="","",IF(OR(ISTEXT($N$303),ISTEXT($N$304),ISTEXT($N$305)),"",IF(OR(9&gt;$N$303,5&gt;$N$304,((5-1)*$N$303+9)&gt;$N$305),"",IF(INDEX($P$305:$W$314,MOD(((5-1)*$N$303+9)-1,10)+1,INT((((5-1)*$N$303+9)-1)/10)+1)="","",INDEX($P$305:$W$314,MOD(((5-1)*$N$303+9)-1,10)+1,INT((((5-1)*$N$303+9)-1)/10)+1)))))</f>
        <v/>
      </c>
      <c r="M309" s="539">
        <f>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IF(OR($D$303="",$G$303=""),"",IF($D$303="Round",IF(6=1,"Axis 1 (0°)",IF(6=2,"Axis 2 (90°)","")),IF(ISTEXT($N$304),"",IF(6&gt;$N$304,"",IF(ISTEXT($I$303),"",ROUND((6-0.5)*$I$303/$N$304,1))))))</f>
        <v/>
      </c>
      <c r="C310" s="538" t="n"/>
      <c r="D310" s="539">
        <f>IF($N$305="","",IF(OR(ISTEXT($N$303),ISTEXT($N$304),ISTEXT($N$305)),"",IF(OR(1&gt;$N$303,6&gt;$N$304,((6-1)*$N$303+1)&gt;$N$305),"",IF(INDEX($P$305:$W$314,MOD(((6-1)*$N$303+1)-1,10)+1,INT((((6-1)*$N$303+1)-1)/10)+1)="","",INDEX($P$305:$W$314,MOD(((6-1)*$N$303+1)-1,10)+1,INT((((6-1)*$N$303+1)-1)/10)+1)))))</f>
        <v/>
      </c>
      <c r="E310" s="539">
        <f>IF($N$305="","",IF(OR(ISTEXT($N$303),ISTEXT($N$304),ISTEXT($N$305)),"",IF(OR(2&gt;$N$303,6&gt;$N$304,((6-1)*$N$303+2)&gt;$N$305),"",IF(INDEX($P$305:$W$314,MOD(((6-1)*$N$303+2)-1,10)+1,INT((((6-1)*$N$303+2)-1)/10)+1)="","",INDEX($P$305:$W$314,MOD(((6-1)*$N$303+2)-1,10)+1,INT((((6-1)*$N$303+2)-1)/10)+1)))))</f>
        <v/>
      </c>
      <c r="F310" s="539">
        <f>IF($N$305="","",IF(OR(ISTEXT($N$303),ISTEXT($N$304),ISTEXT($N$305)),"",IF(OR(3&gt;$N$303,6&gt;$N$304,((6-1)*$N$303+3)&gt;$N$305),"",IF(INDEX($P$305:$W$314,MOD(((6-1)*$N$303+3)-1,10)+1,INT((((6-1)*$N$303+3)-1)/10)+1)="","",INDEX($P$305:$W$314,MOD(((6-1)*$N$303+3)-1,10)+1,INT((((6-1)*$N$303+3)-1)/10)+1)))))</f>
        <v/>
      </c>
      <c r="G310" s="539">
        <f>IF($N$305="","",IF(OR(ISTEXT($N$303),ISTEXT($N$304),ISTEXT($N$305)),"",IF(OR(4&gt;$N$303,6&gt;$N$304,((6-1)*$N$303+4)&gt;$N$305),"",IF(INDEX($P$305:$W$314,MOD(((6-1)*$N$303+4)-1,10)+1,INT((((6-1)*$N$303+4)-1)/10)+1)="","",INDEX($P$305:$W$314,MOD(((6-1)*$N$303+4)-1,10)+1,INT((((6-1)*$N$303+4)-1)/10)+1)))))</f>
        <v/>
      </c>
      <c r="H310" s="539">
        <f>IF($N$305="","",IF(OR(ISTEXT($N$303),ISTEXT($N$304),ISTEXT($N$305)),"",IF(OR(5&gt;$N$303,6&gt;$N$304,((6-1)*$N$303+5)&gt;$N$305),"",IF(INDEX($P$305:$W$314,MOD(((6-1)*$N$303+5)-1,10)+1,INT((((6-1)*$N$303+5)-1)/10)+1)="","",INDEX($P$305:$W$314,MOD(((6-1)*$N$303+5)-1,10)+1,INT((((6-1)*$N$303+5)-1)/10)+1)))))</f>
        <v/>
      </c>
      <c r="I310" s="539">
        <f>IF($N$305="","",IF(OR(ISTEXT($N$303),ISTEXT($N$304),ISTEXT($N$305)),"",IF(OR(6&gt;$N$303,6&gt;$N$304,((6-1)*$N$303+6)&gt;$N$305),"",IF(INDEX($P$305:$W$314,MOD(((6-1)*$N$303+6)-1,10)+1,INT((((6-1)*$N$303+6)-1)/10)+1)="","",INDEX($P$305:$W$314,MOD(((6-1)*$N$303+6)-1,10)+1,INT((((6-1)*$N$303+6)-1)/10)+1)))))</f>
        <v/>
      </c>
      <c r="J310" s="539">
        <f>IF($N$305="","",IF(OR(ISTEXT($N$303),ISTEXT($N$304),ISTEXT($N$305)),"",IF(OR(7&gt;$N$303,6&gt;$N$304,((6-1)*$N$303+7)&gt;$N$305),"",IF(INDEX($P$305:$W$314,MOD(((6-1)*$N$303+7)-1,10)+1,INT((((6-1)*$N$303+7)-1)/10)+1)="","",INDEX($P$305:$W$314,MOD(((6-1)*$N$303+7)-1,10)+1,INT((((6-1)*$N$303+7)-1)/10)+1)))))</f>
        <v/>
      </c>
      <c r="K310" s="539">
        <f>IF($N$305="","",IF(OR(ISTEXT($N$303),ISTEXT($N$304),ISTEXT($N$305)),"",IF(OR(8&gt;$N$303,6&gt;$N$304,((6-1)*$N$303+8)&gt;$N$305),"",IF(INDEX($P$305:$W$314,MOD(((6-1)*$N$303+8)-1,10)+1,INT((((6-1)*$N$303+8)-1)/10)+1)="","",INDEX($P$305:$W$314,MOD(((6-1)*$N$303+8)-1,10)+1,INT((((6-1)*$N$303+8)-1)/10)+1)))))</f>
        <v/>
      </c>
      <c r="L310" s="539">
        <f>IF($N$305="","",IF(OR(ISTEXT($N$303),ISTEXT($N$304),ISTEXT($N$305)),"",IF(OR(9&gt;$N$303,6&gt;$N$304,((6-1)*$N$303+9)&gt;$N$305),"",IF(INDEX($P$305:$W$314,MOD(((6-1)*$N$303+9)-1,10)+1,INT((((6-1)*$N$303+9)-1)/10)+1)="","",INDEX($P$305:$W$314,MOD(((6-1)*$N$303+9)-1,10)+1,INT((((6-1)*$N$303+9)-1)/10)+1)))))</f>
        <v/>
      </c>
      <c r="M310" s="539">
        <f>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IF(OR($D$303="",$G$303=""),"",IF($D$303="Round",IF(7=1,"Axis 1 (0°)",IF(7=2,"Axis 2 (90°)","")),IF(ISTEXT($N$304),"",IF(7&gt;$N$304,"",IF(ISTEXT($I$303),"",ROUND((7-0.5)*$I$303/$N$304,1))))))</f>
        <v/>
      </c>
      <c r="C311" s="538" t="n"/>
      <c r="D311" s="539">
        <f>IF($N$305="","",IF(OR(ISTEXT($N$303),ISTEXT($N$304),ISTEXT($N$305)),"",IF(OR(1&gt;$N$303,7&gt;$N$304,((7-1)*$N$303+1)&gt;$N$305),"",IF(INDEX($P$305:$W$314,MOD(((7-1)*$N$303+1)-1,10)+1,INT((((7-1)*$N$303+1)-1)/10)+1)="","",INDEX($P$305:$W$314,MOD(((7-1)*$N$303+1)-1,10)+1,INT((((7-1)*$N$303+1)-1)/10)+1)))))</f>
        <v/>
      </c>
      <c r="E311" s="539">
        <f>IF($N$305="","",IF(OR(ISTEXT($N$303),ISTEXT($N$304),ISTEXT($N$305)),"",IF(OR(2&gt;$N$303,7&gt;$N$304,((7-1)*$N$303+2)&gt;$N$305),"",IF(INDEX($P$305:$W$314,MOD(((7-1)*$N$303+2)-1,10)+1,INT((((7-1)*$N$303+2)-1)/10)+1)="","",INDEX($P$305:$W$314,MOD(((7-1)*$N$303+2)-1,10)+1,INT((((7-1)*$N$303+2)-1)/10)+1)))))</f>
        <v/>
      </c>
      <c r="F311" s="539">
        <f>IF($N$305="","",IF(OR(ISTEXT($N$303),ISTEXT($N$304),ISTEXT($N$305)),"",IF(OR(3&gt;$N$303,7&gt;$N$304,((7-1)*$N$303+3)&gt;$N$305),"",IF(INDEX($P$305:$W$314,MOD(((7-1)*$N$303+3)-1,10)+1,INT((((7-1)*$N$303+3)-1)/10)+1)="","",INDEX($P$305:$W$314,MOD(((7-1)*$N$303+3)-1,10)+1,INT((((7-1)*$N$303+3)-1)/10)+1)))))</f>
        <v/>
      </c>
      <c r="G311" s="539">
        <f>IF($N$305="","",IF(OR(ISTEXT($N$303),ISTEXT($N$304),ISTEXT($N$305)),"",IF(OR(4&gt;$N$303,7&gt;$N$304,((7-1)*$N$303+4)&gt;$N$305),"",IF(INDEX($P$305:$W$314,MOD(((7-1)*$N$303+4)-1,10)+1,INT((((7-1)*$N$303+4)-1)/10)+1)="","",INDEX($P$305:$W$314,MOD(((7-1)*$N$303+4)-1,10)+1,INT((((7-1)*$N$303+4)-1)/10)+1)))))</f>
        <v/>
      </c>
      <c r="H311" s="539">
        <f>IF($N$305="","",IF(OR(ISTEXT($N$303),ISTEXT($N$304),ISTEXT($N$305)),"",IF(OR(5&gt;$N$303,7&gt;$N$304,((7-1)*$N$303+5)&gt;$N$305),"",IF(INDEX($P$305:$W$314,MOD(((7-1)*$N$303+5)-1,10)+1,INT((((7-1)*$N$303+5)-1)/10)+1)="","",INDEX($P$305:$W$314,MOD(((7-1)*$N$303+5)-1,10)+1,INT((((7-1)*$N$303+5)-1)/10)+1)))))</f>
        <v/>
      </c>
      <c r="I311" s="539">
        <f>IF($N$305="","",IF(OR(ISTEXT($N$303),ISTEXT($N$304),ISTEXT($N$305)),"",IF(OR(6&gt;$N$303,7&gt;$N$304,((7-1)*$N$303+6)&gt;$N$305),"",IF(INDEX($P$305:$W$314,MOD(((7-1)*$N$303+6)-1,10)+1,INT((((7-1)*$N$303+6)-1)/10)+1)="","",INDEX($P$305:$W$314,MOD(((7-1)*$N$303+6)-1,10)+1,INT((((7-1)*$N$303+6)-1)/10)+1)))))</f>
        <v/>
      </c>
      <c r="J311" s="539">
        <f>IF($N$305="","",IF(OR(ISTEXT($N$303),ISTEXT($N$304),ISTEXT($N$305)),"",IF(OR(7&gt;$N$303,7&gt;$N$304,((7-1)*$N$303+7)&gt;$N$305),"",IF(INDEX($P$305:$W$314,MOD(((7-1)*$N$303+7)-1,10)+1,INT((((7-1)*$N$303+7)-1)/10)+1)="","",INDEX($P$305:$W$314,MOD(((7-1)*$N$303+7)-1,10)+1,INT((((7-1)*$N$303+7)-1)/10)+1)))))</f>
        <v/>
      </c>
      <c r="K311" s="539">
        <f>IF($N$305="","",IF(OR(ISTEXT($N$303),ISTEXT($N$304),ISTEXT($N$305)),"",IF(OR(8&gt;$N$303,7&gt;$N$304,((7-1)*$N$303+8)&gt;$N$305),"",IF(INDEX($P$305:$W$314,MOD(((7-1)*$N$303+8)-1,10)+1,INT((((7-1)*$N$303+8)-1)/10)+1)="","",INDEX($P$305:$W$314,MOD(((7-1)*$N$303+8)-1,10)+1,INT((((7-1)*$N$303+8)-1)/10)+1)))))</f>
        <v/>
      </c>
      <c r="L311" s="539">
        <f>IF($N$305="","",IF(OR(ISTEXT($N$303),ISTEXT($N$304),ISTEXT($N$305)),"",IF(OR(9&gt;$N$303,7&gt;$N$304,((7-1)*$N$303+9)&gt;$N$305),"",IF(INDEX($P$305:$W$314,MOD(((7-1)*$N$303+9)-1,10)+1,INT((((7-1)*$N$303+9)-1)/10)+1)="","",INDEX($P$305:$W$314,MOD(((7-1)*$N$303+9)-1,10)+1,INT((((7-1)*$N$303+9)-1)/10)+1)))))</f>
        <v/>
      </c>
      <c r="M311" s="539">
        <f>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IF(OR($D$303="",$G$303=""),"",IF($D$303="Round",IF(8=1,"Axis 1 (0°)",IF(8=2,"Axis 2 (90°)","")),IF(ISTEXT($N$304),"",IF(8&gt;$N$304,"",IF(ISTEXT($I$303),"",ROUND((8-0.5)*$I$303/$N$304,1))))))</f>
        <v/>
      </c>
      <c r="C312" s="538" t="n"/>
      <c r="D312" s="539">
        <f>IF($N$305="","",IF(OR(ISTEXT($N$303),ISTEXT($N$304),ISTEXT($N$305)),"",IF(OR(1&gt;$N$303,8&gt;$N$304,((8-1)*$N$303+1)&gt;$N$305),"",IF(INDEX($P$305:$W$314,MOD(((8-1)*$N$303+1)-1,10)+1,INT((((8-1)*$N$303+1)-1)/10)+1)="","",INDEX($P$305:$W$314,MOD(((8-1)*$N$303+1)-1,10)+1,INT((((8-1)*$N$303+1)-1)/10)+1)))))</f>
        <v/>
      </c>
      <c r="E312" s="539">
        <f>IF($N$305="","",IF(OR(ISTEXT($N$303),ISTEXT($N$304),ISTEXT($N$305)),"",IF(OR(2&gt;$N$303,8&gt;$N$304,((8-1)*$N$303+2)&gt;$N$305),"",IF(INDEX($P$305:$W$314,MOD(((8-1)*$N$303+2)-1,10)+1,INT((((8-1)*$N$303+2)-1)/10)+1)="","",INDEX($P$305:$W$314,MOD(((8-1)*$N$303+2)-1,10)+1,INT((((8-1)*$N$303+2)-1)/10)+1)))))</f>
        <v/>
      </c>
      <c r="F312" s="539">
        <f>IF($N$305="","",IF(OR(ISTEXT($N$303),ISTEXT($N$304),ISTEXT($N$305)),"",IF(OR(3&gt;$N$303,8&gt;$N$304,((8-1)*$N$303+3)&gt;$N$305),"",IF(INDEX($P$305:$W$314,MOD(((8-1)*$N$303+3)-1,10)+1,INT((((8-1)*$N$303+3)-1)/10)+1)="","",INDEX($P$305:$W$314,MOD(((8-1)*$N$303+3)-1,10)+1,INT((((8-1)*$N$303+3)-1)/10)+1)))))</f>
        <v/>
      </c>
      <c r="G312" s="539">
        <f>IF($N$305="","",IF(OR(ISTEXT($N$303),ISTEXT($N$304),ISTEXT($N$305)),"",IF(OR(4&gt;$N$303,8&gt;$N$304,((8-1)*$N$303+4)&gt;$N$305),"",IF(INDEX($P$305:$W$314,MOD(((8-1)*$N$303+4)-1,10)+1,INT((((8-1)*$N$303+4)-1)/10)+1)="","",INDEX($P$305:$W$314,MOD(((8-1)*$N$303+4)-1,10)+1,INT((((8-1)*$N$303+4)-1)/10)+1)))))</f>
        <v/>
      </c>
      <c r="H312" s="539">
        <f>IF($N$305="","",IF(OR(ISTEXT($N$303),ISTEXT($N$304),ISTEXT($N$305)),"",IF(OR(5&gt;$N$303,8&gt;$N$304,((8-1)*$N$303+5)&gt;$N$305),"",IF(INDEX($P$305:$W$314,MOD(((8-1)*$N$303+5)-1,10)+1,INT((((8-1)*$N$303+5)-1)/10)+1)="","",INDEX($P$305:$W$314,MOD(((8-1)*$N$303+5)-1,10)+1,INT((((8-1)*$N$303+5)-1)/10)+1)))))</f>
        <v/>
      </c>
      <c r="I312" s="539">
        <f>IF($N$305="","",IF(OR(ISTEXT($N$303),ISTEXT($N$304),ISTEXT($N$305)),"",IF(OR(6&gt;$N$303,8&gt;$N$304,((8-1)*$N$303+6)&gt;$N$305),"",IF(INDEX($P$305:$W$314,MOD(((8-1)*$N$303+6)-1,10)+1,INT((((8-1)*$N$303+6)-1)/10)+1)="","",INDEX($P$305:$W$314,MOD(((8-1)*$N$303+6)-1,10)+1,INT((((8-1)*$N$303+6)-1)/10)+1)))))</f>
        <v/>
      </c>
      <c r="J312" s="539">
        <f>IF($N$305="","",IF(OR(ISTEXT($N$303),ISTEXT($N$304),ISTEXT($N$305)),"",IF(OR(7&gt;$N$303,8&gt;$N$304,((8-1)*$N$303+7)&gt;$N$305),"",IF(INDEX($P$305:$W$314,MOD(((8-1)*$N$303+7)-1,10)+1,INT((((8-1)*$N$303+7)-1)/10)+1)="","",INDEX($P$305:$W$314,MOD(((8-1)*$N$303+7)-1,10)+1,INT((((8-1)*$N$303+7)-1)/10)+1)))))</f>
        <v/>
      </c>
      <c r="K312" s="539">
        <f>IF($N$305="","",IF(OR(ISTEXT($N$303),ISTEXT($N$304),ISTEXT($N$305)),"",IF(OR(8&gt;$N$303,8&gt;$N$304,((8-1)*$N$303+8)&gt;$N$305),"",IF(INDEX($P$305:$W$314,MOD(((8-1)*$N$303+8)-1,10)+1,INT((((8-1)*$N$303+8)-1)/10)+1)="","",INDEX($P$305:$W$314,MOD(((8-1)*$N$303+8)-1,10)+1,INT((((8-1)*$N$303+8)-1)/10)+1)))))</f>
        <v/>
      </c>
      <c r="L312" s="539">
        <f>IF($N$305="","",IF(OR(ISTEXT($N$303),ISTEXT($N$304),ISTEXT($N$305)),"",IF(OR(9&gt;$N$303,8&gt;$N$304,((8-1)*$N$303+9)&gt;$N$305),"",IF(INDEX($P$305:$W$314,MOD(((8-1)*$N$303+9)-1,10)+1,INT((((8-1)*$N$303+9)-1)/10)+1)="","",INDEX($P$305:$W$314,MOD(((8-1)*$N$303+9)-1,10)+1,INT((((8-1)*$N$303+9)-1)/10)+1)))))</f>
        <v/>
      </c>
      <c r="M312" s="539">
        <f>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IF($G$318="","",IF($D$318="Round",$G$318&amp;""" dia",$G$318&amp;""" x "&amp;$I$318&amp;""""))</f>
        <v/>
      </c>
      <c r="G316" s="173" t="n"/>
      <c r="H316" s="525">
        <f>IF(OR($D$318="",$G$318=""),"",IF($D$318="Round",IF(ISTEXT($G$318),"",ROUND(PI()*(($G$318-2*N($K$318))/2)^2/144,3)),IF($I$318="","",IF(OR(ISTEXT($G$318),ISTEXT($I$318)),"",ROUND(($G$318-2*N($K$318))*($I$318-2*N($K$318))/144,3)))))</f>
        <v/>
      </c>
      <c r="I316" s="189" t="n"/>
      <c r="J316" s="189" t="n"/>
      <c r="K316" s="189">
        <f>IF(N(J316)*N(H316)=0,"",ROUND(N(J316)*N(H316),0))</f>
        <v/>
      </c>
      <c r="L316" s="189">
        <f>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IF($N$318="","",IF($D$318="Round",$N$318&amp;" x 2 axes",IF($N$319="","",$N$318&amp;" x "&amp;$N$319)))</f>
        <v/>
      </c>
      <c r="N318" s="534">
        <f>IF(OR($D$318="",$G$318=""),"",IF($D$318="Round",IF(ISTEXT($G$318),"",IF($G$318&lt;=9,6,IF($G$318&lt;=12,8,10))),IF(ISTEXT($G$318),"",IF($G$318&lt;12,2,MIN(10,MAX(3,ROUNDUP($G$318/6,0)))))))</f>
        <v/>
      </c>
      <c r="P318" s="473" t="inlineStr">
        <is>
          <t>Quick entry – type readings in order (row by row of the grid), down this column then the next:</t>
        </is>
      </c>
    </row>
    <row r="319" ht="13.35" customHeight="1" s="162">
      <c r="B319" s="535" t="inlineStr">
        <is>
          <t>Depth↓ Pos→ (in)</t>
        </is>
      </c>
      <c r="C319" s="414" t="n"/>
      <c r="D319" s="535">
        <f>IF(ISTEXT($N$318),"",IF(OR($D$318="",$G$318="",1&gt;$N$318),"",IF($D$318="Round",IF(ISTEXT($G$318),"",ROUND(IF(1&lt;=$N$318/2,$G$318/2*(1-SQRT(($N$318-2*1+1)/$N$318)),$G$318-$G$318/2*(1-SQRT(($N$318-2*($N$318-1+1)+1)/$N$318))),1)),IF(ISTEXT($G$318),"",ROUND((1-0.5)*$G$318/$N$318,1)))))</f>
        <v/>
      </c>
      <c r="E319" s="535">
        <f>IF(ISTEXT($N$318),"",IF(OR($D$318="",$G$318="",2&gt;$N$318),"",IF($D$318="Round",IF(ISTEXT($G$318),"",ROUND(IF(2&lt;=$N$318/2,$G$318/2*(1-SQRT(($N$318-2*2+1)/$N$318)),$G$318-$G$318/2*(1-SQRT(($N$318-2*($N$318-2+1)+1)/$N$318))),1)),IF(ISTEXT($G$318),"",ROUND((2-0.5)*$G$318/$N$318,1)))))</f>
        <v/>
      </c>
      <c r="F319" s="535">
        <f>IF(ISTEXT($N$318),"",IF(OR($D$318="",$G$318="",3&gt;$N$318),"",IF($D$318="Round",IF(ISTEXT($G$318),"",ROUND(IF(3&lt;=$N$318/2,$G$318/2*(1-SQRT(($N$318-2*3+1)/$N$318)),$G$318-$G$318/2*(1-SQRT(($N$318-2*($N$318-3+1)+1)/$N$318))),1)),IF(ISTEXT($G$318),"",ROUND((3-0.5)*$G$318/$N$318,1)))))</f>
        <v/>
      </c>
      <c r="G319" s="535">
        <f>IF(ISTEXT($N$318),"",IF(OR($D$318="",$G$318="",4&gt;$N$318),"",IF($D$318="Round",IF(ISTEXT($G$318),"",ROUND(IF(4&lt;=$N$318/2,$G$318/2*(1-SQRT(($N$318-2*4+1)/$N$318)),$G$318-$G$318/2*(1-SQRT(($N$318-2*($N$318-4+1)+1)/$N$318))),1)),IF(ISTEXT($G$318),"",ROUND((4-0.5)*$G$318/$N$318,1)))))</f>
        <v/>
      </c>
      <c r="H319" s="535">
        <f>IF(ISTEXT($N$318),"",IF(OR($D$318="",$G$318="",5&gt;$N$318),"",IF($D$318="Round",IF(ISTEXT($G$318),"",ROUND(IF(5&lt;=$N$318/2,$G$318/2*(1-SQRT(($N$318-2*5+1)/$N$318)),$G$318-$G$318/2*(1-SQRT(($N$318-2*($N$318-5+1)+1)/$N$318))),1)),IF(ISTEXT($G$318),"",ROUND((5-0.5)*$G$318/$N$318,1)))))</f>
        <v/>
      </c>
      <c r="I319" s="535">
        <f>IF(ISTEXT($N$318),"",IF(OR($D$318="",$G$318="",6&gt;$N$318),"",IF($D$318="Round",IF(ISTEXT($G$318),"",ROUND(IF(6&lt;=$N$318/2,$G$318/2*(1-SQRT(($N$318-2*6+1)/$N$318)),$G$318-$G$318/2*(1-SQRT(($N$318-2*($N$318-6+1)+1)/$N$318))),1)),IF(ISTEXT($G$318),"",ROUND((6-0.5)*$G$318/$N$318,1)))))</f>
        <v/>
      </c>
      <c r="J319" s="535">
        <f>IF(ISTEXT($N$318),"",IF(OR($D$318="",$G$318="",7&gt;$N$318),"",IF($D$318="Round",IF(ISTEXT($G$318),"",ROUND(IF(7&lt;=$N$318/2,$G$318/2*(1-SQRT(($N$318-2*7+1)/$N$318)),$G$318-$G$318/2*(1-SQRT(($N$318-2*($N$318-7+1)+1)/$N$318))),1)),IF(ISTEXT($G$318),"",ROUND((7-0.5)*$G$318/$N$318,1)))))</f>
        <v/>
      </c>
      <c r="K319" s="535">
        <f>IF(ISTEXT($N$318),"",IF(OR($D$318="",$G$318="",8&gt;$N$318),"",IF($D$318="Round",IF(ISTEXT($G$318),"",ROUND(IF(8&lt;=$N$318/2,$G$318/2*(1-SQRT(($N$318-2*8+1)/$N$318)),$G$318-$G$318/2*(1-SQRT(($N$318-2*($N$318-8+1)+1)/$N$318))),1)),IF(ISTEXT($G$318),"",ROUND((8-0.5)*$G$318/$N$318,1)))))</f>
        <v/>
      </c>
      <c r="L319" s="535">
        <f>IF(ISTEXT($N$318),"",IF(OR($D$318="",$G$318="",9&gt;$N$318),"",IF($D$318="Round",IF(ISTEXT($G$318),"",ROUND(IF(9&lt;=$N$318/2,$G$318/2*(1-SQRT(($N$318-2*9+1)/$N$318)),$G$318-$G$318/2*(1-SQRT(($N$318-2*($N$318-9+1)+1)/$N$318))),1)),IF(ISTEXT($G$318),"",ROUND((9-0.5)*$G$318/$N$318,1)))))</f>
        <v/>
      </c>
      <c r="M319" s="535">
        <f>IF(ISTEXT($N$318),"",IF(OR($D$318="",$G$318="",10&gt;$N$318),"",IF($D$318="Round",IF(ISTEXT($G$318),"",ROUND(IF(10&lt;=$N$318/2,$G$318/2*(1-SQRT(($N$318-2*10+1)/$N$318)),$G$318-$G$318/2*(1-SQRT(($N$318-2*($N$318-10+1)+1)/$N$318))),1)),IF(ISTEXT($G$318),"",ROUND((10-0.5)*$G$318/$N$318,1)))))</f>
        <v/>
      </c>
      <c r="N319" s="534">
        <f>IF(OR($D$318="",$G$318=""),"",IF($D$318="Round",2,IF($I$318="","",IF(ISTEXT($I$318),"",IF($I$318&lt;12,2,MIN(8,MAX(3,ROUNDUP($I$318/6,0))))))))</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IF(OR($D$318="",$G$318=""),"",IF($D$318="Round",IF(1=1,"Axis 1 (0°)",IF(1=2,"Axis 2 (90°)","")),IF(ISTEXT($N$319),"",IF(1&gt;$N$319,"",IF(ISTEXT($I$318),"",ROUND((1-0.5)*$I$318/$N$319,1))))))</f>
        <v/>
      </c>
      <c r="C320" s="538" t="n"/>
      <c r="D320" s="539">
        <f>IF($N$320="","",IF(OR(ISTEXT($N$318),ISTEXT($N$319),ISTEXT($N$320)),"",IF(OR(1&gt;$N$318,1&gt;$N$319,((1-1)*$N$318+1)&gt;$N$320),"",IF(INDEX($P$320:$W$329,MOD(((1-1)*$N$318+1)-1,10)+1,INT((((1-1)*$N$318+1)-1)/10)+1)="","",INDEX($P$320:$W$329,MOD(((1-1)*$N$318+1)-1,10)+1,INT((((1-1)*$N$318+1)-1)/10)+1)))))</f>
        <v/>
      </c>
      <c r="E320" s="539">
        <f>IF($N$320="","",IF(OR(ISTEXT($N$318),ISTEXT($N$319),ISTEXT($N$320)),"",IF(OR(2&gt;$N$318,1&gt;$N$319,((1-1)*$N$318+2)&gt;$N$320),"",IF(INDEX($P$320:$W$329,MOD(((1-1)*$N$318+2)-1,10)+1,INT((((1-1)*$N$318+2)-1)/10)+1)="","",INDEX($P$320:$W$329,MOD(((1-1)*$N$318+2)-1,10)+1,INT((((1-1)*$N$318+2)-1)/10)+1)))))</f>
        <v/>
      </c>
      <c r="F320" s="539">
        <f>IF($N$320="","",IF(OR(ISTEXT($N$318),ISTEXT($N$319),ISTEXT($N$320)),"",IF(OR(3&gt;$N$318,1&gt;$N$319,((1-1)*$N$318+3)&gt;$N$320),"",IF(INDEX($P$320:$W$329,MOD(((1-1)*$N$318+3)-1,10)+1,INT((((1-1)*$N$318+3)-1)/10)+1)="","",INDEX($P$320:$W$329,MOD(((1-1)*$N$318+3)-1,10)+1,INT((((1-1)*$N$318+3)-1)/10)+1)))))</f>
        <v/>
      </c>
      <c r="G320" s="539">
        <f>IF($N$320="","",IF(OR(ISTEXT($N$318),ISTEXT($N$319),ISTEXT($N$320)),"",IF(OR(4&gt;$N$318,1&gt;$N$319,((1-1)*$N$318+4)&gt;$N$320),"",IF(INDEX($P$320:$W$329,MOD(((1-1)*$N$318+4)-1,10)+1,INT((((1-1)*$N$318+4)-1)/10)+1)="","",INDEX($P$320:$W$329,MOD(((1-1)*$N$318+4)-1,10)+1,INT((((1-1)*$N$318+4)-1)/10)+1)))))</f>
        <v/>
      </c>
      <c r="H320" s="539">
        <f>IF($N$320="","",IF(OR(ISTEXT($N$318),ISTEXT($N$319),ISTEXT($N$320)),"",IF(OR(5&gt;$N$318,1&gt;$N$319,((1-1)*$N$318+5)&gt;$N$320),"",IF(INDEX($P$320:$W$329,MOD(((1-1)*$N$318+5)-1,10)+1,INT((((1-1)*$N$318+5)-1)/10)+1)="","",INDEX($P$320:$W$329,MOD(((1-1)*$N$318+5)-1,10)+1,INT((((1-1)*$N$318+5)-1)/10)+1)))))</f>
        <v/>
      </c>
      <c r="I320" s="539">
        <f>IF($N$320="","",IF(OR(ISTEXT($N$318),ISTEXT($N$319),ISTEXT($N$320)),"",IF(OR(6&gt;$N$318,1&gt;$N$319,((1-1)*$N$318+6)&gt;$N$320),"",IF(INDEX($P$320:$W$329,MOD(((1-1)*$N$318+6)-1,10)+1,INT((((1-1)*$N$318+6)-1)/10)+1)="","",INDEX($P$320:$W$329,MOD(((1-1)*$N$318+6)-1,10)+1,INT((((1-1)*$N$318+6)-1)/10)+1)))))</f>
        <v/>
      </c>
      <c r="J320" s="539">
        <f>IF($N$320="","",IF(OR(ISTEXT($N$318),ISTEXT($N$319),ISTEXT($N$320)),"",IF(OR(7&gt;$N$318,1&gt;$N$319,((1-1)*$N$318+7)&gt;$N$320),"",IF(INDEX($P$320:$W$329,MOD(((1-1)*$N$318+7)-1,10)+1,INT((((1-1)*$N$318+7)-1)/10)+1)="","",INDEX($P$320:$W$329,MOD(((1-1)*$N$318+7)-1,10)+1,INT((((1-1)*$N$318+7)-1)/10)+1)))))</f>
        <v/>
      </c>
      <c r="K320" s="539">
        <f>IF($N$320="","",IF(OR(ISTEXT($N$318),ISTEXT($N$319),ISTEXT($N$320)),"",IF(OR(8&gt;$N$318,1&gt;$N$319,((1-1)*$N$318+8)&gt;$N$320),"",IF(INDEX($P$320:$W$329,MOD(((1-1)*$N$318+8)-1,10)+1,INT((((1-1)*$N$318+8)-1)/10)+1)="","",INDEX($P$320:$W$329,MOD(((1-1)*$N$318+8)-1,10)+1,INT((((1-1)*$N$318+8)-1)/10)+1)))))</f>
        <v/>
      </c>
      <c r="L320" s="539">
        <f>IF($N$320="","",IF(OR(ISTEXT($N$318),ISTEXT($N$319),ISTEXT($N$320)),"",IF(OR(9&gt;$N$318,1&gt;$N$319,((1-1)*$N$318+9)&gt;$N$320),"",IF(INDEX($P$320:$W$329,MOD(((1-1)*$N$318+9)-1,10)+1,INT((((1-1)*$N$318+9)-1)/10)+1)="","",INDEX($P$320:$W$329,MOD(((1-1)*$N$318+9)-1,10)+1,INT((((1-1)*$N$318+9)-1)/10)+1)))))</f>
        <v/>
      </c>
      <c r="M320" s="539">
        <f>IF($N$320="","",IF(OR(ISTEXT($N$318),ISTEXT($N$319),ISTEXT($N$320)),"",IF(OR(10&gt;$N$318,1&gt;$N$319,((1-1)*$N$318+10)&gt;$N$320),"",IF(INDEX($P$320:$W$329,MOD(((1-1)*$N$318+10)-1,10)+1,INT((((1-1)*$N$318+10)-1)/10)+1)="","",INDEX($P$320:$W$329,MOD(((1-1)*$N$318+10)-1,10)+1,INT((((1-1)*$N$318+10)-1)/10)+1)))))</f>
        <v/>
      </c>
      <c r="N320" s="534">
        <f>IF(OR(N318="",N319=""),"",IF(OR(ISTEXT(N318),ISTEXT(N319)),"",N318*N319))</f>
        <v/>
      </c>
      <c r="P320" s="540" t="n"/>
      <c r="Q320" s="540" t="n"/>
      <c r="R320" s="540" t="n"/>
      <c r="S320" s="540" t="n"/>
      <c r="T320" s="540" t="n"/>
      <c r="U320" s="540" t="n"/>
      <c r="V320" s="540" t="n"/>
      <c r="W320" s="540" t="n"/>
    </row>
    <row r="321" ht="13.35" customHeight="1" s="162">
      <c r="B321" s="537">
        <f>IF(OR($D$318="",$G$318=""),"",IF($D$318="Round",IF(2=1,"Axis 1 (0°)",IF(2=2,"Axis 2 (90°)","")),IF(ISTEXT($N$319),"",IF(2&gt;$N$319,"",IF(ISTEXT($I$318),"",ROUND((2-0.5)*$I$318/$N$319,1))))))</f>
        <v/>
      </c>
      <c r="C321" s="538" t="n"/>
      <c r="D321" s="539">
        <f>IF($N$320="","",IF(OR(ISTEXT($N$318),ISTEXT($N$319),ISTEXT($N$320)),"",IF(OR(1&gt;$N$318,2&gt;$N$319,((2-1)*$N$318+1)&gt;$N$320),"",IF(INDEX($P$320:$W$329,MOD(((2-1)*$N$318+1)-1,10)+1,INT((((2-1)*$N$318+1)-1)/10)+1)="","",INDEX($P$320:$W$329,MOD(((2-1)*$N$318+1)-1,10)+1,INT((((2-1)*$N$318+1)-1)/10)+1)))))</f>
        <v/>
      </c>
      <c r="E321" s="539">
        <f>IF($N$320="","",IF(OR(ISTEXT($N$318),ISTEXT($N$319),ISTEXT($N$320)),"",IF(OR(2&gt;$N$318,2&gt;$N$319,((2-1)*$N$318+2)&gt;$N$320),"",IF(INDEX($P$320:$W$329,MOD(((2-1)*$N$318+2)-1,10)+1,INT((((2-1)*$N$318+2)-1)/10)+1)="","",INDEX($P$320:$W$329,MOD(((2-1)*$N$318+2)-1,10)+1,INT((((2-1)*$N$318+2)-1)/10)+1)))))</f>
        <v/>
      </c>
      <c r="F321" s="539">
        <f>IF($N$320="","",IF(OR(ISTEXT($N$318),ISTEXT($N$319),ISTEXT($N$320)),"",IF(OR(3&gt;$N$318,2&gt;$N$319,((2-1)*$N$318+3)&gt;$N$320),"",IF(INDEX($P$320:$W$329,MOD(((2-1)*$N$318+3)-1,10)+1,INT((((2-1)*$N$318+3)-1)/10)+1)="","",INDEX($P$320:$W$329,MOD(((2-1)*$N$318+3)-1,10)+1,INT((((2-1)*$N$318+3)-1)/10)+1)))))</f>
        <v/>
      </c>
      <c r="G321" s="539">
        <f>IF($N$320="","",IF(OR(ISTEXT($N$318),ISTEXT($N$319),ISTEXT($N$320)),"",IF(OR(4&gt;$N$318,2&gt;$N$319,((2-1)*$N$318+4)&gt;$N$320),"",IF(INDEX($P$320:$W$329,MOD(((2-1)*$N$318+4)-1,10)+1,INT((((2-1)*$N$318+4)-1)/10)+1)="","",INDEX($P$320:$W$329,MOD(((2-1)*$N$318+4)-1,10)+1,INT((((2-1)*$N$318+4)-1)/10)+1)))))</f>
        <v/>
      </c>
      <c r="H321" s="539">
        <f>IF($N$320="","",IF(OR(ISTEXT($N$318),ISTEXT($N$319),ISTEXT($N$320)),"",IF(OR(5&gt;$N$318,2&gt;$N$319,((2-1)*$N$318+5)&gt;$N$320),"",IF(INDEX($P$320:$W$329,MOD(((2-1)*$N$318+5)-1,10)+1,INT((((2-1)*$N$318+5)-1)/10)+1)="","",INDEX($P$320:$W$329,MOD(((2-1)*$N$318+5)-1,10)+1,INT((((2-1)*$N$318+5)-1)/10)+1)))))</f>
        <v/>
      </c>
      <c r="I321" s="539">
        <f>IF($N$320="","",IF(OR(ISTEXT($N$318),ISTEXT($N$319),ISTEXT($N$320)),"",IF(OR(6&gt;$N$318,2&gt;$N$319,((2-1)*$N$318+6)&gt;$N$320),"",IF(INDEX($P$320:$W$329,MOD(((2-1)*$N$318+6)-1,10)+1,INT((((2-1)*$N$318+6)-1)/10)+1)="","",INDEX($P$320:$W$329,MOD(((2-1)*$N$318+6)-1,10)+1,INT((((2-1)*$N$318+6)-1)/10)+1)))))</f>
        <v/>
      </c>
      <c r="J321" s="539">
        <f>IF($N$320="","",IF(OR(ISTEXT($N$318),ISTEXT($N$319),ISTEXT($N$320)),"",IF(OR(7&gt;$N$318,2&gt;$N$319,((2-1)*$N$318+7)&gt;$N$320),"",IF(INDEX($P$320:$W$329,MOD(((2-1)*$N$318+7)-1,10)+1,INT((((2-1)*$N$318+7)-1)/10)+1)="","",INDEX($P$320:$W$329,MOD(((2-1)*$N$318+7)-1,10)+1,INT((((2-1)*$N$318+7)-1)/10)+1)))))</f>
        <v/>
      </c>
      <c r="K321" s="539">
        <f>IF($N$320="","",IF(OR(ISTEXT($N$318),ISTEXT($N$319),ISTEXT($N$320)),"",IF(OR(8&gt;$N$318,2&gt;$N$319,((2-1)*$N$318+8)&gt;$N$320),"",IF(INDEX($P$320:$W$329,MOD(((2-1)*$N$318+8)-1,10)+1,INT((((2-1)*$N$318+8)-1)/10)+1)="","",INDEX($P$320:$W$329,MOD(((2-1)*$N$318+8)-1,10)+1,INT((((2-1)*$N$318+8)-1)/10)+1)))))</f>
        <v/>
      </c>
      <c r="L321" s="539">
        <f>IF($N$320="","",IF(OR(ISTEXT($N$318),ISTEXT($N$319),ISTEXT($N$320)),"",IF(OR(9&gt;$N$318,2&gt;$N$319,((2-1)*$N$318+9)&gt;$N$320),"",IF(INDEX($P$320:$W$329,MOD(((2-1)*$N$318+9)-1,10)+1,INT((((2-1)*$N$318+9)-1)/10)+1)="","",INDEX($P$320:$W$329,MOD(((2-1)*$N$318+9)-1,10)+1,INT((((2-1)*$N$318+9)-1)/10)+1)))))</f>
        <v/>
      </c>
      <c r="M321" s="539">
        <f>IF($N$320="","",IF(OR(ISTEXT($N$318),ISTEXT($N$319),ISTEXT($N$320)),"",IF(OR(10&gt;$N$318,2&gt;$N$319,((2-1)*$N$318+10)&gt;$N$320),"",IF(INDEX($P$320:$W$329,MOD(((2-1)*$N$318+10)-1,10)+1,INT((((2-1)*$N$318+10)-1)/10)+1)="","",INDEX($P$320:$W$329,MOD(((2-1)*$N$318+10)-1,10)+1,INT((((2-1)*$N$318+10)-1)/10)+1)))))</f>
        <v/>
      </c>
      <c r="P321" s="540" t="n"/>
      <c r="Q321" s="540" t="n"/>
      <c r="R321" s="540" t="n"/>
      <c r="S321" s="540" t="n"/>
      <c r="T321" s="540" t="n"/>
      <c r="U321" s="540" t="n"/>
      <c r="V321" s="540" t="n"/>
      <c r="W321" s="540" t="n"/>
    </row>
    <row r="322" ht="13.35" customHeight="1" s="162">
      <c r="B322" s="537">
        <f>IF(OR($D$318="",$G$318=""),"",IF($D$318="Round",IF(3=1,"Axis 1 (0°)",IF(3=2,"Axis 2 (90°)","")),IF(ISTEXT($N$319),"",IF(3&gt;$N$319,"",IF(ISTEXT($I$318),"",ROUND((3-0.5)*$I$318/$N$319,1))))))</f>
        <v/>
      </c>
      <c r="C322" s="538" t="n"/>
      <c r="D322" s="539">
        <f>IF($N$320="","",IF(OR(ISTEXT($N$318),ISTEXT($N$319),ISTEXT($N$320)),"",IF(OR(1&gt;$N$318,3&gt;$N$319,((3-1)*$N$318+1)&gt;$N$320),"",IF(INDEX($P$320:$W$329,MOD(((3-1)*$N$318+1)-1,10)+1,INT((((3-1)*$N$318+1)-1)/10)+1)="","",INDEX($P$320:$W$329,MOD(((3-1)*$N$318+1)-1,10)+1,INT((((3-1)*$N$318+1)-1)/10)+1)))))</f>
        <v/>
      </c>
      <c r="E322" s="539">
        <f>IF($N$320="","",IF(OR(ISTEXT($N$318),ISTEXT($N$319),ISTEXT($N$320)),"",IF(OR(2&gt;$N$318,3&gt;$N$319,((3-1)*$N$318+2)&gt;$N$320),"",IF(INDEX($P$320:$W$329,MOD(((3-1)*$N$318+2)-1,10)+1,INT((((3-1)*$N$318+2)-1)/10)+1)="","",INDEX($P$320:$W$329,MOD(((3-1)*$N$318+2)-1,10)+1,INT((((3-1)*$N$318+2)-1)/10)+1)))))</f>
        <v/>
      </c>
      <c r="F322" s="539">
        <f>IF($N$320="","",IF(OR(ISTEXT($N$318),ISTEXT($N$319),ISTEXT($N$320)),"",IF(OR(3&gt;$N$318,3&gt;$N$319,((3-1)*$N$318+3)&gt;$N$320),"",IF(INDEX($P$320:$W$329,MOD(((3-1)*$N$318+3)-1,10)+1,INT((((3-1)*$N$318+3)-1)/10)+1)="","",INDEX($P$320:$W$329,MOD(((3-1)*$N$318+3)-1,10)+1,INT((((3-1)*$N$318+3)-1)/10)+1)))))</f>
        <v/>
      </c>
      <c r="G322" s="539">
        <f>IF($N$320="","",IF(OR(ISTEXT($N$318),ISTEXT($N$319),ISTEXT($N$320)),"",IF(OR(4&gt;$N$318,3&gt;$N$319,((3-1)*$N$318+4)&gt;$N$320),"",IF(INDEX($P$320:$W$329,MOD(((3-1)*$N$318+4)-1,10)+1,INT((((3-1)*$N$318+4)-1)/10)+1)="","",INDEX($P$320:$W$329,MOD(((3-1)*$N$318+4)-1,10)+1,INT((((3-1)*$N$318+4)-1)/10)+1)))))</f>
        <v/>
      </c>
      <c r="H322" s="539">
        <f>IF($N$320="","",IF(OR(ISTEXT($N$318),ISTEXT($N$319),ISTEXT($N$320)),"",IF(OR(5&gt;$N$318,3&gt;$N$319,((3-1)*$N$318+5)&gt;$N$320),"",IF(INDEX($P$320:$W$329,MOD(((3-1)*$N$318+5)-1,10)+1,INT((((3-1)*$N$318+5)-1)/10)+1)="","",INDEX($P$320:$W$329,MOD(((3-1)*$N$318+5)-1,10)+1,INT((((3-1)*$N$318+5)-1)/10)+1)))))</f>
        <v/>
      </c>
      <c r="I322" s="539">
        <f>IF($N$320="","",IF(OR(ISTEXT($N$318),ISTEXT($N$319),ISTEXT($N$320)),"",IF(OR(6&gt;$N$318,3&gt;$N$319,((3-1)*$N$318+6)&gt;$N$320),"",IF(INDEX($P$320:$W$329,MOD(((3-1)*$N$318+6)-1,10)+1,INT((((3-1)*$N$318+6)-1)/10)+1)="","",INDEX($P$320:$W$329,MOD(((3-1)*$N$318+6)-1,10)+1,INT((((3-1)*$N$318+6)-1)/10)+1)))))</f>
        <v/>
      </c>
      <c r="J322" s="539">
        <f>IF($N$320="","",IF(OR(ISTEXT($N$318),ISTEXT($N$319),ISTEXT($N$320)),"",IF(OR(7&gt;$N$318,3&gt;$N$319,((3-1)*$N$318+7)&gt;$N$320),"",IF(INDEX($P$320:$W$329,MOD(((3-1)*$N$318+7)-1,10)+1,INT((((3-1)*$N$318+7)-1)/10)+1)="","",INDEX($P$320:$W$329,MOD(((3-1)*$N$318+7)-1,10)+1,INT((((3-1)*$N$318+7)-1)/10)+1)))))</f>
        <v/>
      </c>
      <c r="K322" s="539">
        <f>IF($N$320="","",IF(OR(ISTEXT($N$318),ISTEXT($N$319),ISTEXT($N$320)),"",IF(OR(8&gt;$N$318,3&gt;$N$319,((3-1)*$N$318+8)&gt;$N$320),"",IF(INDEX($P$320:$W$329,MOD(((3-1)*$N$318+8)-1,10)+1,INT((((3-1)*$N$318+8)-1)/10)+1)="","",INDEX($P$320:$W$329,MOD(((3-1)*$N$318+8)-1,10)+1,INT((((3-1)*$N$318+8)-1)/10)+1)))))</f>
        <v/>
      </c>
      <c r="L322" s="539">
        <f>IF($N$320="","",IF(OR(ISTEXT($N$318),ISTEXT($N$319),ISTEXT($N$320)),"",IF(OR(9&gt;$N$318,3&gt;$N$319,((3-1)*$N$318+9)&gt;$N$320),"",IF(INDEX($P$320:$W$329,MOD(((3-1)*$N$318+9)-1,10)+1,INT((((3-1)*$N$318+9)-1)/10)+1)="","",INDEX($P$320:$W$329,MOD(((3-1)*$N$318+9)-1,10)+1,INT((((3-1)*$N$318+9)-1)/10)+1)))))</f>
        <v/>
      </c>
      <c r="M322" s="539">
        <f>IF($N$320="","",IF(OR(ISTEXT($N$318),ISTEXT($N$319),ISTEXT($N$320)),"",IF(OR(10&gt;$N$318,3&gt;$N$319,((3-1)*$N$318+10)&gt;$N$320),"",IF(INDEX($P$320:$W$329,MOD(((3-1)*$N$318+10)-1,10)+1,INT((((3-1)*$N$318+10)-1)/10)+1)="","",INDEX($P$320:$W$329,MOD(((3-1)*$N$318+10)-1,10)+1,INT((((3-1)*$N$318+10)-1)/10)+1)))))</f>
        <v/>
      </c>
      <c r="P322" s="540" t="n"/>
      <c r="Q322" s="540" t="n"/>
      <c r="R322" s="540" t="n"/>
      <c r="S322" s="540" t="n"/>
      <c r="T322" s="540" t="n"/>
      <c r="U322" s="540" t="n"/>
      <c r="V322" s="540" t="n"/>
      <c r="W322" s="540" t="n"/>
    </row>
    <row r="323" ht="13.35" customHeight="1" s="162">
      <c r="B323" s="537">
        <f>IF(OR($D$318="",$G$318=""),"",IF($D$318="Round",IF(4=1,"Axis 1 (0°)",IF(4=2,"Axis 2 (90°)","")),IF(ISTEXT($N$319),"",IF(4&gt;$N$319,"",IF(ISTEXT($I$318),"",ROUND((4-0.5)*$I$318/$N$319,1))))))</f>
        <v/>
      </c>
      <c r="C323" s="538" t="n"/>
      <c r="D323" s="539">
        <f>IF($N$320="","",IF(OR(ISTEXT($N$318),ISTEXT($N$319),ISTEXT($N$320)),"",IF(OR(1&gt;$N$318,4&gt;$N$319,((4-1)*$N$318+1)&gt;$N$320),"",IF(INDEX($P$320:$W$329,MOD(((4-1)*$N$318+1)-1,10)+1,INT((((4-1)*$N$318+1)-1)/10)+1)="","",INDEX($P$320:$W$329,MOD(((4-1)*$N$318+1)-1,10)+1,INT((((4-1)*$N$318+1)-1)/10)+1)))))</f>
        <v/>
      </c>
      <c r="E323" s="539">
        <f>IF($N$320="","",IF(OR(ISTEXT($N$318),ISTEXT($N$319),ISTEXT($N$320)),"",IF(OR(2&gt;$N$318,4&gt;$N$319,((4-1)*$N$318+2)&gt;$N$320),"",IF(INDEX($P$320:$W$329,MOD(((4-1)*$N$318+2)-1,10)+1,INT((((4-1)*$N$318+2)-1)/10)+1)="","",INDEX($P$320:$W$329,MOD(((4-1)*$N$318+2)-1,10)+1,INT((((4-1)*$N$318+2)-1)/10)+1)))))</f>
        <v/>
      </c>
      <c r="F323" s="539">
        <f>IF($N$320="","",IF(OR(ISTEXT($N$318),ISTEXT($N$319),ISTEXT($N$320)),"",IF(OR(3&gt;$N$318,4&gt;$N$319,((4-1)*$N$318+3)&gt;$N$320),"",IF(INDEX($P$320:$W$329,MOD(((4-1)*$N$318+3)-1,10)+1,INT((((4-1)*$N$318+3)-1)/10)+1)="","",INDEX($P$320:$W$329,MOD(((4-1)*$N$318+3)-1,10)+1,INT((((4-1)*$N$318+3)-1)/10)+1)))))</f>
        <v/>
      </c>
      <c r="G323" s="539">
        <f>IF($N$320="","",IF(OR(ISTEXT($N$318),ISTEXT($N$319),ISTEXT($N$320)),"",IF(OR(4&gt;$N$318,4&gt;$N$319,((4-1)*$N$318+4)&gt;$N$320),"",IF(INDEX($P$320:$W$329,MOD(((4-1)*$N$318+4)-1,10)+1,INT((((4-1)*$N$318+4)-1)/10)+1)="","",INDEX($P$320:$W$329,MOD(((4-1)*$N$318+4)-1,10)+1,INT((((4-1)*$N$318+4)-1)/10)+1)))))</f>
        <v/>
      </c>
      <c r="H323" s="539">
        <f>IF($N$320="","",IF(OR(ISTEXT($N$318),ISTEXT($N$319),ISTEXT($N$320)),"",IF(OR(5&gt;$N$318,4&gt;$N$319,((4-1)*$N$318+5)&gt;$N$320),"",IF(INDEX($P$320:$W$329,MOD(((4-1)*$N$318+5)-1,10)+1,INT((((4-1)*$N$318+5)-1)/10)+1)="","",INDEX($P$320:$W$329,MOD(((4-1)*$N$318+5)-1,10)+1,INT((((4-1)*$N$318+5)-1)/10)+1)))))</f>
        <v/>
      </c>
      <c r="I323" s="539">
        <f>IF($N$320="","",IF(OR(ISTEXT($N$318),ISTEXT($N$319),ISTEXT($N$320)),"",IF(OR(6&gt;$N$318,4&gt;$N$319,((4-1)*$N$318+6)&gt;$N$320),"",IF(INDEX($P$320:$W$329,MOD(((4-1)*$N$318+6)-1,10)+1,INT((((4-1)*$N$318+6)-1)/10)+1)="","",INDEX($P$320:$W$329,MOD(((4-1)*$N$318+6)-1,10)+1,INT((((4-1)*$N$318+6)-1)/10)+1)))))</f>
        <v/>
      </c>
      <c r="J323" s="539">
        <f>IF($N$320="","",IF(OR(ISTEXT($N$318),ISTEXT($N$319),ISTEXT($N$320)),"",IF(OR(7&gt;$N$318,4&gt;$N$319,((4-1)*$N$318+7)&gt;$N$320),"",IF(INDEX($P$320:$W$329,MOD(((4-1)*$N$318+7)-1,10)+1,INT((((4-1)*$N$318+7)-1)/10)+1)="","",INDEX($P$320:$W$329,MOD(((4-1)*$N$318+7)-1,10)+1,INT((((4-1)*$N$318+7)-1)/10)+1)))))</f>
        <v/>
      </c>
      <c r="K323" s="539">
        <f>IF($N$320="","",IF(OR(ISTEXT($N$318),ISTEXT($N$319),ISTEXT($N$320)),"",IF(OR(8&gt;$N$318,4&gt;$N$319,((4-1)*$N$318+8)&gt;$N$320),"",IF(INDEX($P$320:$W$329,MOD(((4-1)*$N$318+8)-1,10)+1,INT((((4-1)*$N$318+8)-1)/10)+1)="","",INDEX($P$320:$W$329,MOD(((4-1)*$N$318+8)-1,10)+1,INT((((4-1)*$N$318+8)-1)/10)+1)))))</f>
        <v/>
      </c>
      <c r="L323" s="539">
        <f>IF($N$320="","",IF(OR(ISTEXT($N$318),ISTEXT($N$319),ISTEXT($N$320)),"",IF(OR(9&gt;$N$318,4&gt;$N$319,((4-1)*$N$318+9)&gt;$N$320),"",IF(INDEX($P$320:$W$329,MOD(((4-1)*$N$318+9)-1,10)+1,INT((((4-1)*$N$318+9)-1)/10)+1)="","",INDEX($P$320:$W$329,MOD(((4-1)*$N$318+9)-1,10)+1,INT((((4-1)*$N$318+9)-1)/10)+1)))))</f>
        <v/>
      </c>
      <c r="M323" s="539">
        <f>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IF(OR($D$318="",$G$318=""),"",IF($D$318="Round",IF(5=1,"Axis 1 (0°)",IF(5=2,"Axis 2 (90°)","")),IF(ISTEXT($N$319),"",IF(5&gt;$N$319,"",IF(ISTEXT($I$318),"",ROUND((5-0.5)*$I$318/$N$319,1))))))</f>
        <v/>
      </c>
      <c r="C324" s="538" t="n"/>
      <c r="D324" s="539">
        <f>IF($N$320="","",IF(OR(ISTEXT($N$318),ISTEXT($N$319),ISTEXT($N$320)),"",IF(OR(1&gt;$N$318,5&gt;$N$319,((5-1)*$N$318+1)&gt;$N$320),"",IF(INDEX($P$320:$W$329,MOD(((5-1)*$N$318+1)-1,10)+1,INT((((5-1)*$N$318+1)-1)/10)+1)="","",INDEX($P$320:$W$329,MOD(((5-1)*$N$318+1)-1,10)+1,INT((((5-1)*$N$318+1)-1)/10)+1)))))</f>
        <v/>
      </c>
      <c r="E324" s="539">
        <f>IF($N$320="","",IF(OR(ISTEXT($N$318),ISTEXT($N$319),ISTEXT($N$320)),"",IF(OR(2&gt;$N$318,5&gt;$N$319,((5-1)*$N$318+2)&gt;$N$320),"",IF(INDEX($P$320:$W$329,MOD(((5-1)*$N$318+2)-1,10)+1,INT((((5-1)*$N$318+2)-1)/10)+1)="","",INDEX($P$320:$W$329,MOD(((5-1)*$N$318+2)-1,10)+1,INT((((5-1)*$N$318+2)-1)/10)+1)))))</f>
        <v/>
      </c>
      <c r="F324" s="539">
        <f>IF($N$320="","",IF(OR(ISTEXT($N$318),ISTEXT($N$319),ISTEXT($N$320)),"",IF(OR(3&gt;$N$318,5&gt;$N$319,((5-1)*$N$318+3)&gt;$N$320),"",IF(INDEX($P$320:$W$329,MOD(((5-1)*$N$318+3)-1,10)+1,INT((((5-1)*$N$318+3)-1)/10)+1)="","",INDEX($P$320:$W$329,MOD(((5-1)*$N$318+3)-1,10)+1,INT((((5-1)*$N$318+3)-1)/10)+1)))))</f>
        <v/>
      </c>
      <c r="G324" s="539">
        <f>IF($N$320="","",IF(OR(ISTEXT($N$318),ISTEXT($N$319),ISTEXT($N$320)),"",IF(OR(4&gt;$N$318,5&gt;$N$319,((5-1)*$N$318+4)&gt;$N$320),"",IF(INDEX($P$320:$W$329,MOD(((5-1)*$N$318+4)-1,10)+1,INT((((5-1)*$N$318+4)-1)/10)+1)="","",INDEX($P$320:$W$329,MOD(((5-1)*$N$318+4)-1,10)+1,INT((((5-1)*$N$318+4)-1)/10)+1)))))</f>
        <v/>
      </c>
      <c r="H324" s="539">
        <f>IF($N$320="","",IF(OR(ISTEXT($N$318),ISTEXT($N$319),ISTEXT($N$320)),"",IF(OR(5&gt;$N$318,5&gt;$N$319,((5-1)*$N$318+5)&gt;$N$320),"",IF(INDEX($P$320:$W$329,MOD(((5-1)*$N$318+5)-1,10)+1,INT((((5-1)*$N$318+5)-1)/10)+1)="","",INDEX($P$320:$W$329,MOD(((5-1)*$N$318+5)-1,10)+1,INT((((5-1)*$N$318+5)-1)/10)+1)))))</f>
        <v/>
      </c>
      <c r="I324" s="539">
        <f>IF($N$320="","",IF(OR(ISTEXT($N$318),ISTEXT($N$319),ISTEXT($N$320)),"",IF(OR(6&gt;$N$318,5&gt;$N$319,((5-1)*$N$318+6)&gt;$N$320),"",IF(INDEX($P$320:$W$329,MOD(((5-1)*$N$318+6)-1,10)+1,INT((((5-1)*$N$318+6)-1)/10)+1)="","",INDEX($P$320:$W$329,MOD(((5-1)*$N$318+6)-1,10)+1,INT((((5-1)*$N$318+6)-1)/10)+1)))))</f>
        <v/>
      </c>
      <c r="J324" s="539">
        <f>IF($N$320="","",IF(OR(ISTEXT($N$318),ISTEXT($N$319),ISTEXT($N$320)),"",IF(OR(7&gt;$N$318,5&gt;$N$319,((5-1)*$N$318+7)&gt;$N$320),"",IF(INDEX($P$320:$W$329,MOD(((5-1)*$N$318+7)-1,10)+1,INT((((5-1)*$N$318+7)-1)/10)+1)="","",INDEX($P$320:$W$329,MOD(((5-1)*$N$318+7)-1,10)+1,INT((((5-1)*$N$318+7)-1)/10)+1)))))</f>
        <v/>
      </c>
      <c r="K324" s="539">
        <f>IF($N$320="","",IF(OR(ISTEXT($N$318),ISTEXT($N$319),ISTEXT($N$320)),"",IF(OR(8&gt;$N$318,5&gt;$N$319,((5-1)*$N$318+8)&gt;$N$320),"",IF(INDEX($P$320:$W$329,MOD(((5-1)*$N$318+8)-1,10)+1,INT((((5-1)*$N$318+8)-1)/10)+1)="","",INDEX($P$320:$W$329,MOD(((5-1)*$N$318+8)-1,10)+1,INT((((5-1)*$N$318+8)-1)/10)+1)))))</f>
        <v/>
      </c>
      <c r="L324" s="539">
        <f>IF($N$320="","",IF(OR(ISTEXT($N$318),ISTEXT($N$319),ISTEXT($N$320)),"",IF(OR(9&gt;$N$318,5&gt;$N$319,((5-1)*$N$318+9)&gt;$N$320),"",IF(INDEX($P$320:$W$329,MOD(((5-1)*$N$318+9)-1,10)+1,INT((((5-1)*$N$318+9)-1)/10)+1)="","",INDEX($P$320:$W$329,MOD(((5-1)*$N$318+9)-1,10)+1,INT((((5-1)*$N$318+9)-1)/10)+1)))))</f>
        <v/>
      </c>
      <c r="M324" s="539">
        <f>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IF(OR($D$318="",$G$318=""),"",IF($D$318="Round",IF(6=1,"Axis 1 (0°)",IF(6=2,"Axis 2 (90°)","")),IF(ISTEXT($N$319),"",IF(6&gt;$N$319,"",IF(ISTEXT($I$318),"",ROUND((6-0.5)*$I$318/$N$319,1))))))</f>
        <v/>
      </c>
      <c r="C325" s="538" t="n"/>
      <c r="D325" s="539">
        <f>IF($N$320="","",IF(OR(ISTEXT($N$318),ISTEXT($N$319),ISTEXT($N$320)),"",IF(OR(1&gt;$N$318,6&gt;$N$319,((6-1)*$N$318+1)&gt;$N$320),"",IF(INDEX($P$320:$W$329,MOD(((6-1)*$N$318+1)-1,10)+1,INT((((6-1)*$N$318+1)-1)/10)+1)="","",INDEX($P$320:$W$329,MOD(((6-1)*$N$318+1)-1,10)+1,INT((((6-1)*$N$318+1)-1)/10)+1)))))</f>
        <v/>
      </c>
      <c r="E325" s="539">
        <f>IF($N$320="","",IF(OR(ISTEXT($N$318),ISTEXT($N$319),ISTEXT($N$320)),"",IF(OR(2&gt;$N$318,6&gt;$N$319,((6-1)*$N$318+2)&gt;$N$320),"",IF(INDEX($P$320:$W$329,MOD(((6-1)*$N$318+2)-1,10)+1,INT((((6-1)*$N$318+2)-1)/10)+1)="","",INDEX($P$320:$W$329,MOD(((6-1)*$N$318+2)-1,10)+1,INT((((6-1)*$N$318+2)-1)/10)+1)))))</f>
        <v/>
      </c>
      <c r="F325" s="539">
        <f>IF($N$320="","",IF(OR(ISTEXT($N$318),ISTEXT($N$319),ISTEXT($N$320)),"",IF(OR(3&gt;$N$318,6&gt;$N$319,((6-1)*$N$318+3)&gt;$N$320),"",IF(INDEX($P$320:$W$329,MOD(((6-1)*$N$318+3)-1,10)+1,INT((((6-1)*$N$318+3)-1)/10)+1)="","",INDEX($P$320:$W$329,MOD(((6-1)*$N$318+3)-1,10)+1,INT((((6-1)*$N$318+3)-1)/10)+1)))))</f>
        <v/>
      </c>
      <c r="G325" s="539">
        <f>IF($N$320="","",IF(OR(ISTEXT($N$318),ISTEXT($N$319),ISTEXT($N$320)),"",IF(OR(4&gt;$N$318,6&gt;$N$319,((6-1)*$N$318+4)&gt;$N$320),"",IF(INDEX($P$320:$W$329,MOD(((6-1)*$N$318+4)-1,10)+1,INT((((6-1)*$N$318+4)-1)/10)+1)="","",INDEX($P$320:$W$329,MOD(((6-1)*$N$318+4)-1,10)+1,INT((((6-1)*$N$318+4)-1)/10)+1)))))</f>
        <v/>
      </c>
      <c r="H325" s="539">
        <f>IF($N$320="","",IF(OR(ISTEXT($N$318),ISTEXT($N$319),ISTEXT($N$320)),"",IF(OR(5&gt;$N$318,6&gt;$N$319,((6-1)*$N$318+5)&gt;$N$320),"",IF(INDEX($P$320:$W$329,MOD(((6-1)*$N$318+5)-1,10)+1,INT((((6-1)*$N$318+5)-1)/10)+1)="","",INDEX($P$320:$W$329,MOD(((6-1)*$N$318+5)-1,10)+1,INT((((6-1)*$N$318+5)-1)/10)+1)))))</f>
        <v/>
      </c>
      <c r="I325" s="539">
        <f>IF($N$320="","",IF(OR(ISTEXT($N$318),ISTEXT($N$319),ISTEXT($N$320)),"",IF(OR(6&gt;$N$318,6&gt;$N$319,((6-1)*$N$318+6)&gt;$N$320),"",IF(INDEX($P$320:$W$329,MOD(((6-1)*$N$318+6)-1,10)+1,INT((((6-1)*$N$318+6)-1)/10)+1)="","",INDEX($P$320:$W$329,MOD(((6-1)*$N$318+6)-1,10)+1,INT((((6-1)*$N$318+6)-1)/10)+1)))))</f>
        <v/>
      </c>
      <c r="J325" s="539">
        <f>IF($N$320="","",IF(OR(ISTEXT($N$318),ISTEXT($N$319),ISTEXT($N$320)),"",IF(OR(7&gt;$N$318,6&gt;$N$319,((6-1)*$N$318+7)&gt;$N$320),"",IF(INDEX($P$320:$W$329,MOD(((6-1)*$N$318+7)-1,10)+1,INT((((6-1)*$N$318+7)-1)/10)+1)="","",INDEX($P$320:$W$329,MOD(((6-1)*$N$318+7)-1,10)+1,INT((((6-1)*$N$318+7)-1)/10)+1)))))</f>
        <v/>
      </c>
      <c r="K325" s="539">
        <f>IF($N$320="","",IF(OR(ISTEXT($N$318),ISTEXT($N$319),ISTEXT($N$320)),"",IF(OR(8&gt;$N$318,6&gt;$N$319,((6-1)*$N$318+8)&gt;$N$320),"",IF(INDEX($P$320:$W$329,MOD(((6-1)*$N$318+8)-1,10)+1,INT((((6-1)*$N$318+8)-1)/10)+1)="","",INDEX($P$320:$W$329,MOD(((6-1)*$N$318+8)-1,10)+1,INT((((6-1)*$N$318+8)-1)/10)+1)))))</f>
        <v/>
      </c>
      <c r="L325" s="539">
        <f>IF($N$320="","",IF(OR(ISTEXT($N$318),ISTEXT($N$319),ISTEXT($N$320)),"",IF(OR(9&gt;$N$318,6&gt;$N$319,((6-1)*$N$318+9)&gt;$N$320),"",IF(INDEX($P$320:$W$329,MOD(((6-1)*$N$318+9)-1,10)+1,INT((((6-1)*$N$318+9)-1)/10)+1)="","",INDEX($P$320:$W$329,MOD(((6-1)*$N$318+9)-1,10)+1,INT((((6-1)*$N$318+9)-1)/10)+1)))))</f>
        <v/>
      </c>
      <c r="M325" s="539">
        <f>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IF(OR($D$318="",$G$318=""),"",IF($D$318="Round",IF(7=1,"Axis 1 (0°)",IF(7=2,"Axis 2 (90°)","")),IF(ISTEXT($N$319),"",IF(7&gt;$N$319,"",IF(ISTEXT($I$318),"",ROUND((7-0.5)*$I$318/$N$319,1))))))</f>
        <v/>
      </c>
      <c r="C326" s="538" t="n"/>
      <c r="D326" s="539">
        <f>IF($N$320="","",IF(OR(ISTEXT($N$318),ISTEXT($N$319),ISTEXT($N$320)),"",IF(OR(1&gt;$N$318,7&gt;$N$319,((7-1)*$N$318+1)&gt;$N$320),"",IF(INDEX($P$320:$W$329,MOD(((7-1)*$N$318+1)-1,10)+1,INT((((7-1)*$N$318+1)-1)/10)+1)="","",INDEX($P$320:$W$329,MOD(((7-1)*$N$318+1)-1,10)+1,INT((((7-1)*$N$318+1)-1)/10)+1)))))</f>
        <v/>
      </c>
      <c r="E326" s="539">
        <f>IF($N$320="","",IF(OR(ISTEXT($N$318),ISTEXT($N$319),ISTEXT($N$320)),"",IF(OR(2&gt;$N$318,7&gt;$N$319,((7-1)*$N$318+2)&gt;$N$320),"",IF(INDEX($P$320:$W$329,MOD(((7-1)*$N$318+2)-1,10)+1,INT((((7-1)*$N$318+2)-1)/10)+1)="","",INDEX($P$320:$W$329,MOD(((7-1)*$N$318+2)-1,10)+1,INT((((7-1)*$N$318+2)-1)/10)+1)))))</f>
        <v/>
      </c>
      <c r="F326" s="539">
        <f>IF($N$320="","",IF(OR(ISTEXT($N$318),ISTEXT($N$319),ISTEXT($N$320)),"",IF(OR(3&gt;$N$318,7&gt;$N$319,((7-1)*$N$318+3)&gt;$N$320),"",IF(INDEX($P$320:$W$329,MOD(((7-1)*$N$318+3)-1,10)+1,INT((((7-1)*$N$318+3)-1)/10)+1)="","",INDEX($P$320:$W$329,MOD(((7-1)*$N$318+3)-1,10)+1,INT((((7-1)*$N$318+3)-1)/10)+1)))))</f>
        <v/>
      </c>
      <c r="G326" s="539">
        <f>IF($N$320="","",IF(OR(ISTEXT($N$318),ISTEXT($N$319),ISTEXT($N$320)),"",IF(OR(4&gt;$N$318,7&gt;$N$319,((7-1)*$N$318+4)&gt;$N$320),"",IF(INDEX($P$320:$W$329,MOD(((7-1)*$N$318+4)-1,10)+1,INT((((7-1)*$N$318+4)-1)/10)+1)="","",INDEX($P$320:$W$329,MOD(((7-1)*$N$318+4)-1,10)+1,INT((((7-1)*$N$318+4)-1)/10)+1)))))</f>
        <v/>
      </c>
      <c r="H326" s="539">
        <f>IF($N$320="","",IF(OR(ISTEXT($N$318),ISTEXT($N$319),ISTEXT($N$320)),"",IF(OR(5&gt;$N$318,7&gt;$N$319,((7-1)*$N$318+5)&gt;$N$320),"",IF(INDEX($P$320:$W$329,MOD(((7-1)*$N$318+5)-1,10)+1,INT((((7-1)*$N$318+5)-1)/10)+1)="","",INDEX($P$320:$W$329,MOD(((7-1)*$N$318+5)-1,10)+1,INT((((7-1)*$N$318+5)-1)/10)+1)))))</f>
        <v/>
      </c>
      <c r="I326" s="539">
        <f>IF($N$320="","",IF(OR(ISTEXT($N$318),ISTEXT($N$319),ISTEXT($N$320)),"",IF(OR(6&gt;$N$318,7&gt;$N$319,((7-1)*$N$318+6)&gt;$N$320),"",IF(INDEX($P$320:$W$329,MOD(((7-1)*$N$318+6)-1,10)+1,INT((((7-1)*$N$318+6)-1)/10)+1)="","",INDEX($P$320:$W$329,MOD(((7-1)*$N$318+6)-1,10)+1,INT((((7-1)*$N$318+6)-1)/10)+1)))))</f>
        <v/>
      </c>
      <c r="J326" s="539">
        <f>IF($N$320="","",IF(OR(ISTEXT($N$318),ISTEXT($N$319),ISTEXT($N$320)),"",IF(OR(7&gt;$N$318,7&gt;$N$319,((7-1)*$N$318+7)&gt;$N$320),"",IF(INDEX($P$320:$W$329,MOD(((7-1)*$N$318+7)-1,10)+1,INT((((7-1)*$N$318+7)-1)/10)+1)="","",INDEX($P$320:$W$329,MOD(((7-1)*$N$318+7)-1,10)+1,INT((((7-1)*$N$318+7)-1)/10)+1)))))</f>
        <v/>
      </c>
      <c r="K326" s="539">
        <f>IF($N$320="","",IF(OR(ISTEXT($N$318),ISTEXT($N$319),ISTEXT($N$320)),"",IF(OR(8&gt;$N$318,7&gt;$N$319,((7-1)*$N$318+8)&gt;$N$320),"",IF(INDEX($P$320:$W$329,MOD(((7-1)*$N$318+8)-1,10)+1,INT((((7-1)*$N$318+8)-1)/10)+1)="","",INDEX($P$320:$W$329,MOD(((7-1)*$N$318+8)-1,10)+1,INT((((7-1)*$N$318+8)-1)/10)+1)))))</f>
        <v/>
      </c>
      <c r="L326" s="539">
        <f>IF($N$320="","",IF(OR(ISTEXT($N$318),ISTEXT($N$319),ISTEXT($N$320)),"",IF(OR(9&gt;$N$318,7&gt;$N$319,((7-1)*$N$318+9)&gt;$N$320),"",IF(INDEX($P$320:$W$329,MOD(((7-1)*$N$318+9)-1,10)+1,INT((((7-1)*$N$318+9)-1)/10)+1)="","",INDEX($P$320:$W$329,MOD(((7-1)*$N$318+9)-1,10)+1,INT((((7-1)*$N$318+9)-1)/10)+1)))))</f>
        <v/>
      </c>
      <c r="M326" s="539">
        <f>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IF(OR($D$318="",$G$318=""),"",IF($D$318="Round",IF(8=1,"Axis 1 (0°)",IF(8=2,"Axis 2 (90°)","")),IF(ISTEXT($N$319),"",IF(8&gt;$N$319,"",IF(ISTEXT($I$318),"",ROUND((8-0.5)*$I$318/$N$319,1))))))</f>
        <v/>
      </c>
      <c r="C327" s="538" t="n"/>
      <c r="D327" s="539">
        <f>IF($N$320="","",IF(OR(ISTEXT($N$318),ISTEXT($N$319),ISTEXT($N$320)),"",IF(OR(1&gt;$N$318,8&gt;$N$319,((8-1)*$N$318+1)&gt;$N$320),"",IF(INDEX($P$320:$W$329,MOD(((8-1)*$N$318+1)-1,10)+1,INT((((8-1)*$N$318+1)-1)/10)+1)="","",INDEX($P$320:$W$329,MOD(((8-1)*$N$318+1)-1,10)+1,INT((((8-1)*$N$318+1)-1)/10)+1)))))</f>
        <v/>
      </c>
      <c r="E327" s="539">
        <f>IF($N$320="","",IF(OR(ISTEXT($N$318),ISTEXT($N$319),ISTEXT($N$320)),"",IF(OR(2&gt;$N$318,8&gt;$N$319,((8-1)*$N$318+2)&gt;$N$320),"",IF(INDEX($P$320:$W$329,MOD(((8-1)*$N$318+2)-1,10)+1,INT((((8-1)*$N$318+2)-1)/10)+1)="","",INDEX($P$320:$W$329,MOD(((8-1)*$N$318+2)-1,10)+1,INT((((8-1)*$N$318+2)-1)/10)+1)))))</f>
        <v/>
      </c>
      <c r="F327" s="539">
        <f>IF($N$320="","",IF(OR(ISTEXT($N$318),ISTEXT($N$319),ISTEXT($N$320)),"",IF(OR(3&gt;$N$318,8&gt;$N$319,((8-1)*$N$318+3)&gt;$N$320),"",IF(INDEX($P$320:$W$329,MOD(((8-1)*$N$318+3)-1,10)+1,INT((((8-1)*$N$318+3)-1)/10)+1)="","",INDEX($P$320:$W$329,MOD(((8-1)*$N$318+3)-1,10)+1,INT((((8-1)*$N$318+3)-1)/10)+1)))))</f>
        <v/>
      </c>
      <c r="G327" s="539">
        <f>IF($N$320="","",IF(OR(ISTEXT($N$318),ISTEXT($N$319),ISTEXT($N$320)),"",IF(OR(4&gt;$N$318,8&gt;$N$319,((8-1)*$N$318+4)&gt;$N$320),"",IF(INDEX($P$320:$W$329,MOD(((8-1)*$N$318+4)-1,10)+1,INT((((8-1)*$N$318+4)-1)/10)+1)="","",INDEX($P$320:$W$329,MOD(((8-1)*$N$318+4)-1,10)+1,INT((((8-1)*$N$318+4)-1)/10)+1)))))</f>
        <v/>
      </c>
      <c r="H327" s="539">
        <f>IF($N$320="","",IF(OR(ISTEXT($N$318),ISTEXT($N$319),ISTEXT($N$320)),"",IF(OR(5&gt;$N$318,8&gt;$N$319,((8-1)*$N$318+5)&gt;$N$320),"",IF(INDEX($P$320:$W$329,MOD(((8-1)*$N$318+5)-1,10)+1,INT((((8-1)*$N$318+5)-1)/10)+1)="","",INDEX($P$320:$W$329,MOD(((8-1)*$N$318+5)-1,10)+1,INT((((8-1)*$N$318+5)-1)/10)+1)))))</f>
        <v/>
      </c>
      <c r="I327" s="539">
        <f>IF($N$320="","",IF(OR(ISTEXT($N$318),ISTEXT($N$319),ISTEXT($N$320)),"",IF(OR(6&gt;$N$318,8&gt;$N$319,((8-1)*$N$318+6)&gt;$N$320),"",IF(INDEX($P$320:$W$329,MOD(((8-1)*$N$318+6)-1,10)+1,INT((((8-1)*$N$318+6)-1)/10)+1)="","",INDEX($P$320:$W$329,MOD(((8-1)*$N$318+6)-1,10)+1,INT((((8-1)*$N$318+6)-1)/10)+1)))))</f>
        <v/>
      </c>
      <c r="J327" s="539">
        <f>IF($N$320="","",IF(OR(ISTEXT($N$318),ISTEXT($N$319),ISTEXT($N$320)),"",IF(OR(7&gt;$N$318,8&gt;$N$319,((8-1)*$N$318+7)&gt;$N$320),"",IF(INDEX($P$320:$W$329,MOD(((8-1)*$N$318+7)-1,10)+1,INT((((8-1)*$N$318+7)-1)/10)+1)="","",INDEX($P$320:$W$329,MOD(((8-1)*$N$318+7)-1,10)+1,INT((((8-1)*$N$318+7)-1)/10)+1)))))</f>
        <v/>
      </c>
      <c r="K327" s="539">
        <f>IF($N$320="","",IF(OR(ISTEXT($N$318),ISTEXT($N$319),ISTEXT($N$320)),"",IF(OR(8&gt;$N$318,8&gt;$N$319,((8-1)*$N$318+8)&gt;$N$320),"",IF(INDEX($P$320:$W$329,MOD(((8-1)*$N$318+8)-1,10)+1,INT((((8-1)*$N$318+8)-1)/10)+1)="","",INDEX($P$320:$W$329,MOD(((8-1)*$N$318+8)-1,10)+1,INT((((8-1)*$N$318+8)-1)/10)+1)))))</f>
        <v/>
      </c>
      <c r="L327" s="539">
        <f>IF($N$320="","",IF(OR(ISTEXT($N$318),ISTEXT($N$319),ISTEXT($N$320)),"",IF(OR(9&gt;$N$318,8&gt;$N$319,((8-1)*$N$318+9)&gt;$N$320),"",IF(INDEX($P$320:$W$329,MOD(((8-1)*$N$318+9)-1,10)+1,INT((((8-1)*$N$318+9)-1)/10)+1)="","",INDEX($P$320:$W$329,MOD(((8-1)*$N$318+9)-1,10)+1,INT((((8-1)*$N$318+9)-1)/10)+1)))))</f>
        <v/>
      </c>
      <c r="M327" s="539">
        <f>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IF($G$333="","",IF($D$333="Round",$G$333&amp;""" dia",$G$333&amp;""" x "&amp;$I$333&amp;""""))</f>
        <v/>
      </c>
      <c r="G331" s="173" t="n"/>
      <c r="H331" s="525">
        <f>IF(OR($D$333="",$G$333=""),"",IF($D$333="Round",IF(ISTEXT($G$333),"",ROUND(PI()*(($G$333-2*N($K$333))/2)^2/144,3)),IF($I$333="","",IF(OR(ISTEXT($G$333),ISTEXT($I$333)),"",ROUND(($G$333-2*N($K$333))*($I$333-2*N($K$333))/144,3)))))</f>
        <v/>
      </c>
      <c r="I331" s="189" t="n"/>
      <c r="J331" s="189" t="n"/>
      <c r="K331" s="189">
        <f>IF(N(J331)*N(H331)=0,"",ROUND(N(J331)*N(H331),0))</f>
        <v/>
      </c>
      <c r="L331" s="189">
        <f>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IF($N$333="","",IF($D$333="Round",$N$333&amp;" x 2 axes",IF($N$334="","",$N$333&amp;" x "&amp;$N$334)))</f>
        <v/>
      </c>
      <c r="N333" s="534">
        <f>IF(OR($D$333="",$G$333=""),"",IF($D$333="Round",IF(ISTEXT($G$333),"",IF($G$333&lt;=9,6,IF($G$333&lt;=12,8,10))),IF(ISTEXT($G$333),"",IF($G$333&lt;12,2,MIN(10,MAX(3,ROUNDUP($G$333/6,0)))))))</f>
        <v/>
      </c>
      <c r="P333" s="473" t="inlineStr">
        <is>
          <t>Quick entry – type readings in order (row by row of the grid), down this column then the next:</t>
        </is>
      </c>
    </row>
    <row r="334" ht="13.35" customHeight="1" s="162">
      <c r="B334" s="535" t="inlineStr">
        <is>
          <t>Depth↓ Pos→ (in)</t>
        </is>
      </c>
      <c r="C334" s="414" t="n"/>
      <c r="D334" s="535">
        <f>IF(ISTEXT($N$333),"",IF(OR($D$333="",$G$333="",1&gt;$N$333),"",IF($D$333="Round",IF(ISTEXT($G$333),"",ROUND(IF(1&lt;=$N$333/2,$G$333/2*(1-SQRT(($N$333-2*1+1)/$N$333)),$G$333-$G$333/2*(1-SQRT(($N$333-2*($N$333-1+1)+1)/$N$333))),1)),IF(ISTEXT($G$333),"",ROUND((1-0.5)*$G$333/$N$333,1)))))</f>
        <v/>
      </c>
      <c r="E334" s="535">
        <f>IF(ISTEXT($N$333),"",IF(OR($D$333="",$G$333="",2&gt;$N$333),"",IF($D$333="Round",IF(ISTEXT($G$333),"",ROUND(IF(2&lt;=$N$333/2,$G$333/2*(1-SQRT(($N$333-2*2+1)/$N$333)),$G$333-$G$333/2*(1-SQRT(($N$333-2*($N$333-2+1)+1)/$N$333))),1)),IF(ISTEXT($G$333),"",ROUND((2-0.5)*$G$333/$N$333,1)))))</f>
        <v/>
      </c>
      <c r="F334" s="535">
        <f>IF(ISTEXT($N$333),"",IF(OR($D$333="",$G$333="",3&gt;$N$333),"",IF($D$333="Round",IF(ISTEXT($G$333),"",ROUND(IF(3&lt;=$N$333/2,$G$333/2*(1-SQRT(($N$333-2*3+1)/$N$333)),$G$333-$G$333/2*(1-SQRT(($N$333-2*($N$333-3+1)+1)/$N$333))),1)),IF(ISTEXT($G$333),"",ROUND((3-0.5)*$G$333/$N$333,1)))))</f>
        <v/>
      </c>
      <c r="G334" s="535">
        <f>IF(ISTEXT($N$333),"",IF(OR($D$333="",$G$333="",4&gt;$N$333),"",IF($D$333="Round",IF(ISTEXT($G$333),"",ROUND(IF(4&lt;=$N$333/2,$G$333/2*(1-SQRT(($N$333-2*4+1)/$N$333)),$G$333-$G$333/2*(1-SQRT(($N$333-2*($N$333-4+1)+1)/$N$333))),1)),IF(ISTEXT($G$333),"",ROUND((4-0.5)*$G$333/$N$333,1)))))</f>
        <v/>
      </c>
      <c r="H334" s="535">
        <f>IF(ISTEXT($N$333),"",IF(OR($D$333="",$G$333="",5&gt;$N$333),"",IF($D$333="Round",IF(ISTEXT($G$333),"",ROUND(IF(5&lt;=$N$333/2,$G$333/2*(1-SQRT(($N$333-2*5+1)/$N$333)),$G$333-$G$333/2*(1-SQRT(($N$333-2*($N$333-5+1)+1)/$N$333))),1)),IF(ISTEXT($G$333),"",ROUND((5-0.5)*$G$333/$N$333,1)))))</f>
        <v/>
      </c>
      <c r="I334" s="535">
        <f>IF(ISTEXT($N$333),"",IF(OR($D$333="",$G$333="",6&gt;$N$333),"",IF($D$333="Round",IF(ISTEXT($G$333),"",ROUND(IF(6&lt;=$N$333/2,$G$333/2*(1-SQRT(($N$333-2*6+1)/$N$333)),$G$333-$G$333/2*(1-SQRT(($N$333-2*($N$333-6+1)+1)/$N$333))),1)),IF(ISTEXT($G$333),"",ROUND((6-0.5)*$G$333/$N$333,1)))))</f>
        <v/>
      </c>
      <c r="J334" s="535">
        <f>IF(ISTEXT($N$333),"",IF(OR($D$333="",$G$333="",7&gt;$N$333),"",IF($D$333="Round",IF(ISTEXT($G$333),"",ROUND(IF(7&lt;=$N$333/2,$G$333/2*(1-SQRT(($N$333-2*7+1)/$N$333)),$G$333-$G$333/2*(1-SQRT(($N$333-2*($N$333-7+1)+1)/$N$333))),1)),IF(ISTEXT($G$333),"",ROUND((7-0.5)*$G$333/$N$333,1)))))</f>
        <v/>
      </c>
      <c r="K334" s="535">
        <f>IF(ISTEXT($N$333),"",IF(OR($D$333="",$G$333="",8&gt;$N$333),"",IF($D$333="Round",IF(ISTEXT($G$333),"",ROUND(IF(8&lt;=$N$333/2,$G$333/2*(1-SQRT(($N$333-2*8+1)/$N$333)),$G$333-$G$333/2*(1-SQRT(($N$333-2*($N$333-8+1)+1)/$N$333))),1)),IF(ISTEXT($G$333),"",ROUND((8-0.5)*$G$333/$N$333,1)))))</f>
        <v/>
      </c>
      <c r="L334" s="535">
        <f>IF(ISTEXT($N$333),"",IF(OR($D$333="",$G$333="",9&gt;$N$333),"",IF($D$333="Round",IF(ISTEXT($G$333),"",ROUND(IF(9&lt;=$N$333/2,$G$333/2*(1-SQRT(($N$333-2*9+1)/$N$333)),$G$333-$G$333/2*(1-SQRT(($N$333-2*($N$333-9+1)+1)/$N$333))),1)),IF(ISTEXT($G$333),"",ROUND((9-0.5)*$G$333/$N$333,1)))))</f>
        <v/>
      </c>
      <c r="M334" s="535">
        <f>IF(ISTEXT($N$333),"",IF(OR($D$333="",$G$333="",10&gt;$N$333),"",IF($D$333="Round",IF(ISTEXT($G$333),"",ROUND(IF(10&lt;=$N$333/2,$G$333/2*(1-SQRT(($N$333-2*10+1)/$N$333)),$G$333-$G$333/2*(1-SQRT(($N$333-2*($N$333-10+1)+1)/$N$333))),1)),IF(ISTEXT($G$333),"",ROUND((10-0.5)*$G$333/$N$333,1)))))</f>
        <v/>
      </c>
      <c r="N334" s="534">
        <f>IF(OR($D$333="",$G$333=""),"",IF($D$333="Round",2,IF($I$333="","",IF(ISTEXT($I$333),"",IF($I$333&lt;12,2,MIN(8,MAX(3,ROUNDUP($I$333/6,0))))))))</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IF(OR($D$333="",$G$333=""),"",IF($D$333="Round",IF(1=1,"Axis 1 (0°)",IF(1=2,"Axis 2 (90°)","")),IF(ISTEXT($N$334),"",IF(1&gt;$N$334,"",IF(ISTEXT($I$333),"",ROUND((1-0.5)*$I$333/$N$334,1))))))</f>
        <v/>
      </c>
      <c r="C335" s="538" t="n"/>
      <c r="D335" s="539">
        <f>IF($N$335="","",IF(OR(ISTEXT($N$333),ISTEXT($N$334),ISTEXT($N$335)),"",IF(OR(1&gt;$N$333,1&gt;$N$334,((1-1)*$N$333+1)&gt;$N$335),"",IF(INDEX($P$335:$W$344,MOD(((1-1)*$N$333+1)-1,10)+1,INT((((1-1)*$N$333+1)-1)/10)+1)="","",INDEX($P$335:$W$344,MOD(((1-1)*$N$333+1)-1,10)+1,INT((((1-1)*$N$333+1)-1)/10)+1)))))</f>
        <v/>
      </c>
      <c r="E335" s="539">
        <f>IF($N$335="","",IF(OR(ISTEXT($N$333),ISTEXT($N$334),ISTEXT($N$335)),"",IF(OR(2&gt;$N$333,1&gt;$N$334,((1-1)*$N$333+2)&gt;$N$335),"",IF(INDEX($P$335:$W$344,MOD(((1-1)*$N$333+2)-1,10)+1,INT((((1-1)*$N$333+2)-1)/10)+1)="","",INDEX($P$335:$W$344,MOD(((1-1)*$N$333+2)-1,10)+1,INT((((1-1)*$N$333+2)-1)/10)+1)))))</f>
        <v/>
      </c>
      <c r="F335" s="539">
        <f>IF($N$335="","",IF(OR(ISTEXT($N$333),ISTEXT($N$334),ISTEXT($N$335)),"",IF(OR(3&gt;$N$333,1&gt;$N$334,((1-1)*$N$333+3)&gt;$N$335),"",IF(INDEX($P$335:$W$344,MOD(((1-1)*$N$333+3)-1,10)+1,INT((((1-1)*$N$333+3)-1)/10)+1)="","",INDEX($P$335:$W$344,MOD(((1-1)*$N$333+3)-1,10)+1,INT((((1-1)*$N$333+3)-1)/10)+1)))))</f>
        <v/>
      </c>
      <c r="G335" s="539">
        <f>IF($N$335="","",IF(OR(ISTEXT($N$333),ISTEXT($N$334),ISTEXT($N$335)),"",IF(OR(4&gt;$N$333,1&gt;$N$334,((1-1)*$N$333+4)&gt;$N$335),"",IF(INDEX($P$335:$W$344,MOD(((1-1)*$N$333+4)-1,10)+1,INT((((1-1)*$N$333+4)-1)/10)+1)="","",INDEX($P$335:$W$344,MOD(((1-1)*$N$333+4)-1,10)+1,INT((((1-1)*$N$333+4)-1)/10)+1)))))</f>
        <v/>
      </c>
      <c r="H335" s="539">
        <f>IF($N$335="","",IF(OR(ISTEXT($N$333),ISTEXT($N$334),ISTEXT($N$335)),"",IF(OR(5&gt;$N$333,1&gt;$N$334,((1-1)*$N$333+5)&gt;$N$335),"",IF(INDEX($P$335:$W$344,MOD(((1-1)*$N$333+5)-1,10)+1,INT((((1-1)*$N$333+5)-1)/10)+1)="","",INDEX($P$335:$W$344,MOD(((1-1)*$N$333+5)-1,10)+1,INT((((1-1)*$N$333+5)-1)/10)+1)))))</f>
        <v/>
      </c>
      <c r="I335" s="539">
        <f>IF($N$335="","",IF(OR(ISTEXT($N$333),ISTEXT($N$334),ISTEXT($N$335)),"",IF(OR(6&gt;$N$333,1&gt;$N$334,((1-1)*$N$333+6)&gt;$N$335),"",IF(INDEX($P$335:$W$344,MOD(((1-1)*$N$333+6)-1,10)+1,INT((((1-1)*$N$333+6)-1)/10)+1)="","",INDEX($P$335:$W$344,MOD(((1-1)*$N$333+6)-1,10)+1,INT((((1-1)*$N$333+6)-1)/10)+1)))))</f>
        <v/>
      </c>
      <c r="J335" s="539">
        <f>IF($N$335="","",IF(OR(ISTEXT($N$333),ISTEXT($N$334),ISTEXT($N$335)),"",IF(OR(7&gt;$N$333,1&gt;$N$334,((1-1)*$N$333+7)&gt;$N$335),"",IF(INDEX($P$335:$W$344,MOD(((1-1)*$N$333+7)-1,10)+1,INT((((1-1)*$N$333+7)-1)/10)+1)="","",INDEX($P$335:$W$344,MOD(((1-1)*$N$333+7)-1,10)+1,INT((((1-1)*$N$333+7)-1)/10)+1)))))</f>
        <v/>
      </c>
      <c r="K335" s="539">
        <f>IF($N$335="","",IF(OR(ISTEXT($N$333),ISTEXT($N$334),ISTEXT($N$335)),"",IF(OR(8&gt;$N$333,1&gt;$N$334,((1-1)*$N$333+8)&gt;$N$335),"",IF(INDEX($P$335:$W$344,MOD(((1-1)*$N$333+8)-1,10)+1,INT((((1-1)*$N$333+8)-1)/10)+1)="","",INDEX($P$335:$W$344,MOD(((1-1)*$N$333+8)-1,10)+1,INT((((1-1)*$N$333+8)-1)/10)+1)))))</f>
        <v/>
      </c>
      <c r="L335" s="539">
        <f>IF($N$335="","",IF(OR(ISTEXT($N$333),ISTEXT($N$334),ISTEXT($N$335)),"",IF(OR(9&gt;$N$333,1&gt;$N$334,((1-1)*$N$333+9)&gt;$N$335),"",IF(INDEX($P$335:$W$344,MOD(((1-1)*$N$333+9)-1,10)+1,INT((((1-1)*$N$333+9)-1)/10)+1)="","",INDEX($P$335:$W$344,MOD(((1-1)*$N$333+9)-1,10)+1,INT((((1-1)*$N$333+9)-1)/10)+1)))))</f>
        <v/>
      </c>
      <c r="M335" s="539">
        <f>IF($N$335="","",IF(OR(ISTEXT($N$333),ISTEXT($N$334),ISTEXT($N$335)),"",IF(OR(10&gt;$N$333,1&gt;$N$334,((1-1)*$N$333+10)&gt;$N$335),"",IF(INDEX($P$335:$W$344,MOD(((1-1)*$N$333+10)-1,10)+1,INT((((1-1)*$N$333+10)-1)/10)+1)="","",INDEX($P$335:$W$344,MOD(((1-1)*$N$333+10)-1,10)+1,INT((((1-1)*$N$333+10)-1)/10)+1)))))</f>
        <v/>
      </c>
      <c r="N335" s="534">
        <f>IF(OR(N333="",N334=""),"",IF(OR(ISTEXT(N333),ISTEXT(N334)),"",N333*N334))</f>
        <v/>
      </c>
      <c r="P335" s="540" t="n"/>
      <c r="Q335" s="540" t="n"/>
      <c r="R335" s="540" t="n"/>
      <c r="S335" s="540" t="n"/>
      <c r="T335" s="540" t="n"/>
      <c r="U335" s="540" t="n"/>
      <c r="V335" s="540" t="n"/>
      <c r="W335" s="540" t="n"/>
    </row>
    <row r="336" ht="13.35" customHeight="1" s="162">
      <c r="B336" s="537">
        <f>IF(OR($D$333="",$G$333=""),"",IF($D$333="Round",IF(2=1,"Axis 1 (0°)",IF(2=2,"Axis 2 (90°)","")),IF(ISTEXT($N$334),"",IF(2&gt;$N$334,"",IF(ISTEXT($I$333),"",ROUND((2-0.5)*$I$333/$N$334,1))))))</f>
        <v/>
      </c>
      <c r="C336" s="538" t="n"/>
      <c r="D336" s="539">
        <f>IF($N$335="","",IF(OR(ISTEXT($N$333),ISTEXT($N$334),ISTEXT($N$335)),"",IF(OR(1&gt;$N$333,2&gt;$N$334,((2-1)*$N$333+1)&gt;$N$335),"",IF(INDEX($P$335:$W$344,MOD(((2-1)*$N$333+1)-1,10)+1,INT((((2-1)*$N$333+1)-1)/10)+1)="","",INDEX($P$335:$W$344,MOD(((2-1)*$N$333+1)-1,10)+1,INT((((2-1)*$N$333+1)-1)/10)+1)))))</f>
        <v/>
      </c>
      <c r="E336" s="539">
        <f>IF($N$335="","",IF(OR(ISTEXT($N$333),ISTEXT($N$334),ISTEXT($N$335)),"",IF(OR(2&gt;$N$333,2&gt;$N$334,((2-1)*$N$333+2)&gt;$N$335),"",IF(INDEX($P$335:$W$344,MOD(((2-1)*$N$333+2)-1,10)+1,INT((((2-1)*$N$333+2)-1)/10)+1)="","",INDEX($P$335:$W$344,MOD(((2-1)*$N$333+2)-1,10)+1,INT((((2-1)*$N$333+2)-1)/10)+1)))))</f>
        <v/>
      </c>
      <c r="F336" s="539">
        <f>IF($N$335="","",IF(OR(ISTEXT($N$333),ISTEXT($N$334),ISTEXT($N$335)),"",IF(OR(3&gt;$N$333,2&gt;$N$334,((2-1)*$N$333+3)&gt;$N$335),"",IF(INDEX($P$335:$W$344,MOD(((2-1)*$N$333+3)-1,10)+1,INT((((2-1)*$N$333+3)-1)/10)+1)="","",INDEX($P$335:$W$344,MOD(((2-1)*$N$333+3)-1,10)+1,INT((((2-1)*$N$333+3)-1)/10)+1)))))</f>
        <v/>
      </c>
      <c r="G336" s="539">
        <f>IF($N$335="","",IF(OR(ISTEXT($N$333),ISTEXT($N$334),ISTEXT($N$335)),"",IF(OR(4&gt;$N$333,2&gt;$N$334,((2-1)*$N$333+4)&gt;$N$335),"",IF(INDEX($P$335:$W$344,MOD(((2-1)*$N$333+4)-1,10)+1,INT((((2-1)*$N$333+4)-1)/10)+1)="","",INDEX($P$335:$W$344,MOD(((2-1)*$N$333+4)-1,10)+1,INT((((2-1)*$N$333+4)-1)/10)+1)))))</f>
        <v/>
      </c>
      <c r="H336" s="539">
        <f>IF($N$335="","",IF(OR(ISTEXT($N$333),ISTEXT($N$334),ISTEXT($N$335)),"",IF(OR(5&gt;$N$333,2&gt;$N$334,((2-1)*$N$333+5)&gt;$N$335),"",IF(INDEX($P$335:$W$344,MOD(((2-1)*$N$333+5)-1,10)+1,INT((((2-1)*$N$333+5)-1)/10)+1)="","",INDEX($P$335:$W$344,MOD(((2-1)*$N$333+5)-1,10)+1,INT((((2-1)*$N$333+5)-1)/10)+1)))))</f>
        <v/>
      </c>
      <c r="I336" s="539">
        <f>IF($N$335="","",IF(OR(ISTEXT($N$333),ISTEXT($N$334),ISTEXT($N$335)),"",IF(OR(6&gt;$N$333,2&gt;$N$334,((2-1)*$N$333+6)&gt;$N$335),"",IF(INDEX($P$335:$W$344,MOD(((2-1)*$N$333+6)-1,10)+1,INT((((2-1)*$N$333+6)-1)/10)+1)="","",INDEX($P$335:$W$344,MOD(((2-1)*$N$333+6)-1,10)+1,INT((((2-1)*$N$333+6)-1)/10)+1)))))</f>
        <v/>
      </c>
      <c r="J336" s="539">
        <f>IF($N$335="","",IF(OR(ISTEXT($N$333),ISTEXT($N$334),ISTEXT($N$335)),"",IF(OR(7&gt;$N$333,2&gt;$N$334,((2-1)*$N$333+7)&gt;$N$335),"",IF(INDEX($P$335:$W$344,MOD(((2-1)*$N$333+7)-1,10)+1,INT((((2-1)*$N$333+7)-1)/10)+1)="","",INDEX($P$335:$W$344,MOD(((2-1)*$N$333+7)-1,10)+1,INT((((2-1)*$N$333+7)-1)/10)+1)))))</f>
        <v/>
      </c>
      <c r="K336" s="539">
        <f>IF($N$335="","",IF(OR(ISTEXT($N$333),ISTEXT($N$334),ISTEXT($N$335)),"",IF(OR(8&gt;$N$333,2&gt;$N$334,((2-1)*$N$333+8)&gt;$N$335),"",IF(INDEX($P$335:$W$344,MOD(((2-1)*$N$333+8)-1,10)+1,INT((((2-1)*$N$333+8)-1)/10)+1)="","",INDEX($P$335:$W$344,MOD(((2-1)*$N$333+8)-1,10)+1,INT((((2-1)*$N$333+8)-1)/10)+1)))))</f>
        <v/>
      </c>
      <c r="L336" s="539">
        <f>IF($N$335="","",IF(OR(ISTEXT($N$333),ISTEXT($N$334),ISTEXT($N$335)),"",IF(OR(9&gt;$N$333,2&gt;$N$334,((2-1)*$N$333+9)&gt;$N$335),"",IF(INDEX($P$335:$W$344,MOD(((2-1)*$N$333+9)-1,10)+1,INT((((2-1)*$N$333+9)-1)/10)+1)="","",INDEX($P$335:$W$344,MOD(((2-1)*$N$333+9)-1,10)+1,INT((((2-1)*$N$333+9)-1)/10)+1)))))</f>
        <v/>
      </c>
      <c r="M336" s="539">
        <f>IF($N$335="","",IF(OR(ISTEXT($N$333),ISTEXT($N$334),ISTEXT($N$335)),"",IF(OR(10&gt;$N$333,2&gt;$N$334,((2-1)*$N$333+10)&gt;$N$335),"",IF(INDEX($P$335:$W$344,MOD(((2-1)*$N$333+10)-1,10)+1,INT((((2-1)*$N$333+10)-1)/10)+1)="","",INDEX($P$335:$W$344,MOD(((2-1)*$N$333+10)-1,10)+1,INT((((2-1)*$N$333+10)-1)/10)+1)))))</f>
        <v/>
      </c>
      <c r="P336" s="540" t="n"/>
      <c r="Q336" s="540" t="n"/>
      <c r="R336" s="540" t="n"/>
      <c r="S336" s="540" t="n"/>
      <c r="T336" s="540" t="n"/>
      <c r="U336" s="540" t="n"/>
      <c r="V336" s="540" t="n"/>
      <c r="W336" s="540" t="n"/>
    </row>
    <row r="337" ht="13.35" customHeight="1" s="162">
      <c r="B337" s="537">
        <f>IF(OR($D$333="",$G$333=""),"",IF($D$333="Round",IF(3=1,"Axis 1 (0°)",IF(3=2,"Axis 2 (90°)","")),IF(ISTEXT($N$334),"",IF(3&gt;$N$334,"",IF(ISTEXT($I$333),"",ROUND((3-0.5)*$I$333/$N$334,1))))))</f>
        <v/>
      </c>
      <c r="C337" s="538" t="n"/>
      <c r="D337" s="539">
        <f>IF($N$335="","",IF(OR(ISTEXT($N$333),ISTEXT($N$334),ISTEXT($N$335)),"",IF(OR(1&gt;$N$333,3&gt;$N$334,((3-1)*$N$333+1)&gt;$N$335),"",IF(INDEX($P$335:$W$344,MOD(((3-1)*$N$333+1)-1,10)+1,INT((((3-1)*$N$333+1)-1)/10)+1)="","",INDEX($P$335:$W$344,MOD(((3-1)*$N$333+1)-1,10)+1,INT((((3-1)*$N$333+1)-1)/10)+1)))))</f>
        <v/>
      </c>
      <c r="E337" s="539">
        <f>IF($N$335="","",IF(OR(ISTEXT($N$333),ISTEXT($N$334),ISTEXT($N$335)),"",IF(OR(2&gt;$N$333,3&gt;$N$334,((3-1)*$N$333+2)&gt;$N$335),"",IF(INDEX($P$335:$W$344,MOD(((3-1)*$N$333+2)-1,10)+1,INT((((3-1)*$N$333+2)-1)/10)+1)="","",INDEX($P$335:$W$344,MOD(((3-1)*$N$333+2)-1,10)+1,INT((((3-1)*$N$333+2)-1)/10)+1)))))</f>
        <v/>
      </c>
      <c r="F337" s="539">
        <f>IF($N$335="","",IF(OR(ISTEXT($N$333),ISTEXT($N$334),ISTEXT($N$335)),"",IF(OR(3&gt;$N$333,3&gt;$N$334,((3-1)*$N$333+3)&gt;$N$335),"",IF(INDEX($P$335:$W$344,MOD(((3-1)*$N$333+3)-1,10)+1,INT((((3-1)*$N$333+3)-1)/10)+1)="","",INDEX($P$335:$W$344,MOD(((3-1)*$N$333+3)-1,10)+1,INT((((3-1)*$N$333+3)-1)/10)+1)))))</f>
        <v/>
      </c>
      <c r="G337" s="539">
        <f>IF($N$335="","",IF(OR(ISTEXT($N$333),ISTEXT($N$334),ISTEXT($N$335)),"",IF(OR(4&gt;$N$333,3&gt;$N$334,((3-1)*$N$333+4)&gt;$N$335),"",IF(INDEX($P$335:$W$344,MOD(((3-1)*$N$333+4)-1,10)+1,INT((((3-1)*$N$333+4)-1)/10)+1)="","",INDEX($P$335:$W$344,MOD(((3-1)*$N$333+4)-1,10)+1,INT((((3-1)*$N$333+4)-1)/10)+1)))))</f>
        <v/>
      </c>
      <c r="H337" s="539">
        <f>IF($N$335="","",IF(OR(ISTEXT($N$333),ISTEXT($N$334),ISTEXT($N$335)),"",IF(OR(5&gt;$N$333,3&gt;$N$334,((3-1)*$N$333+5)&gt;$N$335),"",IF(INDEX($P$335:$W$344,MOD(((3-1)*$N$333+5)-1,10)+1,INT((((3-1)*$N$333+5)-1)/10)+1)="","",INDEX($P$335:$W$344,MOD(((3-1)*$N$333+5)-1,10)+1,INT((((3-1)*$N$333+5)-1)/10)+1)))))</f>
        <v/>
      </c>
      <c r="I337" s="539">
        <f>IF($N$335="","",IF(OR(ISTEXT($N$333),ISTEXT($N$334),ISTEXT($N$335)),"",IF(OR(6&gt;$N$333,3&gt;$N$334,((3-1)*$N$333+6)&gt;$N$335),"",IF(INDEX($P$335:$W$344,MOD(((3-1)*$N$333+6)-1,10)+1,INT((((3-1)*$N$333+6)-1)/10)+1)="","",INDEX($P$335:$W$344,MOD(((3-1)*$N$333+6)-1,10)+1,INT((((3-1)*$N$333+6)-1)/10)+1)))))</f>
        <v/>
      </c>
      <c r="J337" s="539">
        <f>IF($N$335="","",IF(OR(ISTEXT($N$333),ISTEXT($N$334),ISTEXT($N$335)),"",IF(OR(7&gt;$N$333,3&gt;$N$334,((3-1)*$N$333+7)&gt;$N$335),"",IF(INDEX($P$335:$W$344,MOD(((3-1)*$N$333+7)-1,10)+1,INT((((3-1)*$N$333+7)-1)/10)+1)="","",INDEX($P$335:$W$344,MOD(((3-1)*$N$333+7)-1,10)+1,INT((((3-1)*$N$333+7)-1)/10)+1)))))</f>
        <v/>
      </c>
      <c r="K337" s="539">
        <f>IF($N$335="","",IF(OR(ISTEXT($N$333),ISTEXT($N$334),ISTEXT($N$335)),"",IF(OR(8&gt;$N$333,3&gt;$N$334,((3-1)*$N$333+8)&gt;$N$335),"",IF(INDEX($P$335:$W$344,MOD(((3-1)*$N$333+8)-1,10)+1,INT((((3-1)*$N$333+8)-1)/10)+1)="","",INDEX($P$335:$W$344,MOD(((3-1)*$N$333+8)-1,10)+1,INT((((3-1)*$N$333+8)-1)/10)+1)))))</f>
        <v/>
      </c>
      <c r="L337" s="539">
        <f>IF($N$335="","",IF(OR(ISTEXT($N$333),ISTEXT($N$334),ISTEXT($N$335)),"",IF(OR(9&gt;$N$333,3&gt;$N$334,((3-1)*$N$333+9)&gt;$N$335),"",IF(INDEX($P$335:$W$344,MOD(((3-1)*$N$333+9)-1,10)+1,INT((((3-1)*$N$333+9)-1)/10)+1)="","",INDEX($P$335:$W$344,MOD(((3-1)*$N$333+9)-1,10)+1,INT((((3-1)*$N$333+9)-1)/10)+1)))))</f>
        <v/>
      </c>
      <c r="M337" s="539">
        <f>IF($N$335="","",IF(OR(ISTEXT($N$333),ISTEXT($N$334),ISTEXT($N$335)),"",IF(OR(10&gt;$N$333,3&gt;$N$334,((3-1)*$N$333+10)&gt;$N$335),"",IF(INDEX($P$335:$W$344,MOD(((3-1)*$N$333+10)-1,10)+1,INT((((3-1)*$N$333+10)-1)/10)+1)="","",INDEX($P$335:$W$344,MOD(((3-1)*$N$333+10)-1,10)+1,INT((((3-1)*$N$333+10)-1)/10)+1)))))</f>
        <v/>
      </c>
      <c r="P337" s="540" t="n"/>
      <c r="Q337" s="540" t="n"/>
      <c r="R337" s="540" t="n"/>
      <c r="S337" s="540" t="n"/>
      <c r="T337" s="540" t="n"/>
      <c r="U337" s="540" t="n"/>
      <c r="V337" s="540" t="n"/>
      <c r="W337" s="540" t="n"/>
    </row>
    <row r="338" ht="13.35" customHeight="1" s="162">
      <c r="B338" s="537">
        <f>IF(OR($D$333="",$G$333=""),"",IF($D$333="Round",IF(4=1,"Axis 1 (0°)",IF(4=2,"Axis 2 (90°)","")),IF(ISTEXT($N$334),"",IF(4&gt;$N$334,"",IF(ISTEXT($I$333),"",ROUND((4-0.5)*$I$333/$N$334,1))))))</f>
        <v/>
      </c>
      <c r="C338" s="538" t="n"/>
      <c r="D338" s="539">
        <f>IF($N$335="","",IF(OR(ISTEXT($N$333),ISTEXT($N$334),ISTEXT($N$335)),"",IF(OR(1&gt;$N$333,4&gt;$N$334,((4-1)*$N$333+1)&gt;$N$335),"",IF(INDEX($P$335:$W$344,MOD(((4-1)*$N$333+1)-1,10)+1,INT((((4-1)*$N$333+1)-1)/10)+1)="","",INDEX($P$335:$W$344,MOD(((4-1)*$N$333+1)-1,10)+1,INT((((4-1)*$N$333+1)-1)/10)+1)))))</f>
        <v/>
      </c>
      <c r="E338" s="539">
        <f>IF($N$335="","",IF(OR(ISTEXT($N$333),ISTEXT($N$334),ISTEXT($N$335)),"",IF(OR(2&gt;$N$333,4&gt;$N$334,((4-1)*$N$333+2)&gt;$N$335),"",IF(INDEX($P$335:$W$344,MOD(((4-1)*$N$333+2)-1,10)+1,INT((((4-1)*$N$333+2)-1)/10)+1)="","",INDEX($P$335:$W$344,MOD(((4-1)*$N$333+2)-1,10)+1,INT((((4-1)*$N$333+2)-1)/10)+1)))))</f>
        <v/>
      </c>
      <c r="F338" s="539">
        <f>IF($N$335="","",IF(OR(ISTEXT($N$333),ISTEXT($N$334),ISTEXT($N$335)),"",IF(OR(3&gt;$N$333,4&gt;$N$334,((4-1)*$N$333+3)&gt;$N$335),"",IF(INDEX($P$335:$W$344,MOD(((4-1)*$N$333+3)-1,10)+1,INT((((4-1)*$N$333+3)-1)/10)+1)="","",INDEX($P$335:$W$344,MOD(((4-1)*$N$333+3)-1,10)+1,INT((((4-1)*$N$333+3)-1)/10)+1)))))</f>
        <v/>
      </c>
      <c r="G338" s="539">
        <f>IF($N$335="","",IF(OR(ISTEXT($N$333),ISTEXT($N$334),ISTEXT($N$335)),"",IF(OR(4&gt;$N$333,4&gt;$N$334,((4-1)*$N$333+4)&gt;$N$335),"",IF(INDEX($P$335:$W$344,MOD(((4-1)*$N$333+4)-1,10)+1,INT((((4-1)*$N$333+4)-1)/10)+1)="","",INDEX($P$335:$W$344,MOD(((4-1)*$N$333+4)-1,10)+1,INT((((4-1)*$N$333+4)-1)/10)+1)))))</f>
        <v/>
      </c>
      <c r="H338" s="539">
        <f>IF($N$335="","",IF(OR(ISTEXT($N$333),ISTEXT($N$334),ISTEXT($N$335)),"",IF(OR(5&gt;$N$333,4&gt;$N$334,((4-1)*$N$333+5)&gt;$N$335),"",IF(INDEX($P$335:$W$344,MOD(((4-1)*$N$333+5)-1,10)+1,INT((((4-1)*$N$333+5)-1)/10)+1)="","",INDEX($P$335:$W$344,MOD(((4-1)*$N$333+5)-1,10)+1,INT((((4-1)*$N$333+5)-1)/10)+1)))))</f>
        <v/>
      </c>
      <c r="I338" s="539">
        <f>IF($N$335="","",IF(OR(ISTEXT($N$333),ISTEXT($N$334),ISTEXT($N$335)),"",IF(OR(6&gt;$N$333,4&gt;$N$334,((4-1)*$N$333+6)&gt;$N$335),"",IF(INDEX($P$335:$W$344,MOD(((4-1)*$N$333+6)-1,10)+1,INT((((4-1)*$N$333+6)-1)/10)+1)="","",INDEX($P$335:$W$344,MOD(((4-1)*$N$333+6)-1,10)+1,INT((((4-1)*$N$333+6)-1)/10)+1)))))</f>
        <v/>
      </c>
      <c r="J338" s="539">
        <f>IF($N$335="","",IF(OR(ISTEXT($N$333),ISTEXT($N$334),ISTEXT($N$335)),"",IF(OR(7&gt;$N$333,4&gt;$N$334,((4-1)*$N$333+7)&gt;$N$335),"",IF(INDEX($P$335:$W$344,MOD(((4-1)*$N$333+7)-1,10)+1,INT((((4-1)*$N$333+7)-1)/10)+1)="","",INDEX($P$335:$W$344,MOD(((4-1)*$N$333+7)-1,10)+1,INT((((4-1)*$N$333+7)-1)/10)+1)))))</f>
        <v/>
      </c>
      <c r="K338" s="539">
        <f>IF($N$335="","",IF(OR(ISTEXT($N$333),ISTEXT($N$334),ISTEXT($N$335)),"",IF(OR(8&gt;$N$333,4&gt;$N$334,((4-1)*$N$333+8)&gt;$N$335),"",IF(INDEX($P$335:$W$344,MOD(((4-1)*$N$333+8)-1,10)+1,INT((((4-1)*$N$333+8)-1)/10)+1)="","",INDEX($P$335:$W$344,MOD(((4-1)*$N$333+8)-1,10)+1,INT((((4-1)*$N$333+8)-1)/10)+1)))))</f>
        <v/>
      </c>
      <c r="L338" s="539">
        <f>IF($N$335="","",IF(OR(ISTEXT($N$333),ISTEXT($N$334),ISTEXT($N$335)),"",IF(OR(9&gt;$N$333,4&gt;$N$334,((4-1)*$N$333+9)&gt;$N$335),"",IF(INDEX($P$335:$W$344,MOD(((4-1)*$N$333+9)-1,10)+1,INT((((4-1)*$N$333+9)-1)/10)+1)="","",INDEX($P$335:$W$344,MOD(((4-1)*$N$333+9)-1,10)+1,INT((((4-1)*$N$333+9)-1)/10)+1)))))</f>
        <v/>
      </c>
      <c r="M338" s="539">
        <f>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IF(OR($D$333="",$G$333=""),"",IF($D$333="Round",IF(5=1,"Axis 1 (0°)",IF(5=2,"Axis 2 (90°)","")),IF(ISTEXT($N$334),"",IF(5&gt;$N$334,"",IF(ISTEXT($I$333),"",ROUND((5-0.5)*$I$333/$N$334,1))))))</f>
        <v/>
      </c>
      <c r="C339" s="538" t="n"/>
      <c r="D339" s="539">
        <f>IF($N$335="","",IF(OR(ISTEXT($N$333),ISTEXT($N$334),ISTEXT($N$335)),"",IF(OR(1&gt;$N$333,5&gt;$N$334,((5-1)*$N$333+1)&gt;$N$335),"",IF(INDEX($P$335:$W$344,MOD(((5-1)*$N$333+1)-1,10)+1,INT((((5-1)*$N$333+1)-1)/10)+1)="","",INDEX($P$335:$W$344,MOD(((5-1)*$N$333+1)-1,10)+1,INT((((5-1)*$N$333+1)-1)/10)+1)))))</f>
        <v/>
      </c>
      <c r="E339" s="539">
        <f>IF($N$335="","",IF(OR(ISTEXT($N$333),ISTEXT($N$334),ISTEXT($N$335)),"",IF(OR(2&gt;$N$333,5&gt;$N$334,((5-1)*$N$333+2)&gt;$N$335),"",IF(INDEX($P$335:$W$344,MOD(((5-1)*$N$333+2)-1,10)+1,INT((((5-1)*$N$333+2)-1)/10)+1)="","",INDEX($P$335:$W$344,MOD(((5-1)*$N$333+2)-1,10)+1,INT((((5-1)*$N$333+2)-1)/10)+1)))))</f>
        <v/>
      </c>
      <c r="F339" s="539">
        <f>IF($N$335="","",IF(OR(ISTEXT($N$333),ISTEXT($N$334),ISTEXT($N$335)),"",IF(OR(3&gt;$N$333,5&gt;$N$334,((5-1)*$N$333+3)&gt;$N$335),"",IF(INDEX($P$335:$W$344,MOD(((5-1)*$N$333+3)-1,10)+1,INT((((5-1)*$N$333+3)-1)/10)+1)="","",INDEX($P$335:$W$344,MOD(((5-1)*$N$333+3)-1,10)+1,INT((((5-1)*$N$333+3)-1)/10)+1)))))</f>
        <v/>
      </c>
      <c r="G339" s="539">
        <f>IF($N$335="","",IF(OR(ISTEXT($N$333),ISTEXT($N$334),ISTEXT($N$335)),"",IF(OR(4&gt;$N$333,5&gt;$N$334,((5-1)*$N$333+4)&gt;$N$335),"",IF(INDEX($P$335:$W$344,MOD(((5-1)*$N$333+4)-1,10)+1,INT((((5-1)*$N$333+4)-1)/10)+1)="","",INDEX($P$335:$W$344,MOD(((5-1)*$N$333+4)-1,10)+1,INT((((5-1)*$N$333+4)-1)/10)+1)))))</f>
        <v/>
      </c>
      <c r="H339" s="539">
        <f>IF($N$335="","",IF(OR(ISTEXT($N$333),ISTEXT($N$334),ISTEXT($N$335)),"",IF(OR(5&gt;$N$333,5&gt;$N$334,((5-1)*$N$333+5)&gt;$N$335),"",IF(INDEX($P$335:$W$344,MOD(((5-1)*$N$333+5)-1,10)+1,INT((((5-1)*$N$333+5)-1)/10)+1)="","",INDEX($P$335:$W$344,MOD(((5-1)*$N$333+5)-1,10)+1,INT((((5-1)*$N$333+5)-1)/10)+1)))))</f>
        <v/>
      </c>
      <c r="I339" s="539">
        <f>IF($N$335="","",IF(OR(ISTEXT($N$333),ISTEXT($N$334),ISTEXT($N$335)),"",IF(OR(6&gt;$N$333,5&gt;$N$334,((5-1)*$N$333+6)&gt;$N$335),"",IF(INDEX($P$335:$W$344,MOD(((5-1)*$N$333+6)-1,10)+1,INT((((5-1)*$N$333+6)-1)/10)+1)="","",INDEX($P$335:$W$344,MOD(((5-1)*$N$333+6)-1,10)+1,INT((((5-1)*$N$333+6)-1)/10)+1)))))</f>
        <v/>
      </c>
      <c r="J339" s="539">
        <f>IF($N$335="","",IF(OR(ISTEXT($N$333),ISTEXT($N$334),ISTEXT($N$335)),"",IF(OR(7&gt;$N$333,5&gt;$N$334,((5-1)*$N$333+7)&gt;$N$335),"",IF(INDEX($P$335:$W$344,MOD(((5-1)*$N$333+7)-1,10)+1,INT((((5-1)*$N$333+7)-1)/10)+1)="","",INDEX($P$335:$W$344,MOD(((5-1)*$N$333+7)-1,10)+1,INT((((5-1)*$N$333+7)-1)/10)+1)))))</f>
        <v/>
      </c>
      <c r="K339" s="539">
        <f>IF($N$335="","",IF(OR(ISTEXT($N$333),ISTEXT($N$334),ISTEXT($N$335)),"",IF(OR(8&gt;$N$333,5&gt;$N$334,((5-1)*$N$333+8)&gt;$N$335),"",IF(INDEX($P$335:$W$344,MOD(((5-1)*$N$333+8)-1,10)+1,INT((((5-1)*$N$333+8)-1)/10)+1)="","",INDEX($P$335:$W$344,MOD(((5-1)*$N$333+8)-1,10)+1,INT((((5-1)*$N$333+8)-1)/10)+1)))))</f>
        <v/>
      </c>
      <c r="L339" s="539">
        <f>IF($N$335="","",IF(OR(ISTEXT($N$333),ISTEXT($N$334),ISTEXT($N$335)),"",IF(OR(9&gt;$N$333,5&gt;$N$334,((5-1)*$N$333+9)&gt;$N$335),"",IF(INDEX($P$335:$W$344,MOD(((5-1)*$N$333+9)-1,10)+1,INT((((5-1)*$N$333+9)-1)/10)+1)="","",INDEX($P$335:$W$344,MOD(((5-1)*$N$333+9)-1,10)+1,INT((((5-1)*$N$333+9)-1)/10)+1)))))</f>
        <v/>
      </c>
      <c r="M339" s="539">
        <f>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IF(OR($D$333="",$G$333=""),"",IF($D$333="Round",IF(6=1,"Axis 1 (0°)",IF(6=2,"Axis 2 (90°)","")),IF(ISTEXT($N$334),"",IF(6&gt;$N$334,"",IF(ISTEXT($I$333),"",ROUND((6-0.5)*$I$333/$N$334,1))))))</f>
        <v/>
      </c>
      <c r="C340" s="538" t="n"/>
      <c r="D340" s="539">
        <f>IF($N$335="","",IF(OR(ISTEXT($N$333),ISTEXT($N$334),ISTEXT($N$335)),"",IF(OR(1&gt;$N$333,6&gt;$N$334,((6-1)*$N$333+1)&gt;$N$335),"",IF(INDEX($P$335:$W$344,MOD(((6-1)*$N$333+1)-1,10)+1,INT((((6-1)*$N$333+1)-1)/10)+1)="","",INDEX($P$335:$W$344,MOD(((6-1)*$N$333+1)-1,10)+1,INT((((6-1)*$N$333+1)-1)/10)+1)))))</f>
        <v/>
      </c>
      <c r="E340" s="539">
        <f>IF($N$335="","",IF(OR(ISTEXT($N$333),ISTEXT($N$334),ISTEXT($N$335)),"",IF(OR(2&gt;$N$333,6&gt;$N$334,((6-1)*$N$333+2)&gt;$N$335),"",IF(INDEX($P$335:$W$344,MOD(((6-1)*$N$333+2)-1,10)+1,INT((((6-1)*$N$333+2)-1)/10)+1)="","",INDEX($P$335:$W$344,MOD(((6-1)*$N$333+2)-1,10)+1,INT((((6-1)*$N$333+2)-1)/10)+1)))))</f>
        <v/>
      </c>
      <c r="F340" s="539">
        <f>IF($N$335="","",IF(OR(ISTEXT($N$333),ISTEXT($N$334),ISTEXT($N$335)),"",IF(OR(3&gt;$N$333,6&gt;$N$334,((6-1)*$N$333+3)&gt;$N$335),"",IF(INDEX($P$335:$W$344,MOD(((6-1)*$N$333+3)-1,10)+1,INT((((6-1)*$N$333+3)-1)/10)+1)="","",INDEX($P$335:$W$344,MOD(((6-1)*$N$333+3)-1,10)+1,INT((((6-1)*$N$333+3)-1)/10)+1)))))</f>
        <v/>
      </c>
      <c r="G340" s="539">
        <f>IF($N$335="","",IF(OR(ISTEXT($N$333),ISTEXT($N$334),ISTEXT($N$335)),"",IF(OR(4&gt;$N$333,6&gt;$N$334,((6-1)*$N$333+4)&gt;$N$335),"",IF(INDEX($P$335:$W$344,MOD(((6-1)*$N$333+4)-1,10)+1,INT((((6-1)*$N$333+4)-1)/10)+1)="","",INDEX($P$335:$W$344,MOD(((6-1)*$N$333+4)-1,10)+1,INT((((6-1)*$N$333+4)-1)/10)+1)))))</f>
        <v/>
      </c>
      <c r="H340" s="539">
        <f>IF($N$335="","",IF(OR(ISTEXT($N$333),ISTEXT($N$334),ISTEXT($N$335)),"",IF(OR(5&gt;$N$333,6&gt;$N$334,((6-1)*$N$333+5)&gt;$N$335),"",IF(INDEX($P$335:$W$344,MOD(((6-1)*$N$333+5)-1,10)+1,INT((((6-1)*$N$333+5)-1)/10)+1)="","",INDEX($P$335:$W$344,MOD(((6-1)*$N$333+5)-1,10)+1,INT((((6-1)*$N$333+5)-1)/10)+1)))))</f>
        <v/>
      </c>
      <c r="I340" s="539">
        <f>IF($N$335="","",IF(OR(ISTEXT($N$333),ISTEXT($N$334),ISTEXT($N$335)),"",IF(OR(6&gt;$N$333,6&gt;$N$334,((6-1)*$N$333+6)&gt;$N$335),"",IF(INDEX($P$335:$W$344,MOD(((6-1)*$N$333+6)-1,10)+1,INT((((6-1)*$N$333+6)-1)/10)+1)="","",INDEX($P$335:$W$344,MOD(((6-1)*$N$333+6)-1,10)+1,INT((((6-1)*$N$333+6)-1)/10)+1)))))</f>
        <v/>
      </c>
      <c r="J340" s="539">
        <f>IF($N$335="","",IF(OR(ISTEXT($N$333),ISTEXT($N$334),ISTEXT($N$335)),"",IF(OR(7&gt;$N$333,6&gt;$N$334,((6-1)*$N$333+7)&gt;$N$335),"",IF(INDEX($P$335:$W$344,MOD(((6-1)*$N$333+7)-1,10)+1,INT((((6-1)*$N$333+7)-1)/10)+1)="","",INDEX($P$335:$W$344,MOD(((6-1)*$N$333+7)-1,10)+1,INT((((6-1)*$N$333+7)-1)/10)+1)))))</f>
        <v/>
      </c>
      <c r="K340" s="539">
        <f>IF($N$335="","",IF(OR(ISTEXT($N$333),ISTEXT($N$334),ISTEXT($N$335)),"",IF(OR(8&gt;$N$333,6&gt;$N$334,((6-1)*$N$333+8)&gt;$N$335),"",IF(INDEX($P$335:$W$344,MOD(((6-1)*$N$333+8)-1,10)+1,INT((((6-1)*$N$333+8)-1)/10)+1)="","",INDEX($P$335:$W$344,MOD(((6-1)*$N$333+8)-1,10)+1,INT((((6-1)*$N$333+8)-1)/10)+1)))))</f>
        <v/>
      </c>
      <c r="L340" s="539">
        <f>IF($N$335="","",IF(OR(ISTEXT($N$333),ISTEXT($N$334),ISTEXT($N$335)),"",IF(OR(9&gt;$N$333,6&gt;$N$334,((6-1)*$N$333+9)&gt;$N$335),"",IF(INDEX($P$335:$W$344,MOD(((6-1)*$N$333+9)-1,10)+1,INT((((6-1)*$N$333+9)-1)/10)+1)="","",INDEX($P$335:$W$344,MOD(((6-1)*$N$333+9)-1,10)+1,INT((((6-1)*$N$333+9)-1)/10)+1)))))</f>
        <v/>
      </c>
      <c r="M340" s="539">
        <f>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IF(OR($D$333="",$G$333=""),"",IF($D$333="Round",IF(7=1,"Axis 1 (0°)",IF(7=2,"Axis 2 (90°)","")),IF(ISTEXT($N$334),"",IF(7&gt;$N$334,"",IF(ISTEXT($I$333),"",ROUND((7-0.5)*$I$333/$N$334,1))))))</f>
        <v/>
      </c>
      <c r="C341" s="538" t="n"/>
      <c r="D341" s="539">
        <f>IF($N$335="","",IF(OR(ISTEXT($N$333),ISTEXT($N$334),ISTEXT($N$335)),"",IF(OR(1&gt;$N$333,7&gt;$N$334,((7-1)*$N$333+1)&gt;$N$335),"",IF(INDEX($P$335:$W$344,MOD(((7-1)*$N$333+1)-1,10)+1,INT((((7-1)*$N$333+1)-1)/10)+1)="","",INDEX($P$335:$W$344,MOD(((7-1)*$N$333+1)-1,10)+1,INT((((7-1)*$N$333+1)-1)/10)+1)))))</f>
        <v/>
      </c>
      <c r="E341" s="539">
        <f>IF($N$335="","",IF(OR(ISTEXT($N$333),ISTEXT($N$334),ISTEXT($N$335)),"",IF(OR(2&gt;$N$333,7&gt;$N$334,((7-1)*$N$333+2)&gt;$N$335),"",IF(INDEX($P$335:$W$344,MOD(((7-1)*$N$333+2)-1,10)+1,INT((((7-1)*$N$333+2)-1)/10)+1)="","",INDEX($P$335:$W$344,MOD(((7-1)*$N$333+2)-1,10)+1,INT((((7-1)*$N$333+2)-1)/10)+1)))))</f>
        <v/>
      </c>
      <c r="F341" s="539">
        <f>IF($N$335="","",IF(OR(ISTEXT($N$333),ISTEXT($N$334),ISTEXT($N$335)),"",IF(OR(3&gt;$N$333,7&gt;$N$334,((7-1)*$N$333+3)&gt;$N$335),"",IF(INDEX($P$335:$W$344,MOD(((7-1)*$N$333+3)-1,10)+1,INT((((7-1)*$N$333+3)-1)/10)+1)="","",INDEX($P$335:$W$344,MOD(((7-1)*$N$333+3)-1,10)+1,INT((((7-1)*$N$333+3)-1)/10)+1)))))</f>
        <v/>
      </c>
      <c r="G341" s="539">
        <f>IF($N$335="","",IF(OR(ISTEXT($N$333),ISTEXT($N$334),ISTEXT($N$335)),"",IF(OR(4&gt;$N$333,7&gt;$N$334,((7-1)*$N$333+4)&gt;$N$335),"",IF(INDEX($P$335:$W$344,MOD(((7-1)*$N$333+4)-1,10)+1,INT((((7-1)*$N$333+4)-1)/10)+1)="","",INDEX($P$335:$W$344,MOD(((7-1)*$N$333+4)-1,10)+1,INT((((7-1)*$N$333+4)-1)/10)+1)))))</f>
        <v/>
      </c>
      <c r="H341" s="539">
        <f>IF($N$335="","",IF(OR(ISTEXT($N$333),ISTEXT($N$334),ISTEXT($N$335)),"",IF(OR(5&gt;$N$333,7&gt;$N$334,((7-1)*$N$333+5)&gt;$N$335),"",IF(INDEX($P$335:$W$344,MOD(((7-1)*$N$333+5)-1,10)+1,INT((((7-1)*$N$333+5)-1)/10)+1)="","",INDEX($P$335:$W$344,MOD(((7-1)*$N$333+5)-1,10)+1,INT((((7-1)*$N$333+5)-1)/10)+1)))))</f>
        <v/>
      </c>
      <c r="I341" s="539">
        <f>IF($N$335="","",IF(OR(ISTEXT($N$333),ISTEXT($N$334),ISTEXT($N$335)),"",IF(OR(6&gt;$N$333,7&gt;$N$334,((7-1)*$N$333+6)&gt;$N$335),"",IF(INDEX($P$335:$W$344,MOD(((7-1)*$N$333+6)-1,10)+1,INT((((7-1)*$N$333+6)-1)/10)+1)="","",INDEX($P$335:$W$344,MOD(((7-1)*$N$333+6)-1,10)+1,INT((((7-1)*$N$333+6)-1)/10)+1)))))</f>
        <v/>
      </c>
      <c r="J341" s="539">
        <f>IF($N$335="","",IF(OR(ISTEXT($N$333),ISTEXT($N$334),ISTEXT($N$335)),"",IF(OR(7&gt;$N$333,7&gt;$N$334,((7-1)*$N$333+7)&gt;$N$335),"",IF(INDEX($P$335:$W$344,MOD(((7-1)*$N$333+7)-1,10)+1,INT((((7-1)*$N$333+7)-1)/10)+1)="","",INDEX($P$335:$W$344,MOD(((7-1)*$N$333+7)-1,10)+1,INT((((7-1)*$N$333+7)-1)/10)+1)))))</f>
        <v/>
      </c>
      <c r="K341" s="539">
        <f>IF($N$335="","",IF(OR(ISTEXT($N$333),ISTEXT($N$334),ISTEXT($N$335)),"",IF(OR(8&gt;$N$333,7&gt;$N$334,((7-1)*$N$333+8)&gt;$N$335),"",IF(INDEX($P$335:$W$344,MOD(((7-1)*$N$333+8)-1,10)+1,INT((((7-1)*$N$333+8)-1)/10)+1)="","",INDEX($P$335:$W$344,MOD(((7-1)*$N$333+8)-1,10)+1,INT((((7-1)*$N$333+8)-1)/10)+1)))))</f>
        <v/>
      </c>
      <c r="L341" s="539">
        <f>IF($N$335="","",IF(OR(ISTEXT($N$333),ISTEXT($N$334),ISTEXT($N$335)),"",IF(OR(9&gt;$N$333,7&gt;$N$334,((7-1)*$N$333+9)&gt;$N$335),"",IF(INDEX($P$335:$W$344,MOD(((7-1)*$N$333+9)-1,10)+1,INT((((7-1)*$N$333+9)-1)/10)+1)="","",INDEX($P$335:$W$344,MOD(((7-1)*$N$333+9)-1,10)+1,INT((((7-1)*$N$333+9)-1)/10)+1)))))</f>
        <v/>
      </c>
      <c r="M341" s="539">
        <f>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IF(OR($D$333="",$G$333=""),"",IF($D$333="Round",IF(8=1,"Axis 1 (0°)",IF(8=2,"Axis 2 (90°)","")),IF(ISTEXT($N$334),"",IF(8&gt;$N$334,"",IF(ISTEXT($I$333),"",ROUND((8-0.5)*$I$333/$N$334,1))))))</f>
        <v/>
      </c>
      <c r="C342" s="538" t="n"/>
      <c r="D342" s="539">
        <f>IF($N$335="","",IF(OR(ISTEXT($N$333),ISTEXT($N$334),ISTEXT($N$335)),"",IF(OR(1&gt;$N$333,8&gt;$N$334,((8-1)*$N$333+1)&gt;$N$335),"",IF(INDEX($P$335:$W$344,MOD(((8-1)*$N$333+1)-1,10)+1,INT((((8-1)*$N$333+1)-1)/10)+1)="","",INDEX($P$335:$W$344,MOD(((8-1)*$N$333+1)-1,10)+1,INT((((8-1)*$N$333+1)-1)/10)+1)))))</f>
        <v/>
      </c>
      <c r="E342" s="539">
        <f>IF($N$335="","",IF(OR(ISTEXT($N$333),ISTEXT($N$334),ISTEXT($N$335)),"",IF(OR(2&gt;$N$333,8&gt;$N$334,((8-1)*$N$333+2)&gt;$N$335),"",IF(INDEX($P$335:$W$344,MOD(((8-1)*$N$333+2)-1,10)+1,INT((((8-1)*$N$333+2)-1)/10)+1)="","",INDEX($P$335:$W$344,MOD(((8-1)*$N$333+2)-1,10)+1,INT((((8-1)*$N$333+2)-1)/10)+1)))))</f>
        <v/>
      </c>
      <c r="F342" s="539">
        <f>IF($N$335="","",IF(OR(ISTEXT($N$333),ISTEXT($N$334),ISTEXT($N$335)),"",IF(OR(3&gt;$N$333,8&gt;$N$334,((8-1)*$N$333+3)&gt;$N$335),"",IF(INDEX($P$335:$W$344,MOD(((8-1)*$N$333+3)-1,10)+1,INT((((8-1)*$N$333+3)-1)/10)+1)="","",INDEX($P$335:$W$344,MOD(((8-1)*$N$333+3)-1,10)+1,INT((((8-1)*$N$333+3)-1)/10)+1)))))</f>
        <v/>
      </c>
      <c r="G342" s="539">
        <f>IF($N$335="","",IF(OR(ISTEXT($N$333),ISTEXT($N$334),ISTEXT($N$335)),"",IF(OR(4&gt;$N$333,8&gt;$N$334,((8-1)*$N$333+4)&gt;$N$335),"",IF(INDEX($P$335:$W$344,MOD(((8-1)*$N$333+4)-1,10)+1,INT((((8-1)*$N$333+4)-1)/10)+1)="","",INDEX($P$335:$W$344,MOD(((8-1)*$N$333+4)-1,10)+1,INT((((8-1)*$N$333+4)-1)/10)+1)))))</f>
        <v/>
      </c>
      <c r="H342" s="539">
        <f>IF($N$335="","",IF(OR(ISTEXT($N$333),ISTEXT($N$334),ISTEXT($N$335)),"",IF(OR(5&gt;$N$333,8&gt;$N$334,((8-1)*$N$333+5)&gt;$N$335),"",IF(INDEX($P$335:$W$344,MOD(((8-1)*$N$333+5)-1,10)+1,INT((((8-1)*$N$333+5)-1)/10)+1)="","",INDEX($P$335:$W$344,MOD(((8-1)*$N$333+5)-1,10)+1,INT((((8-1)*$N$333+5)-1)/10)+1)))))</f>
        <v/>
      </c>
      <c r="I342" s="539">
        <f>IF($N$335="","",IF(OR(ISTEXT($N$333),ISTEXT($N$334),ISTEXT($N$335)),"",IF(OR(6&gt;$N$333,8&gt;$N$334,((8-1)*$N$333+6)&gt;$N$335),"",IF(INDEX($P$335:$W$344,MOD(((8-1)*$N$333+6)-1,10)+1,INT((((8-1)*$N$333+6)-1)/10)+1)="","",INDEX($P$335:$W$344,MOD(((8-1)*$N$333+6)-1,10)+1,INT((((8-1)*$N$333+6)-1)/10)+1)))))</f>
        <v/>
      </c>
      <c r="J342" s="539">
        <f>IF($N$335="","",IF(OR(ISTEXT($N$333),ISTEXT($N$334),ISTEXT($N$335)),"",IF(OR(7&gt;$N$333,8&gt;$N$334,((8-1)*$N$333+7)&gt;$N$335),"",IF(INDEX($P$335:$W$344,MOD(((8-1)*$N$333+7)-1,10)+1,INT((((8-1)*$N$333+7)-1)/10)+1)="","",INDEX($P$335:$W$344,MOD(((8-1)*$N$333+7)-1,10)+1,INT((((8-1)*$N$333+7)-1)/10)+1)))))</f>
        <v/>
      </c>
      <c r="K342" s="539">
        <f>IF($N$335="","",IF(OR(ISTEXT($N$333),ISTEXT($N$334),ISTEXT($N$335)),"",IF(OR(8&gt;$N$333,8&gt;$N$334,((8-1)*$N$333+8)&gt;$N$335),"",IF(INDEX($P$335:$W$344,MOD(((8-1)*$N$333+8)-1,10)+1,INT((((8-1)*$N$333+8)-1)/10)+1)="","",INDEX($P$335:$W$344,MOD(((8-1)*$N$333+8)-1,10)+1,INT((((8-1)*$N$333+8)-1)/10)+1)))))</f>
        <v/>
      </c>
      <c r="L342" s="539">
        <f>IF($N$335="","",IF(OR(ISTEXT($N$333),ISTEXT($N$334),ISTEXT($N$335)),"",IF(OR(9&gt;$N$333,8&gt;$N$334,((8-1)*$N$333+9)&gt;$N$335),"",IF(INDEX($P$335:$W$344,MOD(((8-1)*$N$333+9)-1,10)+1,INT((((8-1)*$N$333+9)-1)/10)+1)="","",INDEX($P$335:$W$344,MOD(((8-1)*$N$333+9)-1,10)+1,INT((((8-1)*$N$333+9)-1)/10)+1)))))</f>
        <v/>
      </c>
      <c r="M342" s="539">
        <f>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IF($G$352="","",IF($D$352="Round",$G$352&amp;""" dia",$G$352&amp;""" x "&amp;$I$352&amp;""""))</f>
        <v/>
      </c>
      <c r="G350" s="173" t="n"/>
      <c r="H350" s="525">
        <f>IF(OR($D$352="",$G$352=""),"",IF($D$352="Round",IF(ISTEXT($G$352),"",ROUND(PI()*(($G$352-2*N($K$352))/2)^2/144,3)),IF($I$352="","",IF(OR(ISTEXT($G$352),ISTEXT($I$352)),"",ROUND(($G$352-2*N($K$352))*($I$352-2*N($K$352))/144,3)))))</f>
        <v/>
      </c>
      <c r="I350" s="189" t="n"/>
      <c r="J350" s="189" t="n"/>
      <c r="K350" s="189">
        <f>IF(N(J350)*N(H350)=0,"",ROUND(N(J350)*N(H350),0))</f>
        <v/>
      </c>
      <c r="L350" s="189">
        <f>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IF($N$352="","",IF($D$352="Round",$N$352&amp;" x 2 axes",IF($N$353="","",$N$352&amp;" x "&amp;$N$353)))</f>
        <v/>
      </c>
      <c r="N352" s="534">
        <f>IF(OR($D$352="",$G$352=""),"",IF($D$352="Round",IF(ISTEXT($G$352),"",IF($G$352&lt;=9,6,IF($G$352&lt;=12,8,10))),IF(ISTEXT($G$352),"",IF($G$352&lt;12,2,MIN(10,MAX(3,ROUNDUP($G$352/6,0)))))))</f>
        <v/>
      </c>
      <c r="P352" s="473" t="inlineStr">
        <is>
          <t>Quick entry – type readings in order (row by row of the grid), down this column then the next:</t>
        </is>
      </c>
    </row>
    <row r="353" ht="13.35" customHeight="1" s="162">
      <c r="B353" s="535" t="inlineStr">
        <is>
          <t>Depth↓ Pos→ (in)</t>
        </is>
      </c>
      <c r="C353" s="414" t="n"/>
      <c r="D353" s="535">
        <f>IF(ISTEXT($N$352),"",IF(OR($D$352="",$G$352="",1&gt;$N$352),"",IF($D$352="Round",IF(ISTEXT($G$352),"",ROUND(IF(1&lt;=$N$352/2,$G$352/2*(1-SQRT(($N$352-2*1+1)/$N$352)),$G$352-$G$352/2*(1-SQRT(($N$352-2*($N$352-1+1)+1)/$N$352))),1)),IF(ISTEXT($G$352),"",ROUND((1-0.5)*$G$352/$N$352,1)))))</f>
        <v/>
      </c>
      <c r="E353" s="535">
        <f>IF(ISTEXT($N$352),"",IF(OR($D$352="",$G$352="",2&gt;$N$352),"",IF($D$352="Round",IF(ISTEXT($G$352),"",ROUND(IF(2&lt;=$N$352/2,$G$352/2*(1-SQRT(($N$352-2*2+1)/$N$352)),$G$352-$G$352/2*(1-SQRT(($N$352-2*($N$352-2+1)+1)/$N$352))),1)),IF(ISTEXT($G$352),"",ROUND((2-0.5)*$G$352/$N$352,1)))))</f>
        <v/>
      </c>
      <c r="F353" s="535">
        <f>IF(ISTEXT($N$352),"",IF(OR($D$352="",$G$352="",3&gt;$N$352),"",IF($D$352="Round",IF(ISTEXT($G$352),"",ROUND(IF(3&lt;=$N$352/2,$G$352/2*(1-SQRT(($N$352-2*3+1)/$N$352)),$G$352-$G$352/2*(1-SQRT(($N$352-2*($N$352-3+1)+1)/$N$352))),1)),IF(ISTEXT($G$352),"",ROUND((3-0.5)*$G$352/$N$352,1)))))</f>
        <v/>
      </c>
      <c r="G353" s="535">
        <f>IF(ISTEXT($N$352),"",IF(OR($D$352="",$G$352="",4&gt;$N$352),"",IF($D$352="Round",IF(ISTEXT($G$352),"",ROUND(IF(4&lt;=$N$352/2,$G$352/2*(1-SQRT(($N$352-2*4+1)/$N$352)),$G$352-$G$352/2*(1-SQRT(($N$352-2*($N$352-4+1)+1)/$N$352))),1)),IF(ISTEXT($G$352),"",ROUND((4-0.5)*$G$352/$N$352,1)))))</f>
        <v/>
      </c>
      <c r="H353" s="535">
        <f>IF(ISTEXT($N$352),"",IF(OR($D$352="",$G$352="",5&gt;$N$352),"",IF($D$352="Round",IF(ISTEXT($G$352),"",ROUND(IF(5&lt;=$N$352/2,$G$352/2*(1-SQRT(($N$352-2*5+1)/$N$352)),$G$352-$G$352/2*(1-SQRT(($N$352-2*($N$352-5+1)+1)/$N$352))),1)),IF(ISTEXT($G$352),"",ROUND((5-0.5)*$G$352/$N$352,1)))))</f>
        <v/>
      </c>
      <c r="I353" s="535">
        <f>IF(ISTEXT($N$352),"",IF(OR($D$352="",$G$352="",6&gt;$N$352),"",IF($D$352="Round",IF(ISTEXT($G$352),"",ROUND(IF(6&lt;=$N$352/2,$G$352/2*(1-SQRT(($N$352-2*6+1)/$N$352)),$G$352-$G$352/2*(1-SQRT(($N$352-2*($N$352-6+1)+1)/$N$352))),1)),IF(ISTEXT($G$352),"",ROUND((6-0.5)*$G$352/$N$352,1)))))</f>
        <v/>
      </c>
      <c r="J353" s="535">
        <f>IF(ISTEXT($N$352),"",IF(OR($D$352="",$G$352="",7&gt;$N$352),"",IF($D$352="Round",IF(ISTEXT($G$352),"",ROUND(IF(7&lt;=$N$352/2,$G$352/2*(1-SQRT(($N$352-2*7+1)/$N$352)),$G$352-$G$352/2*(1-SQRT(($N$352-2*($N$352-7+1)+1)/$N$352))),1)),IF(ISTEXT($G$352),"",ROUND((7-0.5)*$G$352/$N$352,1)))))</f>
        <v/>
      </c>
      <c r="K353" s="535">
        <f>IF(ISTEXT($N$352),"",IF(OR($D$352="",$G$352="",8&gt;$N$352),"",IF($D$352="Round",IF(ISTEXT($G$352),"",ROUND(IF(8&lt;=$N$352/2,$G$352/2*(1-SQRT(($N$352-2*8+1)/$N$352)),$G$352-$G$352/2*(1-SQRT(($N$352-2*($N$352-8+1)+1)/$N$352))),1)),IF(ISTEXT($G$352),"",ROUND((8-0.5)*$G$352/$N$352,1)))))</f>
        <v/>
      </c>
      <c r="L353" s="535">
        <f>IF(ISTEXT($N$352),"",IF(OR($D$352="",$G$352="",9&gt;$N$352),"",IF($D$352="Round",IF(ISTEXT($G$352),"",ROUND(IF(9&lt;=$N$352/2,$G$352/2*(1-SQRT(($N$352-2*9+1)/$N$352)),$G$352-$G$352/2*(1-SQRT(($N$352-2*($N$352-9+1)+1)/$N$352))),1)),IF(ISTEXT($G$352),"",ROUND((9-0.5)*$G$352/$N$352,1)))))</f>
        <v/>
      </c>
      <c r="M353" s="535">
        <f>IF(ISTEXT($N$352),"",IF(OR($D$352="",$G$352="",10&gt;$N$352),"",IF($D$352="Round",IF(ISTEXT($G$352),"",ROUND(IF(10&lt;=$N$352/2,$G$352/2*(1-SQRT(($N$352-2*10+1)/$N$352)),$G$352-$G$352/2*(1-SQRT(($N$352-2*($N$352-10+1)+1)/$N$352))),1)),IF(ISTEXT($G$352),"",ROUND((10-0.5)*$G$352/$N$352,1)))))</f>
        <v/>
      </c>
      <c r="N353" s="534">
        <f>IF(OR($D$352="",$G$352=""),"",IF($D$352="Round",2,IF($I$352="","",IF(ISTEXT($I$352),"",IF($I$352&lt;12,2,MIN(8,MAX(3,ROUNDUP($I$352/6,0))))))))</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IF(OR($D$352="",$G$352=""),"",IF($D$352="Round",IF(1=1,"Axis 1 (0°)",IF(1=2,"Axis 2 (90°)","")),IF(ISTEXT($N$353),"",IF(1&gt;$N$353,"",IF(ISTEXT($I$352),"",ROUND((1-0.5)*$I$352/$N$353,1))))))</f>
        <v/>
      </c>
      <c r="C354" s="538" t="n"/>
      <c r="D354" s="539">
        <f>IF($N$354="","",IF(OR(ISTEXT($N$352),ISTEXT($N$353),ISTEXT($N$354)),"",IF(OR(1&gt;$N$352,1&gt;$N$353,((1-1)*$N$352+1)&gt;$N$354),"",IF(INDEX($P$354:$W$363,MOD(((1-1)*$N$352+1)-1,10)+1,INT((((1-1)*$N$352+1)-1)/10)+1)="","",INDEX($P$354:$W$363,MOD(((1-1)*$N$352+1)-1,10)+1,INT((((1-1)*$N$352+1)-1)/10)+1)))))</f>
        <v/>
      </c>
      <c r="E354" s="539">
        <f>IF($N$354="","",IF(OR(ISTEXT($N$352),ISTEXT($N$353),ISTEXT($N$354)),"",IF(OR(2&gt;$N$352,1&gt;$N$353,((1-1)*$N$352+2)&gt;$N$354),"",IF(INDEX($P$354:$W$363,MOD(((1-1)*$N$352+2)-1,10)+1,INT((((1-1)*$N$352+2)-1)/10)+1)="","",INDEX($P$354:$W$363,MOD(((1-1)*$N$352+2)-1,10)+1,INT((((1-1)*$N$352+2)-1)/10)+1)))))</f>
        <v/>
      </c>
      <c r="F354" s="539">
        <f>IF($N$354="","",IF(OR(ISTEXT($N$352),ISTEXT($N$353),ISTEXT($N$354)),"",IF(OR(3&gt;$N$352,1&gt;$N$353,((1-1)*$N$352+3)&gt;$N$354),"",IF(INDEX($P$354:$W$363,MOD(((1-1)*$N$352+3)-1,10)+1,INT((((1-1)*$N$352+3)-1)/10)+1)="","",INDEX($P$354:$W$363,MOD(((1-1)*$N$352+3)-1,10)+1,INT((((1-1)*$N$352+3)-1)/10)+1)))))</f>
        <v/>
      </c>
      <c r="G354" s="539">
        <f>IF($N$354="","",IF(OR(ISTEXT($N$352),ISTEXT($N$353),ISTEXT($N$354)),"",IF(OR(4&gt;$N$352,1&gt;$N$353,((1-1)*$N$352+4)&gt;$N$354),"",IF(INDEX($P$354:$W$363,MOD(((1-1)*$N$352+4)-1,10)+1,INT((((1-1)*$N$352+4)-1)/10)+1)="","",INDEX($P$354:$W$363,MOD(((1-1)*$N$352+4)-1,10)+1,INT((((1-1)*$N$352+4)-1)/10)+1)))))</f>
        <v/>
      </c>
      <c r="H354" s="539">
        <f>IF($N$354="","",IF(OR(ISTEXT($N$352),ISTEXT($N$353),ISTEXT($N$354)),"",IF(OR(5&gt;$N$352,1&gt;$N$353,((1-1)*$N$352+5)&gt;$N$354),"",IF(INDEX($P$354:$W$363,MOD(((1-1)*$N$352+5)-1,10)+1,INT((((1-1)*$N$352+5)-1)/10)+1)="","",INDEX($P$354:$W$363,MOD(((1-1)*$N$352+5)-1,10)+1,INT((((1-1)*$N$352+5)-1)/10)+1)))))</f>
        <v/>
      </c>
      <c r="I354" s="539">
        <f>IF($N$354="","",IF(OR(ISTEXT($N$352),ISTEXT($N$353),ISTEXT($N$354)),"",IF(OR(6&gt;$N$352,1&gt;$N$353,((1-1)*$N$352+6)&gt;$N$354),"",IF(INDEX($P$354:$W$363,MOD(((1-1)*$N$352+6)-1,10)+1,INT((((1-1)*$N$352+6)-1)/10)+1)="","",INDEX($P$354:$W$363,MOD(((1-1)*$N$352+6)-1,10)+1,INT((((1-1)*$N$352+6)-1)/10)+1)))))</f>
        <v/>
      </c>
      <c r="J354" s="539">
        <f>IF($N$354="","",IF(OR(ISTEXT($N$352),ISTEXT($N$353),ISTEXT($N$354)),"",IF(OR(7&gt;$N$352,1&gt;$N$353,((1-1)*$N$352+7)&gt;$N$354),"",IF(INDEX($P$354:$W$363,MOD(((1-1)*$N$352+7)-1,10)+1,INT((((1-1)*$N$352+7)-1)/10)+1)="","",INDEX($P$354:$W$363,MOD(((1-1)*$N$352+7)-1,10)+1,INT((((1-1)*$N$352+7)-1)/10)+1)))))</f>
        <v/>
      </c>
      <c r="K354" s="539">
        <f>IF($N$354="","",IF(OR(ISTEXT($N$352),ISTEXT($N$353),ISTEXT($N$354)),"",IF(OR(8&gt;$N$352,1&gt;$N$353,((1-1)*$N$352+8)&gt;$N$354),"",IF(INDEX($P$354:$W$363,MOD(((1-1)*$N$352+8)-1,10)+1,INT((((1-1)*$N$352+8)-1)/10)+1)="","",INDEX($P$354:$W$363,MOD(((1-1)*$N$352+8)-1,10)+1,INT((((1-1)*$N$352+8)-1)/10)+1)))))</f>
        <v/>
      </c>
      <c r="L354" s="539">
        <f>IF($N$354="","",IF(OR(ISTEXT($N$352),ISTEXT($N$353),ISTEXT($N$354)),"",IF(OR(9&gt;$N$352,1&gt;$N$353,((1-1)*$N$352+9)&gt;$N$354),"",IF(INDEX($P$354:$W$363,MOD(((1-1)*$N$352+9)-1,10)+1,INT((((1-1)*$N$352+9)-1)/10)+1)="","",INDEX($P$354:$W$363,MOD(((1-1)*$N$352+9)-1,10)+1,INT((((1-1)*$N$352+9)-1)/10)+1)))))</f>
        <v/>
      </c>
      <c r="M354" s="539">
        <f>IF($N$354="","",IF(OR(ISTEXT($N$352),ISTEXT($N$353),ISTEXT($N$354)),"",IF(OR(10&gt;$N$352,1&gt;$N$353,((1-1)*$N$352+10)&gt;$N$354),"",IF(INDEX($P$354:$W$363,MOD(((1-1)*$N$352+10)-1,10)+1,INT((((1-1)*$N$352+10)-1)/10)+1)="","",INDEX($P$354:$W$363,MOD(((1-1)*$N$352+10)-1,10)+1,INT((((1-1)*$N$352+10)-1)/10)+1)))))</f>
        <v/>
      </c>
      <c r="N354" s="534">
        <f>IF(OR(N352="",N353=""),"",IF(OR(ISTEXT(N352),ISTEXT(N353)),"",N352*N353))</f>
        <v/>
      </c>
      <c r="P354" s="540" t="n"/>
      <c r="Q354" s="540" t="n"/>
      <c r="R354" s="540" t="n"/>
      <c r="S354" s="540" t="n"/>
      <c r="T354" s="540" t="n"/>
      <c r="U354" s="540" t="n"/>
      <c r="V354" s="540" t="n"/>
      <c r="W354" s="540" t="n"/>
    </row>
    <row r="355" ht="13.35" customHeight="1" s="162">
      <c r="B355" s="537">
        <f>IF(OR($D$352="",$G$352=""),"",IF($D$352="Round",IF(2=1,"Axis 1 (0°)",IF(2=2,"Axis 2 (90°)","")),IF(ISTEXT($N$353),"",IF(2&gt;$N$353,"",IF(ISTEXT($I$352),"",ROUND((2-0.5)*$I$352/$N$353,1))))))</f>
        <v/>
      </c>
      <c r="C355" s="538" t="n"/>
      <c r="D355" s="539">
        <f>IF($N$354="","",IF(OR(ISTEXT($N$352),ISTEXT($N$353),ISTEXT($N$354)),"",IF(OR(1&gt;$N$352,2&gt;$N$353,((2-1)*$N$352+1)&gt;$N$354),"",IF(INDEX($P$354:$W$363,MOD(((2-1)*$N$352+1)-1,10)+1,INT((((2-1)*$N$352+1)-1)/10)+1)="","",INDEX($P$354:$W$363,MOD(((2-1)*$N$352+1)-1,10)+1,INT((((2-1)*$N$352+1)-1)/10)+1)))))</f>
        <v/>
      </c>
      <c r="E355" s="539">
        <f>IF($N$354="","",IF(OR(ISTEXT($N$352),ISTEXT($N$353),ISTEXT($N$354)),"",IF(OR(2&gt;$N$352,2&gt;$N$353,((2-1)*$N$352+2)&gt;$N$354),"",IF(INDEX($P$354:$W$363,MOD(((2-1)*$N$352+2)-1,10)+1,INT((((2-1)*$N$352+2)-1)/10)+1)="","",INDEX($P$354:$W$363,MOD(((2-1)*$N$352+2)-1,10)+1,INT((((2-1)*$N$352+2)-1)/10)+1)))))</f>
        <v/>
      </c>
      <c r="F355" s="539">
        <f>IF($N$354="","",IF(OR(ISTEXT($N$352),ISTEXT($N$353),ISTEXT($N$354)),"",IF(OR(3&gt;$N$352,2&gt;$N$353,((2-1)*$N$352+3)&gt;$N$354),"",IF(INDEX($P$354:$W$363,MOD(((2-1)*$N$352+3)-1,10)+1,INT((((2-1)*$N$352+3)-1)/10)+1)="","",INDEX($P$354:$W$363,MOD(((2-1)*$N$352+3)-1,10)+1,INT((((2-1)*$N$352+3)-1)/10)+1)))))</f>
        <v/>
      </c>
      <c r="G355" s="539">
        <f>IF($N$354="","",IF(OR(ISTEXT($N$352),ISTEXT($N$353),ISTEXT($N$354)),"",IF(OR(4&gt;$N$352,2&gt;$N$353,((2-1)*$N$352+4)&gt;$N$354),"",IF(INDEX($P$354:$W$363,MOD(((2-1)*$N$352+4)-1,10)+1,INT((((2-1)*$N$352+4)-1)/10)+1)="","",INDEX($P$354:$W$363,MOD(((2-1)*$N$352+4)-1,10)+1,INT((((2-1)*$N$352+4)-1)/10)+1)))))</f>
        <v/>
      </c>
      <c r="H355" s="539">
        <f>IF($N$354="","",IF(OR(ISTEXT($N$352),ISTEXT($N$353),ISTEXT($N$354)),"",IF(OR(5&gt;$N$352,2&gt;$N$353,((2-1)*$N$352+5)&gt;$N$354),"",IF(INDEX($P$354:$W$363,MOD(((2-1)*$N$352+5)-1,10)+1,INT((((2-1)*$N$352+5)-1)/10)+1)="","",INDEX($P$354:$W$363,MOD(((2-1)*$N$352+5)-1,10)+1,INT((((2-1)*$N$352+5)-1)/10)+1)))))</f>
        <v/>
      </c>
      <c r="I355" s="539">
        <f>IF($N$354="","",IF(OR(ISTEXT($N$352),ISTEXT($N$353),ISTEXT($N$354)),"",IF(OR(6&gt;$N$352,2&gt;$N$353,((2-1)*$N$352+6)&gt;$N$354),"",IF(INDEX($P$354:$W$363,MOD(((2-1)*$N$352+6)-1,10)+1,INT((((2-1)*$N$352+6)-1)/10)+1)="","",INDEX($P$354:$W$363,MOD(((2-1)*$N$352+6)-1,10)+1,INT((((2-1)*$N$352+6)-1)/10)+1)))))</f>
        <v/>
      </c>
      <c r="J355" s="539">
        <f>IF($N$354="","",IF(OR(ISTEXT($N$352),ISTEXT($N$353),ISTEXT($N$354)),"",IF(OR(7&gt;$N$352,2&gt;$N$353,((2-1)*$N$352+7)&gt;$N$354),"",IF(INDEX($P$354:$W$363,MOD(((2-1)*$N$352+7)-1,10)+1,INT((((2-1)*$N$352+7)-1)/10)+1)="","",INDEX($P$354:$W$363,MOD(((2-1)*$N$352+7)-1,10)+1,INT((((2-1)*$N$352+7)-1)/10)+1)))))</f>
        <v/>
      </c>
      <c r="K355" s="539">
        <f>IF($N$354="","",IF(OR(ISTEXT($N$352),ISTEXT($N$353),ISTEXT($N$354)),"",IF(OR(8&gt;$N$352,2&gt;$N$353,((2-1)*$N$352+8)&gt;$N$354),"",IF(INDEX($P$354:$W$363,MOD(((2-1)*$N$352+8)-1,10)+1,INT((((2-1)*$N$352+8)-1)/10)+1)="","",INDEX($P$354:$W$363,MOD(((2-1)*$N$352+8)-1,10)+1,INT((((2-1)*$N$352+8)-1)/10)+1)))))</f>
        <v/>
      </c>
      <c r="L355" s="539">
        <f>IF($N$354="","",IF(OR(ISTEXT($N$352),ISTEXT($N$353),ISTEXT($N$354)),"",IF(OR(9&gt;$N$352,2&gt;$N$353,((2-1)*$N$352+9)&gt;$N$354),"",IF(INDEX($P$354:$W$363,MOD(((2-1)*$N$352+9)-1,10)+1,INT((((2-1)*$N$352+9)-1)/10)+1)="","",INDEX($P$354:$W$363,MOD(((2-1)*$N$352+9)-1,10)+1,INT((((2-1)*$N$352+9)-1)/10)+1)))))</f>
        <v/>
      </c>
      <c r="M355" s="539">
        <f>IF($N$354="","",IF(OR(ISTEXT($N$352),ISTEXT($N$353),ISTEXT($N$354)),"",IF(OR(10&gt;$N$352,2&gt;$N$353,((2-1)*$N$352+10)&gt;$N$354),"",IF(INDEX($P$354:$W$363,MOD(((2-1)*$N$352+10)-1,10)+1,INT((((2-1)*$N$352+10)-1)/10)+1)="","",INDEX($P$354:$W$363,MOD(((2-1)*$N$352+10)-1,10)+1,INT((((2-1)*$N$352+10)-1)/10)+1)))))</f>
        <v/>
      </c>
      <c r="P355" s="540" t="n"/>
      <c r="Q355" s="540" t="n"/>
      <c r="R355" s="540" t="n"/>
      <c r="S355" s="540" t="n"/>
      <c r="T355" s="540" t="n"/>
      <c r="U355" s="540" t="n"/>
      <c r="V355" s="540" t="n"/>
      <c r="W355" s="540" t="n"/>
    </row>
    <row r="356" ht="13.35" customHeight="1" s="162">
      <c r="B356" s="537">
        <f>IF(OR($D$352="",$G$352=""),"",IF($D$352="Round",IF(3=1,"Axis 1 (0°)",IF(3=2,"Axis 2 (90°)","")),IF(ISTEXT($N$353),"",IF(3&gt;$N$353,"",IF(ISTEXT($I$352),"",ROUND((3-0.5)*$I$352/$N$353,1))))))</f>
        <v/>
      </c>
      <c r="C356" s="538" t="n"/>
      <c r="D356" s="539">
        <f>IF($N$354="","",IF(OR(ISTEXT($N$352),ISTEXT($N$353),ISTEXT($N$354)),"",IF(OR(1&gt;$N$352,3&gt;$N$353,((3-1)*$N$352+1)&gt;$N$354),"",IF(INDEX($P$354:$W$363,MOD(((3-1)*$N$352+1)-1,10)+1,INT((((3-1)*$N$352+1)-1)/10)+1)="","",INDEX($P$354:$W$363,MOD(((3-1)*$N$352+1)-1,10)+1,INT((((3-1)*$N$352+1)-1)/10)+1)))))</f>
        <v/>
      </c>
      <c r="E356" s="539">
        <f>IF($N$354="","",IF(OR(ISTEXT($N$352),ISTEXT($N$353),ISTEXT($N$354)),"",IF(OR(2&gt;$N$352,3&gt;$N$353,((3-1)*$N$352+2)&gt;$N$354),"",IF(INDEX($P$354:$W$363,MOD(((3-1)*$N$352+2)-1,10)+1,INT((((3-1)*$N$352+2)-1)/10)+1)="","",INDEX($P$354:$W$363,MOD(((3-1)*$N$352+2)-1,10)+1,INT((((3-1)*$N$352+2)-1)/10)+1)))))</f>
        <v/>
      </c>
      <c r="F356" s="539">
        <f>IF($N$354="","",IF(OR(ISTEXT($N$352),ISTEXT($N$353),ISTEXT($N$354)),"",IF(OR(3&gt;$N$352,3&gt;$N$353,((3-1)*$N$352+3)&gt;$N$354),"",IF(INDEX($P$354:$W$363,MOD(((3-1)*$N$352+3)-1,10)+1,INT((((3-1)*$N$352+3)-1)/10)+1)="","",INDEX($P$354:$W$363,MOD(((3-1)*$N$352+3)-1,10)+1,INT((((3-1)*$N$352+3)-1)/10)+1)))))</f>
        <v/>
      </c>
      <c r="G356" s="539">
        <f>IF($N$354="","",IF(OR(ISTEXT($N$352),ISTEXT($N$353),ISTEXT($N$354)),"",IF(OR(4&gt;$N$352,3&gt;$N$353,((3-1)*$N$352+4)&gt;$N$354),"",IF(INDEX($P$354:$W$363,MOD(((3-1)*$N$352+4)-1,10)+1,INT((((3-1)*$N$352+4)-1)/10)+1)="","",INDEX($P$354:$W$363,MOD(((3-1)*$N$352+4)-1,10)+1,INT((((3-1)*$N$352+4)-1)/10)+1)))))</f>
        <v/>
      </c>
      <c r="H356" s="539">
        <f>IF($N$354="","",IF(OR(ISTEXT($N$352),ISTEXT($N$353),ISTEXT($N$354)),"",IF(OR(5&gt;$N$352,3&gt;$N$353,((3-1)*$N$352+5)&gt;$N$354),"",IF(INDEX($P$354:$W$363,MOD(((3-1)*$N$352+5)-1,10)+1,INT((((3-1)*$N$352+5)-1)/10)+1)="","",INDEX($P$354:$W$363,MOD(((3-1)*$N$352+5)-1,10)+1,INT((((3-1)*$N$352+5)-1)/10)+1)))))</f>
        <v/>
      </c>
      <c r="I356" s="539">
        <f>IF($N$354="","",IF(OR(ISTEXT($N$352),ISTEXT($N$353),ISTEXT($N$354)),"",IF(OR(6&gt;$N$352,3&gt;$N$353,((3-1)*$N$352+6)&gt;$N$354),"",IF(INDEX($P$354:$W$363,MOD(((3-1)*$N$352+6)-1,10)+1,INT((((3-1)*$N$352+6)-1)/10)+1)="","",INDEX($P$354:$W$363,MOD(((3-1)*$N$352+6)-1,10)+1,INT((((3-1)*$N$352+6)-1)/10)+1)))))</f>
        <v/>
      </c>
      <c r="J356" s="539">
        <f>IF($N$354="","",IF(OR(ISTEXT($N$352),ISTEXT($N$353),ISTEXT($N$354)),"",IF(OR(7&gt;$N$352,3&gt;$N$353,((3-1)*$N$352+7)&gt;$N$354),"",IF(INDEX($P$354:$W$363,MOD(((3-1)*$N$352+7)-1,10)+1,INT((((3-1)*$N$352+7)-1)/10)+1)="","",INDEX($P$354:$W$363,MOD(((3-1)*$N$352+7)-1,10)+1,INT((((3-1)*$N$352+7)-1)/10)+1)))))</f>
        <v/>
      </c>
      <c r="K356" s="539">
        <f>IF($N$354="","",IF(OR(ISTEXT($N$352),ISTEXT($N$353),ISTEXT($N$354)),"",IF(OR(8&gt;$N$352,3&gt;$N$353,((3-1)*$N$352+8)&gt;$N$354),"",IF(INDEX($P$354:$W$363,MOD(((3-1)*$N$352+8)-1,10)+1,INT((((3-1)*$N$352+8)-1)/10)+1)="","",INDEX($P$354:$W$363,MOD(((3-1)*$N$352+8)-1,10)+1,INT((((3-1)*$N$352+8)-1)/10)+1)))))</f>
        <v/>
      </c>
      <c r="L356" s="539">
        <f>IF($N$354="","",IF(OR(ISTEXT($N$352),ISTEXT($N$353),ISTEXT($N$354)),"",IF(OR(9&gt;$N$352,3&gt;$N$353,((3-1)*$N$352+9)&gt;$N$354),"",IF(INDEX($P$354:$W$363,MOD(((3-1)*$N$352+9)-1,10)+1,INT((((3-1)*$N$352+9)-1)/10)+1)="","",INDEX($P$354:$W$363,MOD(((3-1)*$N$352+9)-1,10)+1,INT((((3-1)*$N$352+9)-1)/10)+1)))))</f>
        <v/>
      </c>
      <c r="M356" s="539">
        <f>IF($N$354="","",IF(OR(ISTEXT($N$352),ISTEXT($N$353),ISTEXT($N$354)),"",IF(OR(10&gt;$N$352,3&gt;$N$353,((3-1)*$N$352+10)&gt;$N$354),"",IF(INDEX($P$354:$W$363,MOD(((3-1)*$N$352+10)-1,10)+1,INT((((3-1)*$N$352+10)-1)/10)+1)="","",INDEX($P$354:$W$363,MOD(((3-1)*$N$352+10)-1,10)+1,INT((((3-1)*$N$352+10)-1)/10)+1)))))</f>
        <v/>
      </c>
      <c r="P356" s="540" t="n"/>
      <c r="Q356" s="540" t="n"/>
      <c r="R356" s="540" t="n"/>
      <c r="S356" s="540" t="n"/>
      <c r="T356" s="540" t="n"/>
      <c r="U356" s="540" t="n"/>
      <c r="V356" s="540" t="n"/>
      <c r="W356" s="540" t="n"/>
    </row>
    <row r="357" ht="13.35" customHeight="1" s="162">
      <c r="B357" s="537">
        <f>IF(OR($D$352="",$G$352=""),"",IF($D$352="Round",IF(4=1,"Axis 1 (0°)",IF(4=2,"Axis 2 (90°)","")),IF(ISTEXT($N$353),"",IF(4&gt;$N$353,"",IF(ISTEXT($I$352),"",ROUND((4-0.5)*$I$352/$N$353,1))))))</f>
        <v/>
      </c>
      <c r="C357" s="538" t="n"/>
      <c r="D357" s="539">
        <f>IF($N$354="","",IF(OR(ISTEXT($N$352),ISTEXT($N$353),ISTEXT($N$354)),"",IF(OR(1&gt;$N$352,4&gt;$N$353,((4-1)*$N$352+1)&gt;$N$354),"",IF(INDEX($P$354:$W$363,MOD(((4-1)*$N$352+1)-1,10)+1,INT((((4-1)*$N$352+1)-1)/10)+1)="","",INDEX($P$354:$W$363,MOD(((4-1)*$N$352+1)-1,10)+1,INT((((4-1)*$N$352+1)-1)/10)+1)))))</f>
        <v/>
      </c>
      <c r="E357" s="539">
        <f>IF($N$354="","",IF(OR(ISTEXT($N$352),ISTEXT($N$353),ISTEXT($N$354)),"",IF(OR(2&gt;$N$352,4&gt;$N$353,((4-1)*$N$352+2)&gt;$N$354),"",IF(INDEX($P$354:$W$363,MOD(((4-1)*$N$352+2)-1,10)+1,INT((((4-1)*$N$352+2)-1)/10)+1)="","",INDEX($P$354:$W$363,MOD(((4-1)*$N$352+2)-1,10)+1,INT((((4-1)*$N$352+2)-1)/10)+1)))))</f>
        <v/>
      </c>
      <c r="F357" s="539">
        <f>IF($N$354="","",IF(OR(ISTEXT($N$352),ISTEXT($N$353),ISTEXT($N$354)),"",IF(OR(3&gt;$N$352,4&gt;$N$353,((4-1)*$N$352+3)&gt;$N$354),"",IF(INDEX($P$354:$W$363,MOD(((4-1)*$N$352+3)-1,10)+1,INT((((4-1)*$N$352+3)-1)/10)+1)="","",INDEX($P$354:$W$363,MOD(((4-1)*$N$352+3)-1,10)+1,INT((((4-1)*$N$352+3)-1)/10)+1)))))</f>
        <v/>
      </c>
      <c r="G357" s="539">
        <f>IF($N$354="","",IF(OR(ISTEXT($N$352),ISTEXT($N$353),ISTEXT($N$354)),"",IF(OR(4&gt;$N$352,4&gt;$N$353,((4-1)*$N$352+4)&gt;$N$354),"",IF(INDEX($P$354:$W$363,MOD(((4-1)*$N$352+4)-1,10)+1,INT((((4-1)*$N$352+4)-1)/10)+1)="","",INDEX($P$354:$W$363,MOD(((4-1)*$N$352+4)-1,10)+1,INT((((4-1)*$N$352+4)-1)/10)+1)))))</f>
        <v/>
      </c>
      <c r="H357" s="539">
        <f>IF($N$354="","",IF(OR(ISTEXT($N$352),ISTEXT($N$353),ISTEXT($N$354)),"",IF(OR(5&gt;$N$352,4&gt;$N$353,((4-1)*$N$352+5)&gt;$N$354),"",IF(INDEX($P$354:$W$363,MOD(((4-1)*$N$352+5)-1,10)+1,INT((((4-1)*$N$352+5)-1)/10)+1)="","",INDEX($P$354:$W$363,MOD(((4-1)*$N$352+5)-1,10)+1,INT((((4-1)*$N$352+5)-1)/10)+1)))))</f>
        <v/>
      </c>
      <c r="I357" s="539">
        <f>IF($N$354="","",IF(OR(ISTEXT($N$352),ISTEXT($N$353),ISTEXT($N$354)),"",IF(OR(6&gt;$N$352,4&gt;$N$353,((4-1)*$N$352+6)&gt;$N$354),"",IF(INDEX($P$354:$W$363,MOD(((4-1)*$N$352+6)-1,10)+1,INT((((4-1)*$N$352+6)-1)/10)+1)="","",INDEX($P$354:$W$363,MOD(((4-1)*$N$352+6)-1,10)+1,INT((((4-1)*$N$352+6)-1)/10)+1)))))</f>
        <v/>
      </c>
      <c r="J357" s="539">
        <f>IF($N$354="","",IF(OR(ISTEXT($N$352),ISTEXT($N$353),ISTEXT($N$354)),"",IF(OR(7&gt;$N$352,4&gt;$N$353,((4-1)*$N$352+7)&gt;$N$354),"",IF(INDEX($P$354:$W$363,MOD(((4-1)*$N$352+7)-1,10)+1,INT((((4-1)*$N$352+7)-1)/10)+1)="","",INDEX($P$354:$W$363,MOD(((4-1)*$N$352+7)-1,10)+1,INT((((4-1)*$N$352+7)-1)/10)+1)))))</f>
        <v/>
      </c>
      <c r="K357" s="539">
        <f>IF($N$354="","",IF(OR(ISTEXT($N$352),ISTEXT($N$353),ISTEXT($N$354)),"",IF(OR(8&gt;$N$352,4&gt;$N$353,((4-1)*$N$352+8)&gt;$N$354),"",IF(INDEX($P$354:$W$363,MOD(((4-1)*$N$352+8)-1,10)+1,INT((((4-1)*$N$352+8)-1)/10)+1)="","",INDEX($P$354:$W$363,MOD(((4-1)*$N$352+8)-1,10)+1,INT((((4-1)*$N$352+8)-1)/10)+1)))))</f>
        <v/>
      </c>
      <c r="L357" s="539">
        <f>IF($N$354="","",IF(OR(ISTEXT($N$352),ISTEXT($N$353),ISTEXT($N$354)),"",IF(OR(9&gt;$N$352,4&gt;$N$353,((4-1)*$N$352+9)&gt;$N$354),"",IF(INDEX($P$354:$W$363,MOD(((4-1)*$N$352+9)-1,10)+1,INT((((4-1)*$N$352+9)-1)/10)+1)="","",INDEX($P$354:$W$363,MOD(((4-1)*$N$352+9)-1,10)+1,INT((((4-1)*$N$352+9)-1)/10)+1)))))</f>
        <v/>
      </c>
      <c r="M357" s="539">
        <f>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IF(OR($D$352="",$G$352=""),"",IF($D$352="Round",IF(5=1,"Axis 1 (0°)",IF(5=2,"Axis 2 (90°)","")),IF(ISTEXT($N$353),"",IF(5&gt;$N$353,"",IF(ISTEXT($I$352),"",ROUND((5-0.5)*$I$352/$N$353,1))))))</f>
        <v/>
      </c>
      <c r="C358" s="538" t="n"/>
      <c r="D358" s="539">
        <f>IF($N$354="","",IF(OR(ISTEXT($N$352),ISTEXT($N$353),ISTEXT($N$354)),"",IF(OR(1&gt;$N$352,5&gt;$N$353,((5-1)*$N$352+1)&gt;$N$354),"",IF(INDEX($P$354:$W$363,MOD(((5-1)*$N$352+1)-1,10)+1,INT((((5-1)*$N$352+1)-1)/10)+1)="","",INDEX($P$354:$W$363,MOD(((5-1)*$N$352+1)-1,10)+1,INT((((5-1)*$N$352+1)-1)/10)+1)))))</f>
        <v/>
      </c>
      <c r="E358" s="539">
        <f>IF($N$354="","",IF(OR(ISTEXT($N$352),ISTEXT($N$353),ISTEXT($N$354)),"",IF(OR(2&gt;$N$352,5&gt;$N$353,((5-1)*$N$352+2)&gt;$N$354),"",IF(INDEX($P$354:$W$363,MOD(((5-1)*$N$352+2)-1,10)+1,INT((((5-1)*$N$352+2)-1)/10)+1)="","",INDEX($P$354:$W$363,MOD(((5-1)*$N$352+2)-1,10)+1,INT((((5-1)*$N$352+2)-1)/10)+1)))))</f>
        <v/>
      </c>
      <c r="F358" s="539">
        <f>IF($N$354="","",IF(OR(ISTEXT($N$352),ISTEXT($N$353),ISTEXT($N$354)),"",IF(OR(3&gt;$N$352,5&gt;$N$353,((5-1)*$N$352+3)&gt;$N$354),"",IF(INDEX($P$354:$W$363,MOD(((5-1)*$N$352+3)-1,10)+1,INT((((5-1)*$N$352+3)-1)/10)+1)="","",INDEX($P$354:$W$363,MOD(((5-1)*$N$352+3)-1,10)+1,INT((((5-1)*$N$352+3)-1)/10)+1)))))</f>
        <v/>
      </c>
      <c r="G358" s="539">
        <f>IF($N$354="","",IF(OR(ISTEXT($N$352),ISTEXT($N$353),ISTEXT($N$354)),"",IF(OR(4&gt;$N$352,5&gt;$N$353,((5-1)*$N$352+4)&gt;$N$354),"",IF(INDEX($P$354:$W$363,MOD(((5-1)*$N$352+4)-1,10)+1,INT((((5-1)*$N$352+4)-1)/10)+1)="","",INDEX($P$354:$W$363,MOD(((5-1)*$N$352+4)-1,10)+1,INT((((5-1)*$N$352+4)-1)/10)+1)))))</f>
        <v/>
      </c>
      <c r="H358" s="539">
        <f>IF($N$354="","",IF(OR(ISTEXT($N$352),ISTEXT($N$353),ISTEXT($N$354)),"",IF(OR(5&gt;$N$352,5&gt;$N$353,((5-1)*$N$352+5)&gt;$N$354),"",IF(INDEX($P$354:$W$363,MOD(((5-1)*$N$352+5)-1,10)+1,INT((((5-1)*$N$352+5)-1)/10)+1)="","",INDEX($P$354:$W$363,MOD(((5-1)*$N$352+5)-1,10)+1,INT((((5-1)*$N$352+5)-1)/10)+1)))))</f>
        <v/>
      </c>
      <c r="I358" s="539">
        <f>IF($N$354="","",IF(OR(ISTEXT($N$352),ISTEXT($N$353),ISTEXT($N$354)),"",IF(OR(6&gt;$N$352,5&gt;$N$353,((5-1)*$N$352+6)&gt;$N$354),"",IF(INDEX($P$354:$W$363,MOD(((5-1)*$N$352+6)-1,10)+1,INT((((5-1)*$N$352+6)-1)/10)+1)="","",INDEX($P$354:$W$363,MOD(((5-1)*$N$352+6)-1,10)+1,INT((((5-1)*$N$352+6)-1)/10)+1)))))</f>
        <v/>
      </c>
      <c r="J358" s="539">
        <f>IF($N$354="","",IF(OR(ISTEXT($N$352),ISTEXT($N$353),ISTEXT($N$354)),"",IF(OR(7&gt;$N$352,5&gt;$N$353,((5-1)*$N$352+7)&gt;$N$354),"",IF(INDEX($P$354:$W$363,MOD(((5-1)*$N$352+7)-1,10)+1,INT((((5-1)*$N$352+7)-1)/10)+1)="","",INDEX($P$354:$W$363,MOD(((5-1)*$N$352+7)-1,10)+1,INT((((5-1)*$N$352+7)-1)/10)+1)))))</f>
        <v/>
      </c>
      <c r="K358" s="539">
        <f>IF($N$354="","",IF(OR(ISTEXT($N$352),ISTEXT($N$353),ISTEXT($N$354)),"",IF(OR(8&gt;$N$352,5&gt;$N$353,((5-1)*$N$352+8)&gt;$N$354),"",IF(INDEX($P$354:$W$363,MOD(((5-1)*$N$352+8)-1,10)+1,INT((((5-1)*$N$352+8)-1)/10)+1)="","",INDEX($P$354:$W$363,MOD(((5-1)*$N$352+8)-1,10)+1,INT((((5-1)*$N$352+8)-1)/10)+1)))))</f>
        <v/>
      </c>
      <c r="L358" s="539">
        <f>IF($N$354="","",IF(OR(ISTEXT($N$352),ISTEXT($N$353),ISTEXT($N$354)),"",IF(OR(9&gt;$N$352,5&gt;$N$353,((5-1)*$N$352+9)&gt;$N$354),"",IF(INDEX($P$354:$W$363,MOD(((5-1)*$N$352+9)-1,10)+1,INT((((5-1)*$N$352+9)-1)/10)+1)="","",INDEX($P$354:$W$363,MOD(((5-1)*$N$352+9)-1,10)+1,INT((((5-1)*$N$352+9)-1)/10)+1)))))</f>
        <v/>
      </c>
      <c r="M358" s="539">
        <f>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IF(OR($D$352="",$G$352=""),"",IF($D$352="Round",IF(6=1,"Axis 1 (0°)",IF(6=2,"Axis 2 (90°)","")),IF(ISTEXT($N$353),"",IF(6&gt;$N$353,"",IF(ISTEXT($I$352),"",ROUND((6-0.5)*$I$352/$N$353,1))))))</f>
        <v/>
      </c>
      <c r="C359" s="538" t="n"/>
      <c r="D359" s="539">
        <f>IF($N$354="","",IF(OR(ISTEXT($N$352),ISTEXT($N$353),ISTEXT($N$354)),"",IF(OR(1&gt;$N$352,6&gt;$N$353,((6-1)*$N$352+1)&gt;$N$354),"",IF(INDEX($P$354:$W$363,MOD(((6-1)*$N$352+1)-1,10)+1,INT((((6-1)*$N$352+1)-1)/10)+1)="","",INDEX($P$354:$W$363,MOD(((6-1)*$N$352+1)-1,10)+1,INT((((6-1)*$N$352+1)-1)/10)+1)))))</f>
        <v/>
      </c>
      <c r="E359" s="539">
        <f>IF($N$354="","",IF(OR(ISTEXT($N$352),ISTEXT($N$353),ISTEXT($N$354)),"",IF(OR(2&gt;$N$352,6&gt;$N$353,((6-1)*$N$352+2)&gt;$N$354),"",IF(INDEX($P$354:$W$363,MOD(((6-1)*$N$352+2)-1,10)+1,INT((((6-1)*$N$352+2)-1)/10)+1)="","",INDEX($P$354:$W$363,MOD(((6-1)*$N$352+2)-1,10)+1,INT((((6-1)*$N$352+2)-1)/10)+1)))))</f>
        <v/>
      </c>
      <c r="F359" s="539">
        <f>IF($N$354="","",IF(OR(ISTEXT($N$352),ISTEXT($N$353),ISTEXT($N$354)),"",IF(OR(3&gt;$N$352,6&gt;$N$353,((6-1)*$N$352+3)&gt;$N$354),"",IF(INDEX($P$354:$W$363,MOD(((6-1)*$N$352+3)-1,10)+1,INT((((6-1)*$N$352+3)-1)/10)+1)="","",INDEX($P$354:$W$363,MOD(((6-1)*$N$352+3)-1,10)+1,INT((((6-1)*$N$352+3)-1)/10)+1)))))</f>
        <v/>
      </c>
      <c r="G359" s="539">
        <f>IF($N$354="","",IF(OR(ISTEXT($N$352),ISTEXT($N$353),ISTEXT($N$354)),"",IF(OR(4&gt;$N$352,6&gt;$N$353,((6-1)*$N$352+4)&gt;$N$354),"",IF(INDEX($P$354:$W$363,MOD(((6-1)*$N$352+4)-1,10)+1,INT((((6-1)*$N$352+4)-1)/10)+1)="","",INDEX($P$354:$W$363,MOD(((6-1)*$N$352+4)-1,10)+1,INT((((6-1)*$N$352+4)-1)/10)+1)))))</f>
        <v/>
      </c>
      <c r="H359" s="539">
        <f>IF($N$354="","",IF(OR(ISTEXT($N$352),ISTEXT($N$353),ISTEXT($N$354)),"",IF(OR(5&gt;$N$352,6&gt;$N$353,((6-1)*$N$352+5)&gt;$N$354),"",IF(INDEX($P$354:$W$363,MOD(((6-1)*$N$352+5)-1,10)+1,INT((((6-1)*$N$352+5)-1)/10)+1)="","",INDEX($P$354:$W$363,MOD(((6-1)*$N$352+5)-1,10)+1,INT((((6-1)*$N$352+5)-1)/10)+1)))))</f>
        <v/>
      </c>
      <c r="I359" s="539">
        <f>IF($N$354="","",IF(OR(ISTEXT($N$352),ISTEXT($N$353),ISTEXT($N$354)),"",IF(OR(6&gt;$N$352,6&gt;$N$353,((6-1)*$N$352+6)&gt;$N$354),"",IF(INDEX($P$354:$W$363,MOD(((6-1)*$N$352+6)-1,10)+1,INT((((6-1)*$N$352+6)-1)/10)+1)="","",INDEX($P$354:$W$363,MOD(((6-1)*$N$352+6)-1,10)+1,INT((((6-1)*$N$352+6)-1)/10)+1)))))</f>
        <v/>
      </c>
      <c r="J359" s="539">
        <f>IF($N$354="","",IF(OR(ISTEXT($N$352),ISTEXT($N$353),ISTEXT($N$354)),"",IF(OR(7&gt;$N$352,6&gt;$N$353,((6-1)*$N$352+7)&gt;$N$354),"",IF(INDEX($P$354:$W$363,MOD(((6-1)*$N$352+7)-1,10)+1,INT((((6-1)*$N$352+7)-1)/10)+1)="","",INDEX($P$354:$W$363,MOD(((6-1)*$N$352+7)-1,10)+1,INT((((6-1)*$N$352+7)-1)/10)+1)))))</f>
        <v/>
      </c>
      <c r="K359" s="539">
        <f>IF($N$354="","",IF(OR(ISTEXT($N$352),ISTEXT($N$353),ISTEXT($N$354)),"",IF(OR(8&gt;$N$352,6&gt;$N$353,((6-1)*$N$352+8)&gt;$N$354),"",IF(INDEX($P$354:$W$363,MOD(((6-1)*$N$352+8)-1,10)+1,INT((((6-1)*$N$352+8)-1)/10)+1)="","",INDEX($P$354:$W$363,MOD(((6-1)*$N$352+8)-1,10)+1,INT((((6-1)*$N$352+8)-1)/10)+1)))))</f>
        <v/>
      </c>
      <c r="L359" s="539">
        <f>IF($N$354="","",IF(OR(ISTEXT($N$352),ISTEXT($N$353),ISTEXT($N$354)),"",IF(OR(9&gt;$N$352,6&gt;$N$353,((6-1)*$N$352+9)&gt;$N$354),"",IF(INDEX($P$354:$W$363,MOD(((6-1)*$N$352+9)-1,10)+1,INT((((6-1)*$N$352+9)-1)/10)+1)="","",INDEX($P$354:$W$363,MOD(((6-1)*$N$352+9)-1,10)+1,INT((((6-1)*$N$352+9)-1)/10)+1)))))</f>
        <v/>
      </c>
      <c r="M359" s="539">
        <f>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IF(OR($D$352="",$G$352=""),"",IF($D$352="Round",IF(7=1,"Axis 1 (0°)",IF(7=2,"Axis 2 (90°)","")),IF(ISTEXT($N$353),"",IF(7&gt;$N$353,"",IF(ISTEXT($I$352),"",ROUND((7-0.5)*$I$352/$N$353,1))))))</f>
        <v/>
      </c>
      <c r="C360" s="538" t="n"/>
      <c r="D360" s="539">
        <f>IF($N$354="","",IF(OR(ISTEXT($N$352),ISTEXT($N$353),ISTEXT($N$354)),"",IF(OR(1&gt;$N$352,7&gt;$N$353,((7-1)*$N$352+1)&gt;$N$354),"",IF(INDEX($P$354:$W$363,MOD(((7-1)*$N$352+1)-1,10)+1,INT((((7-1)*$N$352+1)-1)/10)+1)="","",INDEX($P$354:$W$363,MOD(((7-1)*$N$352+1)-1,10)+1,INT((((7-1)*$N$352+1)-1)/10)+1)))))</f>
        <v/>
      </c>
      <c r="E360" s="539">
        <f>IF($N$354="","",IF(OR(ISTEXT($N$352),ISTEXT($N$353),ISTEXT($N$354)),"",IF(OR(2&gt;$N$352,7&gt;$N$353,((7-1)*$N$352+2)&gt;$N$354),"",IF(INDEX($P$354:$W$363,MOD(((7-1)*$N$352+2)-1,10)+1,INT((((7-1)*$N$352+2)-1)/10)+1)="","",INDEX($P$354:$W$363,MOD(((7-1)*$N$352+2)-1,10)+1,INT((((7-1)*$N$352+2)-1)/10)+1)))))</f>
        <v/>
      </c>
      <c r="F360" s="539">
        <f>IF($N$354="","",IF(OR(ISTEXT($N$352),ISTEXT($N$353),ISTEXT($N$354)),"",IF(OR(3&gt;$N$352,7&gt;$N$353,((7-1)*$N$352+3)&gt;$N$354),"",IF(INDEX($P$354:$W$363,MOD(((7-1)*$N$352+3)-1,10)+1,INT((((7-1)*$N$352+3)-1)/10)+1)="","",INDEX($P$354:$W$363,MOD(((7-1)*$N$352+3)-1,10)+1,INT((((7-1)*$N$352+3)-1)/10)+1)))))</f>
        <v/>
      </c>
      <c r="G360" s="539">
        <f>IF($N$354="","",IF(OR(ISTEXT($N$352),ISTEXT($N$353),ISTEXT($N$354)),"",IF(OR(4&gt;$N$352,7&gt;$N$353,((7-1)*$N$352+4)&gt;$N$354),"",IF(INDEX($P$354:$W$363,MOD(((7-1)*$N$352+4)-1,10)+1,INT((((7-1)*$N$352+4)-1)/10)+1)="","",INDEX($P$354:$W$363,MOD(((7-1)*$N$352+4)-1,10)+1,INT((((7-1)*$N$352+4)-1)/10)+1)))))</f>
        <v/>
      </c>
      <c r="H360" s="539">
        <f>IF($N$354="","",IF(OR(ISTEXT($N$352),ISTEXT($N$353),ISTEXT($N$354)),"",IF(OR(5&gt;$N$352,7&gt;$N$353,((7-1)*$N$352+5)&gt;$N$354),"",IF(INDEX($P$354:$W$363,MOD(((7-1)*$N$352+5)-1,10)+1,INT((((7-1)*$N$352+5)-1)/10)+1)="","",INDEX($P$354:$W$363,MOD(((7-1)*$N$352+5)-1,10)+1,INT((((7-1)*$N$352+5)-1)/10)+1)))))</f>
        <v/>
      </c>
      <c r="I360" s="539">
        <f>IF($N$354="","",IF(OR(ISTEXT($N$352),ISTEXT($N$353),ISTEXT($N$354)),"",IF(OR(6&gt;$N$352,7&gt;$N$353,((7-1)*$N$352+6)&gt;$N$354),"",IF(INDEX($P$354:$W$363,MOD(((7-1)*$N$352+6)-1,10)+1,INT((((7-1)*$N$352+6)-1)/10)+1)="","",INDEX($P$354:$W$363,MOD(((7-1)*$N$352+6)-1,10)+1,INT((((7-1)*$N$352+6)-1)/10)+1)))))</f>
        <v/>
      </c>
      <c r="J360" s="539">
        <f>IF($N$354="","",IF(OR(ISTEXT($N$352),ISTEXT($N$353),ISTEXT($N$354)),"",IF(OR(7&gt;$N$352,7&gt;$N$353,((7-1)*$N$352+7)&gt;$N$354),"",IF(INDEX($P$354:$W$363,MOD(((7-1)*$N$352+7)-1,10)+1,INT((((7-1)*$N$352+7)-1)/10)+1)="","",INDEX($P$354:$W$363,MOD(((7-1)*$N$352+7)-1,10)+1,INT((((7-1)*$N$352+7)-1)/10)+1)))))</f>
        <v/>
      </c>
      <c r="K360" s="539">
        <f>IF($N$354="","",IF(OR(ISTEXT($N$352),ISTEXT($N$353),ISTEXT($N$354)),"",IF(OR(8&gt;$N$352,7&gt;$N$353,((7-1)*$N$352+8)&gt;$N$354),"",IF(INDEX($P$354:$W$363,MOD(((7-1)*$N$352+8)-1,10)+1,INT((((7-1)*$N$352+8)-1)/10)+1)="","",INDEX($P$354:$W$363,MOD(((7-1)*$N$352+8)-1,10)+1,INT((((7-1)*$N$352+8)-1)/10)+1)))))</f>
        <v/>
      </c>
      <c r="L360" s="539">
        <f>IF($N$354="","",IF(OR(ISTEXT($N$352),ISTEXT($N$353),ISTEXT($N$354)),"",IF(OR(9&gt;$N$352,7&gt;$N$353,((7-1)*$N$352+9)&gt;$N$354),"",IF(INDEX($P$354:$W$363,MOD(((7-1)*$N$352+9)-1,10)+1,INT((((7-1)*$N$352+9)-1)/10)+1)="","",INDEX($P$354:$W$363,MOD(((7-1)*$N$352+9)-1,10)+1,INT((((7-1)*$N$352+9)-1)/10)+1)))))</f>
        <v/>
      </c>
      <c r="M360" s="539">
        <f>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IF(OR($D$352="",$G$352=""),"",IF($D$352="Round",IF(8=1,"Axis 1 (0°)",IF(8=2,"Axis 2 (90°)","")),IF(ISTEXT($N$353),"",IF(8&gt;$N$353,"",IF(ISTEXT($I$352),"",ROUND((8-0.5)*$I$352/$N$353,1))))))</f>
        <v/>
      </c>
      <c r="C361" s="538" t="n"/>
      <c r="D361" s="539">
        <f>IF($N$354="","",IF(OR(ISTEXT($N$352),ISTEXT($N$353),ISTEXT($N$354)),"",IF(OR(1&gt;$N$352,8&gt;$N$353,((8-1)*$N$352+1)&gt;$N$354),"",IF(INDEX($P$354:$W$363,MOD(((8-1)*$N$352+1)-1,10)+1,INT((((8-1)*$N$352+1)-1)/10)+1)="","",INDEX($P$354:$W$363,MOD(((8-1)*$N$352+1)-1,10)+1,INT((((8-1)*$N$352+1)-1)/10)+1)))))</f>
        <v/>
      </c>
      <c r="E361" s="539">
        <f>IF($N$354="","",IF(OR(ISTEXT($N$352),ISTEXT($N$353),ISTEXT($N$354)),"",IF(OR(2&gt;$N$352,8&gt;$N$353,((8-1)*$N$352+2)&gt;$N$354),"",IF(INDEX($P$354:$W$363,MOD(((8-1)*$N$352+2)-1,10)+1,INT((((8-1)*$N$352+2)-1)/10)+1)="","",INDEX($P$354:$W$363,MOD(((8-1)*$N$352+2)-1,10)+1,INT((((8-1)*$N$352+2)-1)/10)+1)))))</f>
        <v/>
      </c>
      <c r="F361" s="539">
        <f>IF($N$354="","",IF(OR(ISTEXT($N$352),ISTEXT($N$353),ISTEXT($N$354)),"",IF(OR(3&gt;$N$352,8&gt;$N$353,((8-1)*$N$352+3)&gt;$N$354),"",IF(INDEX($P$354:$W$363,MOD(((8-1)*$N$352+3)-1,10)+1,INT((((8-1)*$N$352+3)-1)/10)+1)="","",INDEX($P$354:$W$363,MOD(((8-1)*$N$352+3)-1,10)+1,INT((((8-1)*$N$352+3)-1)/10)+1)))))</f>
        <v/>
      </c>
      <c r="G361" s="539">
        <f>IF($N$354="","",IF(OR(ISTEXT($N$352),ISTEXT($N$353),ISTEXT($N$354)),"",IF(OR(4&gt;$N$352,8&gt;$N$353,((8-1)*$N$352+4)&gt;$N$354),"",IF(INDEX($P$354:$W$363,MOD(((8-1)*$N$352+4)-1,10)+1,INT((((8-1)*$N$352+4)-1)/10)+1)="","",INDEX($P$354:$W$363,MOD(((8-1)*$N$352+4)-1,10)+1,INT((((8-1)*$N$352+4)-1)/10)+1)))))</f>
        <v/>
      </c>
      <c r="H361" s="539">
        <f>IF($N$354="","",IF(OR(ISTEXT($N$352),ISTEXT($N$353),ISTEXT($N$354)),"",IF(OR(5&gt;$N$352,8&gt;$N$353,((8-1)*$N$352+5)&gt;$N$354),"",IF(INDEX($P$354:$W$363,MOD(((8-1)*$N$352+5)-1,10)+1,INT((((8-1)*$N$352+5)-1)/10)+1)="","",INDEX($P$354:$W$363,MOD(((8-1)*$N$352+5)-1,10)+1,INT((((8-1)*$N$352+5)-1)/10)+1)))))</f>
        <v/>
      </c>
      <c r="I361" s="539">
        <f>IF($N$354="","",IF(OR(ISTEXT($N$352),ISTEXT($N$353),ISTEXT($N$354)),"",IF(OR(6&gt;$N$352,8&gt;$N$353,((8-1)*$N$352+6)&gt;$N$354),"",IF(INDEX($P$354:$W$363,MOD(((8-1)*$N$352+6)-1,10)+1,INT((((8-1)*$N$352+6)-1)/10)+1)="","",INDEX($P$354:$W$363,MOD(((8-1)*$N$352+6)-1,10)+1,INT((((8-1)*$N$352+6)-1)/10)+1)))))</f>
        <v/>
      </c>
      <c r="J361" s="539">
        <f>IF($N$354="","",IF(OR(ISTEXT($N$352),ISTEXT($N$353),ISTEXT($N$354)),"",IF(OR(7&gt;$N$352,8&gt;$N$353,((8-1)*$N$352+7)&gt;$N$354),"",IF(INDEX($P$354:$W$363,MOD(((8-1)*$N$352+7)-1,10)+1,INT((((8-1)*$N$352+7)-1)/10)+1)="","",INDEX($P$354:$W$363,MOD(((8-1)*$N$352+7)-1,10)+1,INT((((8-1)*$N$352+7)-1)/10)+1)))))</f>
        <v/>
      </c>
      <c r="K361" s="539">
        <f>IF($N$354="","",IF(OR(ISTEXT($N$352),ISTEXT($N$353),ISTEXT($N$354)),"",IF(OR(8&gt;$N$352,8&gt;$N$353,((8-1)*$N$352+8)&gt;$N$354),"",IF(INDEX($P$354:$W$363,MOD(((8-1)*$N$352+8)-1,10)+1,INT((((8-1)*$N$352+8)-1)/10)+1)="","",INDEX($P$354:$W$363,MOD(((8-1)*$N$352+8)-1,10)+1,INT((((8-1)*$N$352+8)-1)/10)+1)))))</f>
        <v/>
      </c>
      <c r="L361" s="539">
        <f>IF($N$354="","",IF(OR(ISTEXT($N$352),ISTEXT($N$353),ISTEXT($N$354)),"",IF(OR(9&gt;$N$352,8&gt;$N$353,((8-1)*$N$352+9)&gt;$N$354),"",IF(INDEX($P$354:$W$363,MOD(((8-1)*$N$352+9)-1,10)+1,INT((((8-1)*$N$352+9)-1)/10)+1)="","",INDEX($P$354:$W$363,MOD(((8-1)*$N$352+9)-1,10)+1,INT((((8-1)*$N$352+9)-1)/10)+1)))))</f>
        <v/>
      </c>
      <c r="M361" s="539">
        <f>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IF($G$367="","",IF($D$367="Round",$G$367&amp;""" dia",$G$367&amp;""" x "&amp;$I$367&amp;""""))</f>
        <v/>
      </c>
      <c r="G365" s="173" t="n"/>
      <c r="H365" s="525">
        <f>IF(OR($D$367="",$G$367=""),"",IF($D$367="Round",IF(ISTEXT($G$367),"",ROUND(PI()*(($G$367-2*N($K$367))/2)^2/144,3)),IF($I$367="","",IF(OR(ISTEXT($G$367),ISTEXT($I$367)),"",ROUND(($G$367-2*N($K$367))*($I$367-2*N($K$367))/144,3)))))</f>
        <v/>
      </c>
      <c r="I365" s="189" t="n"/>
      <c r="J365" s="189" t="n"/>
      <c r="K365" s="189">
        <f>IF(N(J365)*N(H365)=0,"",ROUND(N(J365)*N(H365),0))</f>
        <v/>
      </c>
      <c r="L365" s="189">
        <f>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IF($N$367="","",IF($D$367="Round",$N$367&amp;" x 2 axes",IF($N$368="","",$N$367&amp;" x "&amp;$N$368)))</f>
        <v/>
      </c>
      <c r="N367" s="534">
        <f>IF(OR($D$367="",$G$367=""),"",IF($D$367="Round",IF(ISTEXT($G$367),"",IF($G$367&lt;=9,6,IF($G$367&lt;=12,8,10))),IF(ISTEXT($G$367),"",IF($G$367&lt;12,2,MIN(10,MAX(3,ROUNDUP($G$367/6,0)))))))</f>
        <v/>
      </c>
      <c r="P367" s="473" t="inlineStr">
        <is>
          <t>Quick entry – type readings in order (row by row of the grid), down this column then the next:</t>
        </is>
      </c>
    </row>
    <row r="368" ht="13.35" customHeight="1" s="162">
      <c r="B368" s="535" t="inlineStr">
        <is>
          <t>Depth↓ Pos→ (in)</t>
        </is>
      </c>
      <c r="C368" s="414" t="n"/>
      <c r="D368" s="535">
        <f>IF(ISTEXT($N$367),"",IF(OR($D$367="",$G$367="",1&gt;$N$367),"",IF($D$367="Round",IF(ISTEXT($G$367),"",ROUND(IF(1&lt;=$N$367/2,$G$367/2*(1-SQRT(($N$367-2*1+1)/$N$367)),$G$367-$G$367/2*(1-SQRT(($N$367-2*($N$367-1+1)+1)/$N$367))),1)),IF(ISTEXT($G$367),"",ROUND((1-0.5)*$G$367/$N$367,1)))))</f>
        <v/>
      </c>
      <c r="E368" s="535">
        <f>IF(ISTEXT($N$367),"",IF(OR($D$367="",$G$367="",2&gt;$N$367),"",IF($D$367="Round",IF(ISTEXT($G$367),"",ROUND(IF(2&lt;=$N$367/2,$G$367/2*(1-SQRT(($N$367-2*2+1)/$N$367)),$G$367-$G$367/2*(1-SQRT(($N$367-2*($N$367-2+1)+1)/$N$367))),1)),IF(ISTEXT($G$367),"",ROUND((2-0.5)*$G$367/$N$367,1)))))</f>
        <v/>
      </c>
      <c r="F368" s="535">
        <f>IF(ISTEXT($N$367),"",IF(OR($D$367="",$G$367="",3&gt;$N$367),"",IF($D$367="Round",IF(ISTEXT($G$367),"",ROUND(IF(3&lt;=$N$367/2,$G$367/2*(1-SQRT(($N$367-2*3+1)/$N$367)),$G$367-$G$367/2*(1-SQRT(($N$367-2*($N$367-3+1)+1)/$N$367))),1)),IF(ISTEXT($G$367),"",ROUND((3-0.5)*$G$367/$N$367,1)))))</f>
        <v/>
      </c>
      <c r="G368" s="535">
        <f>IF(ISTEXT($N$367),"",IF(OR($D$367="",$G$367="",4&gt;$N$367),"",IF($D$367="Round",IF(ISTEXT($G$367),"",ROUND(IF(4&lt;=$N$367/2,$G$367/2*(1-SQRT(($N$367-2*4+1)/$N$367)),$G$367-$G$367/2*(1-SQRT(($N$367-2*($N$367-4+1)+1)/$N$367))),1)),IF(ISTEXT($G$367),"",ROUND((4-0.5)*$G$367/$N$367,1)))))</f>
        <v/>
      </c>
      <c r="H368" s="535">
        <f>IF(ISTEXT($N$367),"",IF(OR($D$367="",$G$367="",5&gt;$N$367),"",IF($D$367="Round",IF(ISTEXT($G$367),"",ROUND(IF(5&lt;=$N$367/2,$G$367/2*(1-SQRT(($N$367-2*5+1)/$N$367)),$G$367-$G$367/2*(1-SQRT(($N$367-2*($N$367-5+1)+1)/$N$367))),1)),IF(ISTEXT($G$367),"",ROUND((5-0.5)*$G$367/$N$367,1)))))</f>
        <v/>
      </c>
      <c r="I368" s="535">
        <f>IF(ISTEXT($N$367),"",IF(OR($D$367="",$G$367="",6&gt;$N$367),"",IF($D$367="Round",IF(ISTEXT($G$367),"",ROUND(IF(6&lt;=$N$367/2,$G$367/2*(1-SQRT(($N$367-2*6+1)/$N$367)),$G$367-$G$367/2*(1-SQRT(($N$367-2*($N$367-6+1)+1)/$N$367))),1)),IF(ISTEXT($G$367),"",ROUND((6-0.5)*$G$367/$N$367,1)))))</f>
        <v/>
      </c>
      <c r="J368" s="535">
        <f>IF(ISTEXT($N$367),"",IF(OR($D$367="",$G$367="",7&gt;$N$367),"",IF($D$367="Round",IF(ISTEXT($G$367),"",ROUND(IF(7&lt;=$N$367/2,$G$367/2*(1-SQRT(($N$367-2*7+1)/$N$367)),$G$367-$G$367/2*(1-SQRT(($N$367-2*($N$367-7+1)+1)/$N$367))),1)),IF(ISTEXT($G$367),"",ROUND((7-0.5)*$G$367/$N$367,1)))))</f>
        <v/>
      </c>
      <c r="K368" s="535">
        <f>IF(ISTEXT($N$367),"",IF(OR($D$367="",$G$367="",8&gt;$N$367),"",IF($D$367="Round",IF(ISTEXT($G$367),"",ROUND(IF(8&lt;=$N$367/2,$G$367/2*(1-SQRT(($N$367-2*8+1)/$N$367)),$G$367-$G$367/2*(1-SQRT(($N$367-2*($N$367-8+1)+1)/$N$367))),1)),IF(ISTEXT($G$367),"",ROUND((8-0.5)*$G$367/$N$367,1)))))</f>
        <v/>
      </c>
      <c r="L368" s="535">
        <f>IF(ISTEXT($N$367),"",IF(OR($D$367="",$G$367="",9&gt;$N$367),"",IF($D$367="Round",IF(ISTEXT($G$367),"",ROUND(IF(9&lt;=$N$367/2,$G$367/2*(1-SQRT(($N$367-2*9+1)/$N$367)),$G$367-$G$367/2*(1-SQRT(($N$367-2*($N$367-9+1)+1)/$N$367))),1)),IF(ISTEXT($G$367),"",ROUND((9-0.5)*$G$367/$N$367,1)))))</f>
        <v/>
      </c>
      <c r="M368" s="535">
        <f>IF(ISTEXT($N$367),"",IF(OR($D$367="",$G$367="",10&gt;$N$367),"",IF($D$367="Round",IF(ISTEXT($G$367),"",ROUND(IF(10&lt;=$N$367/2,$G$367/2*(1-SQRT(($N$367-2*10+1)/$N$367)),$G$367-$G$367/2*(1-SQRT(($N$367-2*($N$367-10+1)+1)/$N$367))),1)),IF(ISTEXT($G$367),"",ROUND((10-0.5)*$G$367/$N$367,1)))))</f>
        <v/>
      </c>
      <c r="N368" s="534">
        <f>IF(OR($D$367="",$G$367=""),"",IF($D$367="Round",2,IF($I$367="","",IF(ISTEXT($I$367),"",IF($I$367&lt;12,2,MIN(8,MAX(3,ROUNDUP($I$367/6,0))))))))</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IF(OR($D$367="",$G$367=""),"",IF($D$367="Round",IF(1=1,"Axis 1 (0°)",IF(1=2,"Axis 2 (90°)","")),IF(ISTEXT($N$368),"",IF(1&gt;$N$368,"",IF(ISTEXT($I$367),"",ROUND((1-0.5)*$I$367/$N$368,1))))))</f>
        <v/>
      </c>
      <c r="C369" s="538" t="n"/>
      <c r="D369" s="539">
        <f>IF($N$369="","",IF(OR(ISTEXT($N$367),ISTEXT($N$368),ISTEXT($N$369)),"",IF(OR(1&gt;$N$367,1&gt;$N$368,((1-1)*$N$367+1)&gt;$N$369),"",IF(INDEX($P$369:$W$378,MOD(((1-1)*$N$367+1)-1,10)+1,INT((((1-1)*$N$367+1)-1)/10)+1)="","",INDEX($P$369:$W$378,MOD(((1-1)*$N$367+1)-1,10)+1,INT((((1-1)*$N$367+1)-1)/10)+1)))))</f>
        <v/>
      </c>
      <c r="E369" s="539">
        <f>IF($N$369="","",IF(OR(ISTEXT($N$367),ISTEXT($N$368),ISTEXT($N$369)),"",IF(OR(2&gt;$N$367,1&gt;$N$368,((1-1)*$N$367+2)&gt;$N$369),"",IF(INDEX($P$369:$W$378,MOD(((1-1)*$N$367+2)-1,10)+1,INT((((1-1)*$N$367+2)-1)/10)+1)="","",INDEX($P$369:$W$378,MOD(((1-1)*$N$367+2)-1,10)+1,INT((((1-1)*$N$367+2)-1)/10)+1)))))</f>
        <v/>
      </c>
      <c r="F369" s="539">
        <f>IF($N$369="","",IF(OR(ISTEXT($N$367),ISTEXT($N$368),ISTEXT($N$369)),"",IF(OR(3&gt;$N$367,1&gt;$N$368,((1-1)*$N$367+3)&gt;$N$369),"",IF(INDEX($P$369:$W$378,MOD(((1-1)*$N$367+3)-1,10)+1,INT((((1-1)*$N$367+3)-1)/10)+1)="","",INDEX($P$369:$W$378,MOD(((1-1)*$N$367+3)-1,10)+1,INT((((1-1)*$N$367+3)-1)/10)+1)))))</f>
        <v/>
      </c>
      <c r="G369" s="539">
        <f>IF($N$369="","",IF(OR(ISTEXT($N$367),ISTEXT($N$368),ISTEXT($N$369)),"",IF(OR(4&gt;$N$367,1&gt;$N$368,((1-1)*$N$367+4)&gt;$N$369),"",IF(INDEX($P$369:$W$378,MOD(((1-1)*$N$367+4)-1,10)+1,INT((((1-1)*$N$367+4)-1)/10)+1)="","",INDEX($P$369:$W$378,MOD(((1-1)*$N$367+4)-1,10)+1,INT((((1-1)*$N$367+4)-1)/10)+1)))))</f>
        <v/>
      </c>
      <c r="H369" s="539">
        <f>IF($N$369="","",IF(OR(ISTEXT($N$367),ISTEXT($N$368),ISTEXT($N$369)),"",IF(OR(5&gt;$N$367,1&gt;$N$368,((1-1)*$N$367+5)&gt;$N$369),"",IF(INDEX($P$369:$W$378,MOD(((1-1)*$N$367+5)-1,10)+1,INT((((1-1)*$N$367+5)-1)/10)+1)="","",INDEX($P$369:$W$378,MOD(((1-1)*$N$367+5)-1,10)+1,INT((((1-1)*$N$367+5)-1)/10)+1)))))</f>
        <v/>
      </c>
      <c r="I369" s="539">
        <f>IF($N$369="","",IF(OR(ISTEXT($N$367),ISTEXT($N$368),ISTEXT($N$369)),"",IF(OR(6&gt;$N$367,1&gt;$N$368,((1-1)*$N$367+6)&gt;$N$369),"",IF(INDEX($P$369:$W$378,MOD(((1-1)*$N$367+6)-1,10)+1,INT((((1-1)*$N$367+6)-1)/10)+1)="","",INDEX($P$369:$W$378,MOD(((1-1)*$N$367+6)-1,10)+1,INT((((1-1)*$N$367+6)-1)/10)+1)))))</f>
        <v/>
      </c>
      <c r="J369" s="539">
        <f>IF($N$369="","",IF(OR(ISTEXT($N$367),ISTEXT($N$368),ISTEXT($N$369)),"",IF(OR(7&gt;$N$367,1&gt;$N$368,((1-1)*$N$367+7)&gt;$N$369),"",IF(INDEX($P$369:$W$378,MOD(((1-1)*$N$367+7)-1,10)+1,INT((((1-1)*$N$367+7)-1)/10)+1)="","",INDEX($P$369:$W$378,MOD(((1-1)*$N$367+7)-1,10)+1,INT((((1-1)*$N$367+7)-1)/10)+1)))))</f>
        <v/>
      </c>
      <c r="K369" s="539">
        <f>IF($N$369="","",IF(OR(ISTEXT($N$367),ISTEXT($N$368),ISTEXT($N$369)),"",IF(OR(8&gt;$N$367,1&gt;$N$368,((1-1)*$N$367+8)&gt;$N$369),"",IF(INDEX($P$369:$W$378,MOD(((1-1)*$N$367+8)-1,10)+1,INT((((1-1)*$N$367+8)-1)/10)+1)="","",INDEX($P$369:$W$378,MOD(((1-1)*$N$367+8)-1,10)+1,INT((((1-1)*$N$367+8)-1)/10)+1)))))</f>
        <v/>
      </c>
      <c r="L369" s="539">
        <f>IF($N$369="","",IF(OR(ISTEXT($N$367),ISTEXT($N$368),ISTEXT($N$369)),"",IF(OR(9&gt;$N$367,1&gt;$N$368,((1-1)*$N$367+9)&gt;$N$369),"",IF(INDEX($P$369:$W$378,MOD(((1-1)*$N$367+9)-1,10)+1,INT((((1-1)*$N$367+9)-1)/10)+1)="","",INDEX($P$369:$W$378,MOD(((1-1)*$N$367+9)-1,10)+1,INT((((1-1)*$N$367+9)-1)/10)+1)))))</f>
        <v/>
      </c>
      <c r="M369" s="539">
        <f>IF($N$369="","",IF(OR(ISTEXT($N$367),ISTEXT($N$368),ISTEXT($N$369)),"",IF(OR(10&gt;$N$367,1&gt;$N$368,((1-1)*$N$367+10)&gt;$N$369),"",IF(INDEX($P$369:$W$378,MOD(((1-1)*$N$367+10)-1,10)+1,INT((((1-1)*$N$367+10)-1)/10)+1)="","",INDEX($P$369:$W$378,MOD(((1-1)*$N$367+10)-1,10)+1,INT((((1-1)*$N$367+10)-1)/10)+1)))))</f>
        <v/>
      </c>
      <c r="N369" s="534">
        <f>IF(OR(N367="",N368=""),"",IF(OR(ISTEXT(N367),ISTEXT(N368)),"",N367*N368))</f>
        <v/>
      </c>
      <c r="P369" s="540" t="n"/>
      <c r="Q369" s="540" t="n"/>
      <c r="R369" s="540" t="n"/>
      <c r="S369" s="540" t="n"/>
      <c r="T369" s="540" t="n"/>
      <c r="U369" s="540" t="n"/>
      <c r="V369" s="540" t="n"/>
      <c r="W369" s="540" t="n"/>
    </row>
    <row r="370" ht="13.35" customHeight="1" s="162">
      <c r="B370" s="537">
        <f>IF(OR($D$367="",$G$367=""),"",IF($D$367="Round",IF(2=1,"Axis 1 (0°)",IF(2=2,"Axis 2 (90°)","")),IF(ISTEXT($N$368),"",IF(2&gt;$N$368,"",IF(ISTEXT($I$367),"",ROUND((2-0.5)*$I$367/$N$368,1))))))</f>
        <v/>
      </c>
      <c r="C370" s="538" t="n"/>
      <c r="D370" s="539">
        <f>IF($N$369="","",IF(OR(ISTEXT($N$367),ISTEXT($N$368),ISTEXT($N$369)),"",IF(OR(1&gt;$N$367,2&gt;$N$368,((2-1)*$N$367+1)&gt;$N$369),"",IF(INDEX($P$369:$W$378,MOD(((2-1)*$N$367+1)-1,10)+1,INT((((2-1)*$N$367+1)-1)/10)+1)="","",INDEX($P$369:$W$378,MOD(((2-1)*$N$367+1)-1,10)+1,INT((((2-1)*$N$367+1)-1)/10)+1)))))</f>
        <v/>
      </c>
      <c r="E370" s="539">
        <f>IF($N$369="","",IF(OR(ISTEXT($N$367),ISTEXT($N$368),ISTEXT($N$369)),"",IF(OR(2&gt;$N$367,2&gt;$N$368,((2-1)*$N$367+2)&gt;$N$369),"",IF(INDEX($P$369:$W$378,MOD(((2-1)*$N$367+2)-1,10)+1,INT((((2-1)*$N$367+2)-1)/10)+1)="","",INDEX($P$369:$W$378,MOD(((2-1)*$N$367+2)-1,10)+1,INT((((2-1)*$N$367+2)-1)/10)+1)))))</f>
        <v/>
      </c>
      <c r="F370" s="539">
        <f>IF($N$369="","",IF(OR(ISTEXT($N$367),ISTEXT($N$368),ISTEXT($N$369)),"",IF(OR(3&gt;$N$367,2&gt;$N$368,((2-1)*$N$367+3)&gt;$N$369),"",IF(INDEX($P$369:$W$378,MOD(((2-1)*$N$367+3)-1,10)+1,INT((((2-1)*$N$367+3)-1)/10)+1)="","",INDEX($P$369:$W$378,MOD(((2-1)*$N$367+3)-1,10)+1,INT((((2-1)*$N$367+3)-1)/10)+1)))))</f>
        <v/>
      </c>
      <c r="G370" s="539">
        <f>IF($N$369="","",IF(OR(ISTEXT($N$367),ISTEXT($N$368),ISTEXT($N$369)),"",IF(OR(4&gt;$N$367,2&gt;$N$368,((2-1)*$N$367+4)&gt;$N$369),"",IF(INDEX($P$369:$W$378,MOD(((2-1)*$N$367+4)-1,10)+1,INT((((2-1)*$N$367+4)-1)/10)+1)="","",INDEX($P$369:$W$378,MOD(((2-1)*$N$367+4)-1,10)+1,INT((((2-1)*$N$367+4)-1)/10)+1)))))</f>
        <v/>
      </c>
      <c r="H370" s="539">
        <f>IF($N$369="","",IF(OR(ISTEXT($N$367),ISTEXT($N$368),ISTEXT($N$369)),"",IF(OR(5&gt;$N$367,2&gt;$N$368,((2-1)*$N$367+5)&gt;$N$369),"",IF(INDEX($P$369:$W$378,MOD(((2-1)*$N$367+5)-1,10)+1,INT((((2-1)*$N$367+5)-1)/10)+1)="","",INDEX($P$369:$W$378,MOD(((2-1)*$N$367+5)-1,10)+1,INT((((2-1)*$N$367+5)-1)/10)+1)))))</f>
        <v/>
      </c>
      <c r="I370" s="539">
        <f>IF($N$369="","",IF(OR(ISTEXT($N$367),ISTEXT($N$368),ISTEXT($N$369)),"",IF(OR(6&gt;$N$367,2&gt;$N$368,((2-1)*$N$367+6)&gt;$N$369),"",IF(INDEX($P$369:$W$378,MOD(((2-1)*$N$367+6)-1,10)+1,INT((((2-1)*$N$367+6)-1)/10)+1)="","",INDEX($P$369:$W$378,MOD(((2-1)*$N$367+6)-1,10)+1,INT((((2-1)*$N$367+6)-1)/10)+1)))))</f>
        <v/>
      </c>
      <c r="J370" s="539">
        <f>IF($N$369="","",IF(OR(ISTEXT($N$367),ISTEXT($N$368),ISTEXT($N$369)),"",IF(OR(7&gt;$N$367,2&gt;$N$368,((2-1)*$N$367+7)&gt;$N$369),"",IF(INDEX($P$369:$W$378,MOD(((2-1)*$N$367+7)-1,10)+1,INT((((2-1)*$N$367+7)-1)/10)+1)="","",INDEX($P$369:$W$378,MOD(((2-1)*$N$367+7)-1,10)+1,INT((((2-1)*$N$367+7)-1)/10)+1)))))</f>
        <v/>
      </c>
      <c r="K370" s="539">
        <f>IF($N$369="","",IF(OR(ISTEXT($N$367),ISTEXT($N$368),ISTEXT($N$369)),"",IF(OR(8&gt;$N$367,2&gt;$N$368,((2-1)*$N$367+8)&gt;$N$369),"",IF(INDEX($P$369:$W$378,MOD(((2-1)*$N$367+8)-1,10)+1,INT((((2-1)*$N$367+8)-1)/10)+1)="","",INDEX($P$369:$W$378,MOD(((2-1)*$N$367+8)-1,10)+1,INT((((2-1)*$N$367+8)-1)/10)+1)))))</f>
        <v/>
      </c>
      <c r="L370" s="539">
        <f>IF($N$369="","",IF(OR(ISTEXT($N$367),ISTEXT($N$368),ISTEXT($N$369)),"",IF(OR(9&gt;$N$367,2&gt;$N$368,((2-1)*$N$367+9)&gt;$N$369),"",IF(INDEX($P$369:$W$378,MOD(((2-1)*$N$367+9)-1,10)+1,INT((((2-1)*$N$367+9)-1)/10)+1)="","",INDEX($P$369:$W$378,MOD(((2-1)*$N$367+9)-1,10)+1,INT((((2-1)*$N$367+9)-1)/10)+1)))))</f>
        <v/>
      </c>
      <c r="M370" s="539">
        <f>IF($N$369="","",IF(OR(ISTEXT($N$367),ISTEXT($N$368),ISTEXT($N$369)),"",IF(OR(10&gt;$N$367,2&gt;$N$368,((2-1)*$N$367+10)&gt;$N$369),"",IF(INDEX($P$369:$W$378,MOD(((2-1)*$N$367+10)-1,10)+1,INT((((2-1)*$N$367+10)-1)/10)+1)="","",INDEX($P$369:$W$378,MOD(((2-1)*$N$367+10)-1,10)+1,INT((((2-1)*$N$367+10)-1)/10)+1)))))</f>
        <v/>
      </c>
      <c r="P370" s="540" t="n"/>
      <c r="Q370" s="540" t="n"/>
      <c r="R370" s="540" t="n"/>
      <c r="S370" s="540" t="n"/>
      <c r="T370" s="540" t="n"/>
      <c r="U370" s="540" t="n"/>
      <c r="V370" s="540" t="n"/>
      <c r="W370" s="540" t="n"/>
    </row>
    <row r="371" ht="13.35" customHeight="1" s="162">
      <c r="B371" s="537">
        <f>IF(OR($D$367="",$G$367=""),"",IF($D$367="Round",IF(3=1,"Axis 1 (0°)",IF(3=2,"Axis 2 (90°)","")),IF(ISTEXT($N$368),"",IF(3&gt;$N$368,"",IF(ISTEXT($I$367),"",ROUND((3-0.5)*$I$367/$N$368,1))))))</f>
        <v/>
      </c>
      <c r="C371" s="538" t="n"/>
      <c r="D371" s="539">
        <f>IF($N$369="","",IF(OR(ISTEXT($N$367),ISTEXT($N$368),ISTEXT($N$369)),"",IF(OR(1&gt;$N$367,3&gt;$N$368,((3-1)*$N$367+1)&gt;$N$369),"",IF(INDEX($P$369:$W$378,MOD(((3-1)*$N$367+1)-1,10)+1,INT((((3-1)*$N$367+1)-1)/10)+1)="","",INDEX($P$369:$W$378,MOD(((3-1)*$N$367+1)-1,10)+1,INT((((3-1)*$N$367+1)-1)/10)+1)))))</f>
        <v/>
      </c>
      <c r="E371" s="539">
        <f>IF($N$369="","",IF(OR(ISTEXT($N$367),ISTEXT($N$368),ISTEXT($N$369)),"",IF(OR(2&gt;$N$367,3&gt;$N$368,((3-1)*$N$367+2)&gt;$N$369),"",IF(INDEX($P$369:$W$378,MOD(((3-1)*$N$367+2)-1,10)+1,INT((((3-1)*$N$367+2)-1)/10)+1)="","",INDEX($P$369:$W$378,MOD(((3-1)*$N$367+2)-1,10)+1,INT((((3-1)*$N$367+2)-1)/10)+1)))))</f>
        <v/>
      </c>
      <c r="F371" s="539">
        <f>IF($N$369="","",IF(OR(ISTEXT($N$367),ISTEXT($N$368),ISTEXT($N$369)),"",IF(OR(3&gt;$N$367,3&gt;$N$368,((3-1)*$N$367+3)&gt;$N$369),"",IF(INDEX($P$369:$W$378,MOD(((3-1)*$N$367+3)-1,10)+1,INT((((3-1)*$N$367+3)-1)/10)+1)="","",INDEX($P$369:$W$378,MOD(((3-1)*$N$367+3)-1,10)+1,INT((((3-1)*$N$367+3)-1)/10)+1)))))</f>
        <v/>
      </c>
      <c r="G371" s="539">
        <f>IF($N$369="","",IF(OR(ISTEXT($N$367),ISTEXT($N$368),ISTEXT($N$369)),"",IF(OR(4&gt;$N$367,3&gt;$N$368,((3-1)*$N$367+4)&gt;$N$369),"",IF(INDEX($P$369:$W$378,MOD(((3-1)*$N$367+4)-1,10)+1,INT((((3-1)*$N$367+4)-1)/10)+1)="","",INDEX($P$369:$W$378,MOD(((3-1)*$N$367+4)-1,10)+1,INT((((3-1)*$N$367+4)-1)/10)+1)))))</f>
        <v/>
      </c>
      <c r="H371" s="539">
        <f>IF($N$369="","",IF(OR(ISTEXT($N$367),ISTEXT($N$368),ISTEXT($N$369)),"",IF(OR(5&gt;$N$367,3&gt;$N$368,((3-1)*$N$367+5)&gt;$N$369),"",IF(INDEX($P$369:$W$378,MOD(((3-1)*$N$367+5)-1,10)+1,INT((((3-1)*$N$367+5)-1)/10)+1)="","",INDEX($P$369:$W$378,MOD(((3-1)*$N$367+5)-1,10)+1,INT((((3-1)*$N$367+5)-1)/10)+1)))))</f>
        <v/>
      </c>
      <c r="I371" s="539">
        <f>IF($N$369="","",IF(OR(ISTEXT($N$367),ISTEXT($N$368),ISTEXT($N$369)),"",IF(OR(6&gt;$N$367,3&gt;$N$368,((3-1)*$N$367+6)&gt;$N$369),"",IF(INDEX($P$369:$W$378,MOD(((3-1)*$N$367+6)-1,10)+1,INT((((3-1)*$N$367+6)-1)/10)+1)="","",INDEX($P$369:$W$378,MOD(((3-1)*$N$367+6)-1,10)+1,INT((((3-1)*$N$367+6)-1)/10)+1)))))</f>
        <v/>
      </c>
      <c r="J371" s="539">
        <f>IF($N$369="","",IF(OR(ISTEXT($N$367),ISTEXT($N$368),ISTEXT($N$369)),"",IF(OR(7&gt;$N$367,3&gt;$N$368,((3-1)*$N$367+7)&gt;$N$369),"",IF(INDEX($P$369:$W$378,MOD(((3-1)*$N$367+7)-1,10)+1,INT((((3-1)*$N$367+7)-1)/10)+1)="","",INDEX($P$369:$W$378,MOD(((3-1)*$N$367+7)-1,10)+1,INT((((3-1)*$N$367+7)-1)/10)+1)))))</f>
        <v/>
      </c>
      <c r="K371" s="539">
        <f>IF($N$369="","",IF(OR(ISTEXT($N$367),ISTEXT($N$368),ISTEXT($N$369)),"",IF(OR(8&gt;$N$367,3&gt;$N$368,((3-1)*$N$367+8)&gt;$N$369),"",IF(INDEX($P$369:$W$378,MOD(((3-1)*$N$367+8)-1,10)+1,INT((((3-1)*$N$367+8)-1)/10)+1)="","",INDEX($P$369:$W$378,MOD(((3-1)*$N$367+8)-1,10)+1,INT((((3-1)*$N$367+8)-1)/10)+1)))))</f>
        <v/>
      </c>
      <c r="L371" s="539">
        <f>IF($N$369="","",IF(OR(ISTEXT($N$367),ISTEXT($N$368),ISTEXT($N$369)),"",IF(OR(9&gt;$N$367,3&gt;$N$368,((3-1)*$N$367+9)&gt;$N$369),"",IF(INDEX($P$369:$W$378,MOD(((3-1)*$N$367+9)-1,10)+1,INT((((3-1)*$N$367+9)-1)/10)+1)="","",INDEX($P$369:$W$378,MOD(((3-1)*$N$367+9)-1,10)+1,INT((((3-1)*$N$367+9)-1)/10)+1)))))</f>
        <v/>
      </c>
      <c r="M371" s="539">
        <f>IF($N$369="","",IF(OR(ISTEXT($N$367),ISTEXT($N$368),ISTEXT($N$369)),"",IF(OR(10&gt;$N$367,3&gt;$N$368,((3-1)*$N$367+10)&gt;$N$369),"",IF(INDEX($P$369:$W$378,MOD(((3-1)*$N$367+10)-1,10)+1,INT((((3-1)*$N$367+10)-1)/10)+1)="","",INDEX($P$369:$W$378,MOD(((3-1)*$N$367+10)-1,10)+1,INT((((3-1)*$N$367+10)-1)/10)+1)))))</f>
        <v/>
      </c>
      <c r="P371" s="540" t="n"/>
      <c r="Q371" s="540" t="n"/>
      <c r="R371" s="540" t="n"/>
      <c r="S371" s="540" t="n"/>
      <c r="T371" s="540" t="n"/>
      <c r="U371" s="540" t="n"/>
      <c r="V371" s="540" t="n"/>
      <c r="W371" s="540" t="n"/>
    </row>
    <row r="372" ht="13.35" customHeight="1" s="162">
      <c r="B372" s="537">
        <f>IF(OR($D$367="",$G$367=""),"",IF($D$367="Round",IF(4=1,"Axis 1 (0°)",IF(4=2,"Axis 2 (90°)","")),IF(ISTEXT($N$368),"",IF(4&gt;$N$368,"",IF(ISTEXT($I$367),"",ROUND((4-0.5)*$I$367/$N$368,1))))))</f>
        <v/>
      </c>
      <c r="C372" s="538" t="n"/>
      <c r="D372" s="539">
        <f>IF($N$369="","",IF(OR(ISTEXT($N$367),ISTEXT($N$368),ISTEXT($N$369)),"",IF(OR(1&gt;$N$367,4&gt;$N$368,((4-1)*$N$367+1)&gt;$N$369),"",IF(INDEX($P$369:$W$378,MOD(((4-1)*$N$367+1)-1,10)+1,INT((((4-1)*$N$367+1)-1)/10)+1)="","",INDEX($P$369:$W$378,MOD(((4-1)*$N$367+1)-1,10)+1,INT((((4-1)*$N$367+1)-1)/10)+1)))))</f>
        <v/>
      </c>
      <c r="E372" s="539">
        <f>IF($N$369="","",IF(OR(ISTEXT($N$367),ISTEXT($N$368),ISTEXT($N$369)),"",IF(OR(2&gt;$N$367,4&gt;$N$368,((4-1)*$N$367+2)&gt;$N$369),"",IF(INDEX($P$369:$W$378,MOD(((4-1)*$N$367+2)-1,10)+1,INT((((4-1)*$N$367+2)-1)/10)+1)="","",INDEX($P$369:$W$378,MOD(((4-1)*$N$367+2)-1,10)+1,INT((((4-1)*$N$367+2)-1)/10)+1)))))</f>
        <v/>
      </c>
      <c r="F372" s="539">
        <f>IF($N$369="","",IF(OR(ISTEXT($N$367),ISTEXT($N$368),ISTEXT($N$369)),"",IF(OR(3&gt;$N$367,4&gt;$N$368,((4-1)*$N$367+3)&gt;$N$369),"",IF(INDEX($P$369:$W$378,MOD(((4-1)*$N$367+3)-1,10)+1,INT((((4-1)*$N$367+3)-1)/10)+1)="","",INDEX($P$369:$W$378,MOD(((4-1)*$N$367+3)-1,10)+1,INT((((4-1)*$N$367+3)-1)/10)+1)))))</f>
        <v/>
      </c>
      <c r="G372" s="539">
        <f>IF($N$369="","",IF(OR(ISTEXT($N$367),ISTEXT($N$368),ISTEXT($N$369)),"",IF(OR(4&gt;$N$367,4&gt;$N$368,((4-1)*$N$367+4)&gt;$N$369),"",IF(INDEX($P$369:$W$378,MOD(((4-1)*$N$367+4)-1,10)+1,INT((((4-1)*$N$367+4)-1)/10)+1)="","",INDEX($P$369:$W$378,MOD(((4-1)*$N$367+4)-1,10)+1,INT((((4-1)*$N$367+4)-1)/10)+1)))))</f>
        <v/>
      </c>
      <c r="H372" s="539">
        <f>IF($N$369="","",IF(OR(ISTEXT($N$367),ISTEXT($N$368),ISTEXT($N$369)),"",IF(OR(5&gt;$N$367,4&gt;$N$368,((4-1)*$N$367+5)&gt;$N$369),"",IF(INDEX($P$369:$W$378,MOD(((4-1)*$N$367+5)-1,10)+1,INT((((4-1)*$N$367+5)-1)/10)+1)="","",INDEX($P$369:$W$378,MOD(((4-1)*$N$367+5)-1,10)+1,INT((((4-1)*$N$367+5)-1)/10)+1)))))</f>
        <v/>
      </c>
      <c r="I372" s="539">
        <f>IF($N$369="","",IF(OR(ISTEXT($N$367),ISTEXT($N$368),ISTEXT($N$369)),"",IF(OR(6&gt;$N$367,4&gt;$N$368,((4-1)*$N$367+6)&gt;$N$369),"",IF(INDEX($P$369:$W$378,MOD(((4-1)*$N$367+6)-1,10)+1,INT((((4-1)*$N$367+6)-1)/10)+1)="","",INDEX($P$369:$W$378,MOD(((4-1)*$N$367+6)-1,10)+1,INT((((4-1)*$N$367+6)-1)/10)+1)))))</f>
        <v/>
      </c>
      <c r="J372" s="539">
        <f>IF($N$369="","",IF(OR(ISTEXT($N$367),ISTEXT($N$368),ISTEXT($N$369)),"",IF(OR(7&gt;$N$367,4&gt;$N$368,((4-1)*$N$367+7)&gt;$N$369),"",IF(INDEX($P$369:$W$378,MOD(((4-1)*$N$367+7)-1,10)+1,INT((((4-1)*$N$367+7)-1)/10)+1)="","",INDEX($P$369:$W$378,MOD(((4-1)*$N$367+7)-1,10)+1,INT((((4-1)*$N$367+7)-1)/10)+1)))))</f>
        <v/>
      </c>
      <c r="K372" s="539">
        <f>IF($N$369="","",IF(OR(ISTEXT($N$367),ISTEXT($N$368),ISTEXT($N$369)),"",IF(OR(8&gt;$N$367,4&gt;$N$368,((4-1)*$N$367+8)&gt;$N$369),"",IF(INDEX($P$369:$W$378,MOD(((4-1)*$N$367+8)-1,10)+1,INT((((4-1)*$N$367+8)-1)/10)+1)="","",INDEX($P$369:$W$378,MOD(((4-1)*$N$367+8)-1,10)+1,INT((((4-1)*$N$367+8)-1)/10)+1)))))</f>
        <v/>
      </c>
      <c r="L372" s="539">
        <f>IF($N$369="","",IF(OR(ISTEXT($N$367),ISTEXT($N$368),ISTEXT($N$369)),"",IF(OR(9&gt;$N$367,4&gt;$N$368,((4-1)*$N$367+9)&gt;$N$369),"",IF(INDEX($P$369:$W$378,MOD(((4-1)*$N$367+9)-1,10)+1,INT((((4-1)*$N$367+9)-1)/10)+1)="","",INDEX($P$369:$W$378,MOD(((4-1)*$N$367+9)-1,10)+1,INT((((4-1)*$N$367+9)-1)/10)+1)))))</f>
        <v/>
      </c>
      <c r="M372" s="539">
        <f>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IF(OR($D$367="",$G$367=""),"",IF($D$367="Round",IF(5=1,"Axis 1 (0°)",IF(5=2,"Axis 2 (90°)","")),IF(ISTEXT($N$368),"",IF(5&gt;$N$368,"",IF(ISTEXT($I$367),"",ROUND((5-0.5)*$I$367/$N$368,1))))))</f>
        <v/>
      </c>
      <c r="C373" s="538" t="n"/>
      <c r="D373" s="539">
        <f>IF($N$369="","",IF(OR(ISTEXT($N$367),ISTEXT($N$368),ISTEXT($N$369)),"",IF(OR(1&gt;$N$367,5&gt;$N$368,((5-1)*$N$367+1)&gt;$N$369),"",IF(INDEX($P$369:$W$378,MOD(((5-1)*$N$367+1)-1,10)+1,INT((((5-1)*$N$367+1)-1)/10)+1)="","",INDEX($P$369:$W$378,MOD(((5-1)*$N$367+1)-1,10)+1,INT((((5-1)*$N$367+1)-1)/10)+1)))))</f>
        <v/>
      </c>
      <c r="E373" s="539">
        <f>IF($N$369="","",IF(OR(ISTEXT($N$367),ISTEXT($N$368),ISTEXT($N$369)),"",IF(OR(2&gt;$N$367,5&gt;$N$368,((5-1)*$N$367+2)&gt;$N$369),"",IF(INDEX($P$369:$W$378,MOD(((5-1)*$N$367+2)-1,10)+1,INT((((5-1)*$N$367+2)-1)/10)+1)="","",INDEX($P$369:$W$378,MOD(((5-1)*$N$367+2)-1,10)+1,INT((((5-1)*$N$367+2)-1)/10)+1)))))</f>
        <v/>
      </c>
      <c r="F373" s="539">
        <f>IF($N$369="","",IF(OR(ISTEXT($N$367),ISTEXT($N$368),ISTEXT($N$369)),"",IF(OR(3&gt;$N$367,5&gt;$N$368,((5-1)*$N$367+3)&gt;$N$369),"",IF(INDEX($P$369:$W$378,MOD(((5-1)*$N$367+3)-1,10)+1,INT((((5-1)*$N$367+3)-1)/10)+1)="","",INDEX($P$369:$W$378,MOD(((5-1)*$N$367+3)-1,10)+1,INT((((5-1)*$N$367+3)-1)/10)+1)))))</f>
        <v/>
      </c>
      <c r="G373" s="539">
        <f>IF($N$369="","",IF(OR(ISTEXT($N$367),ISTEXT($N$368),ISTEXT($N$369)),"",IF(OR(4&gt;$N$367,5&gt;$N$368,((5-1)*$N$367+4)&gt;$N$369),"",IF(INDEX($P$369:$W$378,MOD(((5-1)*$N$367+4)-1,10)+1,INT((((5-1)*$N$367+4)-1)/10)+1)="","",INDEX($P$369:$W$378,MOD(((5-1)*$N$367+4)-1,10)+1,INT((((5-1)*$N$367+4)-1)/10)+1)))))</f>
        <v/>
      </c>
      <c r="H373" s="539">
        <f>IF($N$369="","",IF(OR(ISTEXT($N$367),ISTEXT($N$368),ISTEXT($N$369)),"",IF(OR(5&gt;$N$367,5&gt;$N$368,((5-1)*$N$367+5)&gt;$N$369),"",IF(INDEX($P$369:$W$378,MOD(((5-1)*$N$367+5)-1,10)+1,INT((((5-1)*$N$367+5)-1)/10)+1)="","",INDEX($P$369:$W$378,MOD(((5-1)*$N$367+5)-1,10)+1,INT((((5-1)*$N$367+5)-1)/10)+1)))))</f>
        <v/>
      </c>
      <c r="I373" s="539">
        <f>IF($N$369="","",IF(OR(ISTEXT($N$367),ISTEXT($N$368),ISTEXT($N$369)),"",IF(OR(6&gt;$N$367,5&gt;$N$368,((5-1)*$N$367+6)&gt;$N$369),"",IF(INDEX($P$369:$W$378,MOD(((5-1)*$N$367+6)-1,10)+1,INT((((5-1)*$N$367+6)-1)/10)+1)="","",INDEX($P$369:$W$378,MOD(((5-1)*$N$367+6)-1,10)+1,INT((((5-1)*$N$367+6)-1)/10)+1)))))</f>
        <v/>
      </c>
      <c r="J373" s="539">
        <f>IF($N$369="","",IF(OR(ISTEXT($N$367),ISTEXT($N$368),ISTEXT($N$369)),"",IF(OR(7&gt;$N$367,5&gt;$N$368,((5-1)*$N$367+7)&gt;$N$369),"",IF(INDEX($P$369:$W$378,MOD(((5-1)*$N$367+7)-1,10)+1,INT((((5-1)*$N$367+7)-1)/10)+1)="","",INDEX($P$369:$W$378,MOD(((5-1)*$N$367+7)-1,10)+1,INT((((5-1)*$N$367+7)-1)/10)+1)))))</f>
        <v/>
      </c>
      <c r="K373" s="539">
        <f>IF($N$369="","",IF(OR(ISTEXT($N$367),ISTEXT($N$368),ISTEXT($N$369)),"",IF(OR(8&gt;$N$367,5&gt;$N$368,((5-1)*$N$367+8)&gt;$N$369),"",IF(INDEX($P$369:$W$378,MOD(((5-1)*$N$367+8)-1,10)+1,INT((((5-1)*$N$367+8)-1)/10)+1)="","",INDEX($P$369:$W$378,MOD(((5-1)*$N$367+8)-1,10)+1,INT((((5-1)*$N$367+8)-1)/10)+1)))))</f>
        <v/>
      </c>
      <c r="L373" s="539">
        <f>IF($N$369="","",IF(OR(ISTEXT($N$367),ISTEXT($N$368),ISTEXT($N$369)),"",IF(OR(9&gt;$N$367,5&gt;$N$368,((5-1)*$N$367+9)&gt;$N$369),"",IF(INDEX($P$369:$W$378,MOD(((5-1)*$N$367+9)-1,10)+1,INT((((5-1)*$N$367+9)-1)/10)+1)="","",INDEX($P$369:$W$378,MOD(((5-1)*$N$367+9)-1,10)+1,INT((((5-1)*$N$367+9)-1)/10)+1)))))</f>
        <v/>
      </c>
      <c r="M373" s="539">
        <f>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IF(OR($D$367="",$G$367=""),"",IF($D$367="Round",IF(6=1,"Axis 1 (0°)",IF(6=2,"Axis 2 (90°)","")),IF(ISTEXT($N$368),"",IF(6&gt;$N$368,"",IF(ISTEXT($I$367),"",ROUND((6-0.5)*$I$367/$N$368,1))))))</f>
        <v/>
      </c>
      <c r="C374" s="538" t="n"/>
      <c r="D374" s="539">
        <f>IF($N$369="","",IF(OR(ISTEXT($N$367),ISTEXT($N$368),ISTEXT($N$369)),"",IF(OR(1&gt;$N$367,6&gt;$N$368,((6-1)*$N$367+1)&gt;$N$369),"",IF(INDEX($P$369:$W$378,MOD(((6-1)*$N$367+1)-1,10)+1,INT((((6-1)*$N$367+1)-1)/10)+1)="","",INDEX($P$369:$W$378,MOD(((6-1)*$N$367+1)-1,10)+1,INT((((6-1)*$N$367+1)-1)/10)+1)))))</f>
        <v/>
      </c>
      <c r="E374" s="539">
        <f>IF($N$369="","",IF(OR(ISTEXT($N$367),ISTEXT($N$368),ISTEXT($N$369)),"",IF(OR(2&gt;$N$367,6&gt;$N$368,((6-1)*$N$367+2)&gt;$N$369),"",IF(INDEX($P$369:$W$378,MOD(((6-1)*$N$367+2)-1,10)+1,INT((((6-1)*$N$367+2)-1)/10)+1)="","",INDEX($P$369:$W$378,MOD(((6-1)*$N$367+2)-1,10)+1,INT((((6-1)*$N$367+2)-1)/10)+1)))))</f>
        <v/>
      </c>
      <c r="F374" s="539">
        <f>IF($N$369="","",IF(OR(ISTEXT($N$367),ISTEXT($N$368),ISTEXT($N$369)),"",IF(OR(3&gt;$N$367,6&gt;$N$368,((6-1)*$N$367+3)&gt;$N$369),"",IF(INDEX($P$369:$W$378,MOD(((6-1)*$N$367+3)-1,10)+1,INT((((6-1)*$N$367+3)-1)/10)+1)="","",INDEX($P$369:$W$378,MOD(((6-1)*$N$367+3)-1,10)+1,INT((((6-1)*$N$367+3)-1)/10)+1)))))</f>
        <v/>
      </c>
      <c r="G374" s="539">
        <f>IF($N$369="","",IF(OR(ISTEXT($N$367),ISTEXT($N$368),ISTEXT($N$369)),"",IF(OR(4&gt;$N$367,6&gt;$N$368,((6-1)*$N$367+4)&gt;$N$369),"",IF(INDEX($P$369:$W$378,MOD(((6-1)*$N$367+4)-1,10)+1,INT((((6-1)*$N$367+4)-1)/10)+1)="","",INDEX($P$369:$W$378,MOD(((6-1)*$N$367+4)-1,10)+1,INT((((6-1)*$N$367+4)-1)/10)+1)))))</f>
        <v/>
      </c>
      <c r="H374" s="539">
        <f>IF($N$369="","",IF(OR(ISTEXT($N$367),ISTEXT($N$368),ISTEXT($N$369)),"",IF(OR(5&gt;$N$367,6&gt;$N$368,((6-1)*$N$367+5)&gt;$N$369),"",IF(INDEX($P$369:$W$378,MOD(((6-1)*$N$367+5)-1,10)+1,INT((((6-1)*$N$367+5)-1)/10)+1)="","",INDEX($P$369:$W$378,MOD(((6-1)*$N$367+5)-1,10)+1,INT((((6-1)*$N$367+5)-1)/10)+1)))))</f>
        <v/>
      </c>
      <c r="I374" s="539">
        <f>IF($N$369="","",IF(OR(ISTEXT($N$367),ISTEXT($N$368),ISTEXT($N$369)),"",IF(OR(6&gt;$N$367,6&gt;$N$368,((6-1)*$N$367+6)&gt;$N$369),"",IF(INDEX($P$369:$W$378,MOD(((6-1)*$N$367+6)-1,10)+1,INT((((6-1)*$N$367+6)-1)/10)+1)="","",INDEX($P$369:$W$378,MOD(((6-1)*$N$367+6)-1,10)+1,INT((((6-1)*$N$367+6)-1)/10)+1)))))</f>
        <v/>
      </c>
      <c r="J374" s="539">
        <f>IF($N$369="","",IF(OR(ISTEXT($N$367),ISTEXT($N$368),ISTEXT($N$369)),"",IF(OR(7&gt;$N$367,6&gt;$N$368,((6-1)*$N$367+7)&gt;$N$369),"",IF(INDEX($P$369:$W$378,MOD(((6-1)*$N$367+7)-1,10)+1,INT((((6-1)*$N$367+7)-1)/10)+1)="","",INDEX($P$369:$W$378,MOD(((6-1)*$N$367+7)-1,10)+1,INT((((6-1)*$N$367+7)-1)/10)+1)))))</f>
        <v/>
      </c>
      <c r="K374" s="539">
        <f>IF($N$369="","",IF(OR(ISTEXT($N$367),ISTEXT($N$368),ISTEXT($N$369)),"",IF(OR(8&gt;$N$367,6&gt;$N$368,((6-1)*$N$367+8)&gt;$N$369),"",IF(INDEX($P$369:$W$378,MOD(((6-1)*$N$367+8)-1,10)+1,INT((((6-1)*$N$367+8)-1)/10)+1)="","",INDEX($P$369:$W$378,MOD(((6-1)*$N$367+8)-1,10)+1,INT((((6-1)*$N$367+8)-1)/10)+1)))))</f>
        <v/>
      </c>
      <c r="L374" s="539">
        <f>IF($N$369="","",IF(OR(ISTEXT($N$367),ISTEXT($N$368),ISTEXT($N$369)),"",IF(OR(9&gt;$N$367,6&gt;$N$368,((6-1)*$N$367+9)&gt;$N$369),"",IF(INDEX($P$369:$W$378,MOD(((6-1)*$N$367+9)-1,10)+1,INT((((6-1)*$N$367+9)-1)/10)+1)="","",INDEX($P$369:$W$378,MOD(((6-1)*$N$367+9)-1,10)+1,INT((((6-1)*$N$367+9)-1)/10)+1)))))</f>
        <v/>
      </c>
      <c r="M374" s="539">
        <f>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IF(OR($D$367="",$G$367=""),"",IF($D$367="Round",IF(7=1,"Axis 1 (0°)",IF(7=2,"Axis 2 (90°)","")),IF(ISTEXT($N$368),"",IF(7&gt;$N$368,"",IF(ISTEXT($I$367),"",ROUND((7-0.5)*$I$367/$N$368,1))))))</f>
        <v/>
      </c>
      <c r="C375" s="538" t="n"/>
      <c r="D375" s="539">
        <f>IF($N$369="","",IF(OR(ISTEXT($N$367),ISTEXT($N$368),ISTEXT($N$369)),"",IF(OR(1&gt;$N$367,7&gt;$N$368,((7-1)*$N$367+1)&gt;$N$369),"",IF(INDEX($P$369:$W$378,MOD(((7-1)*$N$367+1)-1,10)+1,INT((((7-1)*$N$367+1)-1)/10)+1)="","",INDEX($P$369:$W$378,MOD(((7-1)*$N$367+1)-1,10)+1,INT((((7-1)*$N$367+1)-1)/10)+1)))))</f>
        <v/>
      </c>
      <c r="E375" s="539">
        <f>IF($N$369="","",IF(OR(ISTEXT($N$367),ISTEXT($N$368),ISTEXT($N$369)),"",IF(OR(2&gt;$N$367,7&gt;$N$368,((7-1)*$N$367+2)&gt;$N$369),"",IF(INDEX($P$369:$W$378,MOD(((7-1)*$N$367+2)-1,10)+1,INT((((7-1)*$N$367+2)-1)/10)+1)="","",INDEX($P$369:$W$378,MOD(((7-1)*$N$367+2)-1,10)+1,INT((((7-1)*$N$367+2)-1)/10)+1)))))</f>
        <v/>
      </c>
      <c r="F375" s="539">
        <f>IF($N$369="","",IF(OR(ISTEXT($N$367),ISTEXT($N$368),ISTEXT($N$369)),"",IF(OR(3&gt;$N$367,7&gt;$N$368,((7-1)*$N$367+3)&gt;$N$369),"",IF(INDEX($P$369:$W$378,MOD(((7-1)*$N$367+3)-1,10)+1,INT((((7-1)*$N$367+3)-1)/10)+1)="","",INDEX($P$369:$W$378,MOD(((7-1)*$N$367+3)-1,10)+1,INT((((7-1)*$N$367+3)-1)/10)+1)))))</f>
        <v/>
      </c>
      <c r="G375" s="539">
        <f>IF($N$369="","",IF(OR(ISTEXT($N$367),ISTEXT($N$368),ISTEXT($N$369)),"",IF(OR(4&gt;$N$367,7&gt;$N$368,((7-1)*$N$367+4)&gt;$N$369),"",IF(INDEX($P$369:$W$378,MOD(((7-1)*$N$367+4)-1,10)+1,INT((((7-1)*$N$367+4)-1)/10)+1)="","",INDEX($P$369:$W$378,MOD(((7-1)*$N$367+4)-1,10)+1,INT((((7-1)*$N$367+4)-1)/10)+1)))))</f>
        <v/>
      </c>
      <c r="H375" s="539">
        <f>IF($N$369="","",IF(OR(ISTEXT($N$367),ISTEXT($N$368),ISTEXT($N$369)),"",IF(OR(5&gt;$N$367,7&gt;$N$368,((7-1)*$N$367+5)&gt;$N$369),"",IF(INDEX($P$369:$W$378,MOD(((7-1)*$N$367+5)-1,10)+1,INT((((7-1)*$N$367+5)-1)/10)+1)="","",INDEX($P$369:$W$378,MOD(((7-1)*$N$367+5)-1,10)+1,INT((((7-1)*$N$367+5)-1)/10)+1)))))</f>
        <v/>
      </c>
      <c r="I375" s="539">
        <f>IF($N$369="","",IF(OR(ISTEXT($N$367),ISTEXT($N$368),ISTEXT($N$369)),"",IF(OR(6&gt;$N$367,7&gt;$N$368,((7-1)*$N$367+6)&gt;$N$369),"",IF(INDEX($P$369:$W$378,MOD(((7-1)*$N$367+6)-1,10)+1,INT((((7-1)*$N$367+6)-1)/10)+1)="","",INDEX($P$369:$W$378,MOD(((7-1)*$N$367+6)-1,10)+1,INT((((7-1)*$N$367+6)-1)/10)+1)))))</f>
        <v/>
      </c>
      <c r="J375" s="539">
        <f>IF($N$369="","",IF(OR(ISTEXT($N$367),ISTEXT($N$368),ISTEXT($N$369)),"",IF(OR(7&gt;$N$367,7&gt;$N$368,((7-1)*$N$367+7)&gt;$N$369),"",IF(INDEX($P$369:$W$378,MOD(((7-1)*$N$367+7)-1,10)+1,INT((((7-1)*$N$367+7)-1)/10)+1)="","",INDEX($P$369:$W$378,MOD(((7-1)*$N$367+7)-1,10)+1,INT((((7-1)*$N$367+7)-1)/10)+1)))))</f>
        <v/>
      </c>
      <c r="K375" s="539">
        <f>IF($N$369="","",IF(OR(ISTEXT($N$367),ISTEXT($N$368),ISTEXT($N$369)),"",IF(OR(8&gt;$N$367,7&gt;$N$368,((7-1)*$N$367+8)&gt;$N$369),"",IF(INDEX($P$369:$W$378,MOD(((7-1)*$N$367+8)-1,10)+1,INT((((7-1)*$N$367+8)-1)/10)+1)="","",INDEX($P$369:$W$378,MOD(((7-1)*$N$367+8)-1,10)+1,INT((((7-1)*$N$367+8)-1)/10)+1)))))</f>
        <v/>
      </c>
      <c r="L375" s="539">
        <f>IF($N$369="","",IF(OR(ISTEXT($N$367),ISTEXT($N$368),ISTEXT($N$369)),"",IF(OR(9&gt;$N$367,7&gt;$N$368,((7-1)*$N$367+9)&gt;$N$369),"",IF(INDEX($P$369:$W$378,MOD(((7-1)*$N$367+9)-1,10)+1,INT((((7-1)*$N$367+9)-1)/10)+1)="","",INDEX($P$369:$W$378,MOD(((7-1)*$N$367+9)-1,10)+1,INT((((7-1)*$N$367+9)-1)/10)+1)))))</f>
        <v/>
      </c>
      <c r="M375" s="539">
        <f>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IF(OR($D$367="",$G$367=""),"",IF($D$367="Round",IF(8=1,"Axis 1 (0°)",IF(8=2,"Axis 2 (90°)","")),IF(ISTEXT($N$368),"",IF(8&gt;$N$368,"",IF(ISTEXT($I$367),"",ROUND((8-0.5)*$I$367/$N$368,1))))))</f>
        <v/>
      </c>
      <c r="C376" s="538" t="n"/>
      <c r="D376" s="539">
        <f>IF($N$369="","",IF(OR(ISTEXT($N$367),ISTEXT($N$368),ISTEXT($N$369)),"",IF(OR(1&gt;$N$367,8&gt;$N$368,((8-1)*$N$367+1)&gt;$N$369),"",IF(INDEX($P$369:$W$378,MOD(((8-1)*$N$367+1)-1,10)+1,INT((((8-1)*$N$367+1)-1)/10)+1)="","",INDEX($P$369:$W$378,MOD(((8-1)*$N$367+1)-1,10)+1,INT((((8-1)*$N$367+1)-1)/10)+1)))))</f>
        <v/>
      </c>
      <c r="E376" s="539">
        <f>IF($N$369="","",IF(OR(ISTEXT($N$367),ISTEXT($N$368),ISTEXT($N$369)),"",IF(OR(2&gt;$N$367,8&gt;$N$368,((8-1)*$N$367+2)&gt;$N$369),"",IF(INDEX($P$369:$W$378,MOD(((8-1)*$N$367+2)-1,10)+1,INT((((8-1)*$N$367+2)-1)/10)+1)="","",INDEX($P$369:$W$378,MOD(((8-1)*$N$367+2)-1,10)+1,INT((((8-1)*$N$367+2)-1)/10)+1)))))</f>
        <v/>
      </c>
      <c r="F376" s="539">
        <f>IF($N$369="","",IF(OR(ISTEXT($N$367),ISTEXT($N$368),ISTEXT($N$369)),"",IF(OR(3&gt;$N$367,8&gt;$N$368,((8-1)*$N$367+3)&gt;$N$369),"",IF(INDEX($P$369:$W$378,MOD(((8-1)*$N$367+3)-1,10)+1,INT((((8-1)*$N$367+3)-1)/10)+1)="","",INDEX($P$369:$W$378,MOD(((8-1)*$N$367+3)-1,10)+1,INT((((8-1)*$N$367+3)-1)/10)+1)))))</f>
        <v/>
      </c>
      <c r="G376" s="539">
        <f>IF($N$369="","",IF(OR(ISTEXT($N$367),ISTEXT($N$368),ISTEXT($N$369)),"",IF(OR(4&gt;$N$367,8&gt;$N$368,((8-1)*$N$367+4)&gt;$N$369),"",IF(INDEX($P$369:$W$378,MOD(((8-1)*$N$367+4)-1,10)+1,INT((((8-1)*$N$367+4)-1)/10)+1)="","",INDEX($P$369:$W$378,MOD(((8-1)*$N$367+4)-1,10)+1,INT((((8-1)*$N$367+4)-1)/10)+1)))))</f>
        <v/>
      </c>
      <c r="H376" s="539">
        <f>IF($N$369="","",IF(OR(ISTEXT($N$367),ISTEXT($N$368),ISTEXT($N$369)),"",IF(OR(5&gt;$N$367,8&gt;$N$368,((8-1)*$N$367+5)&gt;$N$369),"",IF(INDEX($P$369:$W$378,MOD(((8-1)*$N$367+5)-1,10)+1,INT((((8-1)*$N$367+5)-1)/10)+1)="","",INDEX($P$369:$W$378,MOD(((8-1)*$N$367+5)-1,10)+1,INT((((8-1)*$N$367+5)-1)/10)+1)))))</f>
        <v/>
      </c>
      <c r="I376" s="539">
        <f>IF($N$369="","",IF(OR(ISTEXT($N$367),ISTEXT($N$368),ISTEXT($N$369)),"",IF(OR(6&gt;$N$367,8&gt;$N$368,((8-1)*$N$367+6)&gt;$N$369),"",IF(INDEX($P$369:$W$378,MOD(((8-1)*$N$367+6)-1,10)+1,INT((((8-1)*$N$367+6)-1)/10)+1)="","",INDEX($P$369:$W$378,MOD(((8-1)*$N$367+6)-1,10)+1,INT((((8-1)*$N$367+6)-1)/10)+1)))))</f>
        <v/>
      </c>
      <c r="J376" s="539">
        <f>IF($N$369="","",IF(OR(ISTEXT($N$367),ISTEXT($N$368),ISTEXT($N$369)),"",IF(OR(7&gt;$N$367,8&gt;$N$368,((8-1)*$N$367+7)&gt;$N$369),"",IF(INDEX($P$369:$W$378,MOD(((8-1)*$N$367+7)-1,10)+1,INT((((8-1)*$N$367+7)-1)/10)+1)="","",INDEX($P$369:$W$378,MOD(((8-1)*$N$367+7)-1,10)+1,INT((((8-1)*$N$367+7)-1)/10)+1)))))</f>
        <v/>
      </c>
      <c r="K376" s="539">
        <f>IF($N$369="","",IF(OR(ISTEXT($N$367),ISTEXT($N$368),ISTEXT($N$369)),"",IF(OR(8&gt;$N$367,8&gt;$N$368,((8-1)*$N$367+8)&gt;$N$369),"",IF(INDEX($P$369:$W$378,MOD(((8-1)*$N$367+8)-1,10)+1,INT((((8-1)*$N$367+8)-1)/10)+1)="","",INDEX($P$369:$W$378,MOD(((8-1)*$N$367+8)-1,10)+1,INT((((8-1)*$N$367+8)-1)/10)+1)))))</f>
        <v/>
      </c>
      <c r="L376" s="539">
        <f>IF($N$369="","",IF(OR(ISTEXT($N$367),ISTEXT($N$368),ISTEXT($N$369)),"",IF(OR(9&gt;$N$367,8&gt;$N$368,((8-1)*$N$367+9)&gt;$N$369),"",IF(INDEX($P$369:$W$378,MOD(((8-1)*$N$367+9)-1,10)+1,INT((((8-1)*$N$367+9)-1)/10)+1)="","",INDEX($P$369:$W$378,MOD(((8-1)*$N$367+9)-1,10)+1,INT((((8-1)*$N$367+9)-1)/10)+1)))))</f>
        <v/>
      </c>
      <c r="M376" s="539">
        <f>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IF($G$382="","",IF($D$382="Round",$G$382&amp;""" dia",$G$382&amp;""" x "&amp;$I$382&amp;""""))</f>
        <v/>
      </c>
      <c r="G380" s="173" t="n"/>
      <c r="H380" s="525">
        <f>IF(OR($D$382="",$G$382=""),"",IF($D$382="Round",IF(ISTEXT($G$382),"",ROUND(PI()*(($G$382-2*N($K$382))/2)^2/144,3)),IF($I$382="","",IF(OR(ISTEXT($G$382),ISTEXT($I$382)),"",ROUND(($G$382-2*N($K$382))*($I$382-2*N($K$382))/144,3)))))</f>
        <v/>
      </c>
      <c r="I380" s="189" t="n"/>
      <c r="J380" s="189" t="n"/>
      <c r="K380" s="189">
        <f>IF(N(J380)*N(H380)=0,"",ROUND(N(J380)*N(H380),0))</f>
        <v/>
      </c>
      <c r="L380" s="189">
        <f>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IF($N$382="","",IF($D$382="Round",$N$382&amp;" x 2 axes",IF($N$383="","",$N$382&amp;" x "&amp;$N$383)))</f>
        <v/>
      </c>
      <c r="N382" s="534">
        <f>IF(OR($D$382="",$G$382=""),"",IF($D$382="Round",IF(ISTEXT($G$382),"",IF($G$382&lt;=9,6,IF($G$382&lt;=12,8,10))),IF(ISTEXT($G$382),"",IF($G$382&lt;12,2,MIN(10,MAX(3,ROUNDUP($G$382/6,0)))))))</f>
        <v/>
      </c>
      <c r="P382" s="473" t="inlineStr">
        <is>
          <t>Quick entry – type readings in order (row by row of the grid), down this column then the next:</t>
        </is>
      </c>
    </row>
    <row r="383" ht="13.35" customHeight="1" s="162">
      <c r="B383" s="535" t="inlineStr">
        <is>
          <t>Depth↓ Pos→ (in)</t>
        </is>
      </c>
      <c r="C383" s="414" t="n"/>
      <c r="D383" s="535">
        <f>IF(ISTEXT($N$382),"",IF(OR($D$382="",$G$382="",1&gt;$N$382),"",IF($D$382="Round",IF(ISTEXT($G$382),"",ROUND(IF(1&lt;=$N$382/2,$G$382/2*(1-SQRT(($N$382-2*1+1)/$N$382)),$G$382-$G$382/2*(1-SQRT(($N$382-2*($N$382-1+1)+1)/$N$382))),1)),IF(ISTEXT($G$382),"",ROUND((1-0.5)*$G$382/$N$382,1)))))</f>
        <v/>
      </c>
      <c r="E383" s="535">
        <f>IF(ISTEXT($N$382),"",IF(OR($D$382="",$G$382="",2&gt;$N$382),"",IF($D$382="Round",IF(ISTEXT($G$382),"",ROUND(IF(2&lt;=$N$382/2,$G$382/2*(1-SQRT(($N$382-2*2+1)/$N$382)),$G$382-$G$382/2*(1-SQRT(($N$382-2*($N$382-2+1)+1)/$N$382))),1)),IF(ISTEXT($G$382),"",ROUND((2-0.5)*$G$382/$N$382,1)))))</f>
        <v/>
      </c>
      <c r="F383" s="535">
        <f>IF(ISTEXT($N$382),"",IF(OR($D$382="",$G$382="",3&gt;$N$382),"",IF($D$382="Round",IF(ISTEXT($G$382),"",ROUND(IF(3&lt;=$N$382/2,$G$382/2*(1-SQRT(($N$382-2*3+1)/$N$382)),$G$382-$G$382/2*(1-SQRT(($N$382-2*($N$382-3+1)+1)/$N$382))),1)),IF(ISTEXT($G$382),"",ROUND((3-0.5)*$G$382/$N$382,1)))))</f>
        <v/>
      </c>
      <c r="G383" s="535">
        <f>IF(ISTEXT($N$382),"",IF(OR($D$382="",$G$382="",4&gt;$N$382),"",IF($D$382="Round",IF(ISTEXT($G$382),"",ROUND(IF(4&lt;=$N$382/2,$G$382/2*(1-SQRT(($N$382-2*4+1)/$N$382)),$G$382-$G$382/2*(1-SQRT(($N$382-2*($N$382-4+1)+1)/$N$382))),1)),IF(ISTEXT($G$382),"",ROUND((4-0.5)*$G$382/$N$382,1)))))</f>
        <v/>
      </c>
      <c r="H383" s="535">
        <f>IF(ISTEXT($N$382),"",IF(OR($D$382="",$G$382="",5&gt;$N$382),"",IF($D$382="Round",IF(ISTEXT($G$382),"",ROUND(IF(5&lt;=$N$382/2,$G$382/2*(1-SQRT(($N$382-2*5+1)/$N$382)),$G$382-$G$382/2*(1-SQRT(($N$382-2*($N$382-5+1)+1)/$N$382))),1)),IF(ISTEXT($G$382),"",ROUND((5-0.5)*$G$382/$N$382,1)))))</f>
        <v/>
      </c>
      <c r="I383" s="535">
        <f>IF(ISTEXT($N$382),"",IF(OR($D$382="",$G$382="",6&gt;$N$382),"",IF($D$382="Round",IF(ISTEXT($G$382),"",ROUND(IF(6&lt;=$N$382/2,$G$382/2*(1-SQRT(($N$382-2*6+1)/$N$382)),$G$382-$G$382/2*(1-SQRT(($N$382-2*($N$382-6+1)+1)/$N$382))),1)),IF(ISTEXT($G$382),"",ROUND((6-0.5)*$G$382/$N$382,1)))))</f>
        <v/>
      </c>
      <c r="J383" s="535">
        <f>IF(ISTEXT($N$382),"",IF(OR($D$382="",$G$382="",7&gt;$N$382),"",IF($D$382="Round",IF(ISTEXT($G$382),"",ROUND(IF(7&lt;=$N$382/2,$G$382/2*(1-SQRT(($N$382-2*7+1)/$N$382)),$G$382-$G$382/2*(1-SQRT(($N$382-2*($N$382-7+1)+1)/$N$382))),1)),IF(ISTEXT($G$382),"",ROUND((7-0.5)*$G$382/$N$382,1)))))</f>
        <v/>
      </c>
      <c r="K383" s="535">
        <f>IF(ISTEXT($N$382),"",IF(OR($D$382="",$G$382="",8&gt;$N$382),"",IF($D$382="Round",IF(ISTEXT($G$382),"",ROUND(IF(8&lt;=$N$382/2,$G$382/2*(1-SQRT(($N$382-2*8+1)/$N$382)),$G$382-$G$382/2*(1-SQRT(($N$382-2*($N$382-8+1)+1)/$N$382))),1)),IF(ISTEXT($G$382),"",ROUND((8-0.5)*$G$382/$N$382,1)))))</f>
        <v/>
      </c>
      <c r="L383" s="535">
        <f>IF(ISTEXT($N$382),"",IF(OR($D$382="",$G$382="",9&gt;$N$382),"",IF($D$382="Round",IF(ISTEXT($G$382),"",ROUND(IF(9&lt;=$N$382/2,$G$382/2*(1-SQRT(($N$382-2*9+1)/$N$382)),$G$382-$G$382/2*(1-SQRT(($N$382-2*($N$382-9+1)+1)/$N$382))),1)),IF(ISTEXT($G$382),"",ROUND((9-0.5)*$G$382/$N$382,1)))))</f>
        <v/>
      </c>
      <c r="M383" s="535">
        <f>IF(ISTEXT($N$382),"",IF(OR($D$382="",$G$382="",10&gt;$N$382),"",IF($D$382="Round",IF(ISTEXT($G$382),"",ROUND(IF(10&lt;=$N$382/2,$G$382/2*(1-SQRT(($N$382-2*10+1)/$N$382)),$G$382-$G$382/2*(1-SQRT(($N$382-2*($N$382-10+1)+1)/$N$382))),1)),IF(ISTEXT($G$382),"",ROUND((10-0.5)*$G$382/$N$382,1)))))</f>
        <v/>
      </c>
      <c r="N383" s="534">
        <f>IF(OR($D$382="",$G$382=""),"",IF($D$382="Round",2,IF($I$382="","",IF(ISTEXT($I$382),"",IF($I$382&lt;12,2,MIN(8,MAX(3,ROUNDUP($I$382/6,0))))))))</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IF(OR($D$382="",$G$382=""),"",IF($D$382="Round",IF(1=1,"Axis 1 (0°)",IF(1=2,"Axis 2 (90°)","")),IF(ISTEXT($N$383),"",IF(1&gt;$N$383,"",IF(ISTEXT($I$382),"",ROUND((1-0.5)*$I$382/$N$383,1))))))</f>
        <v/>
      </c>
      <c r="C384" s="538" t="n"/>
      <c r="D384" s="539">
        <f>IF($N$384="","",IF(OR(ISTEXT($N$382),ISTEXT($N$383),ISTEXT($N$384)),"",IF(OR(1&gt;$N$382,1&gt;$N$383,((1-1)*$N$382+1)&gt;$N$384),"",IF(INDEX($P$384:$W$393,MOD(((1-1)*$N$382+1)-1,10)+1,INT((((1-1)*$N$382+1)-1)/10)+1)="","",INDEX($P$384:$W$393,MOD(((1-1)*$N$382+1)-1,10)+1,INT((((1-1)*$N$382+1)-1)/10)+1)))))</f>
        <v/>
      </c>
      <c r="E384" s="539">
        <f>IF($N$384="","",IF(OR(ISTEXT($N$382),ISTEXT($N$383),ISTEXT($N$384)),"",IF(OR(2&gt;$N$382,1&gt;$N$383,((1-1)*$N$382+2)&gt;$N$384),"",IF(INDEX($P$384:$W$393,MOD(((1-1)*$N$382+2)-1,10)+1,INT((((1-1)*$N$382+2)-1)/10)+1)="","",INDEX($P$384:$W$393,MOD(((1-1)*$N$382+2)-1,10)+1,INT((((1-1)*$N$382+2)-1)/10)+1)))))</f>
        <v/>
      </c>
      <c r="F384" s="539">
        <f>IF($N$384="","",IF(OR(ISTEXT($N$382),ISTEXT($N$383),ISTEXT($N$384)),"",IF(OR(3&gt;$N$382,1&gt;$N$383,((1-1)*$N$382+3)&gt;$N$384),"",IF(INDEX($P$384:$W$393,MOD(((1-1)*$N$382+3)-1,10)+1,INT((((1-1)*$N$382+3)-1)/10)+1)="","",INDEX($P$384:$W$393,MOD(((1-1)*$N$382+3)-1,10)+1,INT((((1-1)*$N$382+3)-1)/10)+1)))))</f>
        <v/>
      </c>
      <c r="G384" s="539">
        <f>IF($N$384="","",IF(OR(ISTEXT($N$382),ISTEXT($N$383),ISTEXT($N$384)),"",IF(OR(4&gt;$N$382,1&gt;$N$383,((1-1)*$N$382+4)&gt;$N$384),"",IF(INDEX($P$384:$W$393,MOD(((1-1)*$N$382+4)-1,10)+1,INT((((1-1)*$N$382+4)-1)/10)+1)="","",INDEX($P$384:$W$393,MOD(((1-1)*$N$382+4)-1,10)+1,INT((((1-1)*$N$382+4)-1)/10)+1)))))</f>
        <v/>
      </c>
      <c r="H384" s="539">
        <f>IF($N$384="","",IF(OR(ISTEXT($N$382),ISTEXT($N$383),ISTEXT($N$384)),"",IF(OR(5&gt;$N$382,1&gt;$N$383,((1-1)*$N$382+5)&gt;$N$384),"",IF(INDEX($P$384:$W$393,MOD(((1-1)*$N$382+5)-1,10)+1,INT((((1-1)*$N$382+5)-1)/10)+1)="","",INDEX($P$384:$W$393,MOD(((1-1)*$N$382+5)-1,10)+1,INT((((1-1)*$N$382+5)-1)/10)+1)))))</f>
        <v/>
      </c>
      <c r="I384" s="539">
        <f>IF($N$384="","",IF(OR(ISTEXT($N$382),ISTEXT($N$383),ISTEXT($N$384)),"",IF(OR(6&gt;$N$382,1&gt;$N$383,((1-1)*$N$382+6)&gt;$N$384),"",IF(INDEX($P$384:$W$393,MOD(((1-1)*$N$382+6)-1,10)+1,INT((((1-1)*$N$382+6)-1)/10)+1)="","",INDEX($P$384:$W$393,MOD(((1-1)*$N$382+6)-1,10)+1,INT((((1-1)*$N$382+6)-1)/10)+1)))))</f>
        <v/>
      </c>
      <c r="J384" s="539">
        <f>IF($N$384="","",IF(OR(ISTEXT($N$382),ISTEXT($N$383),ISTEXT($N$384)),"",IF(OR(7&gt;$N$382,1&gt;$N$383,((1-1)*$N$382+7)&gt;$N$384),"",IF(INDEX($P$384:$W$393,MOD(((1-1)*$N$382+7)-1,10)+1,INT((((1-1)*$N$382+7)-1)/10)+1)="","",INDEX($P$384:$W$393,MOD(((1-1)*$N$382+7)-1,10)+1,INT((((1-1)*$N$382+7)-1)/10)+1)))))</f>
        <v/>
      </c>
      <c r="K384" s="539">
        <f>IF($N$384="","",IF(OR(ISTEXT($N$382),ISTEXT($N$383),ISTEXT($N$384)),"",IF(OR(8&gt;$N$382,1&gt;$N$383,((1-1)*$N$382+8)&gt;$N$384),"",IF(INDEX($P$384:$W$393,MOD(((1-1)*$N$382+8)-1,10)+1,INT((((1-1)*$N$382+8)-1)/10)+1)="","",INDEX($P$384:$W$393,MOD(((1-1)*$N$382+8)-1,10)+1,INT((((1-1)*$N$382+8)-1)/10)+1)))))</f>
        <v/>
      </c>
      <c r="L384" s="539">
        <f>IF($N$384="","",IF(OR(ISTEXT($N$382),ISTEXT($N$383),ISTEXT($N$384)),"",IF(OR(9&gt;$N$382,1&gt;$N$383,((1-1)*$N$382+9)&gt;$N$384),"",IF(INDEX($P$384:$W$393,MOD(((1-1)*$N$382+9)-1,10)+1,INT((((1-1)*$N$382+9)-1)/10)+1)="","",INDEX($P$384:$W$393,MOD(((1-1)*$N$382+9)-1,10)+1,INT((((1-1)*$N$382+9)-1)/10)+1)))))</f>
        <v/>
      </c>
      <c r="M384" s="539">
        <f>IF($N$384="","",IF(OR(ISTEXT($N$382),ISTEXT($N$383),ISTEXT($N$384)),"",IF(OR(10&gt;$N$382,1&gt;$N$383,((1-1)*$N$382+10)&gt;$N$384),"",IF(INDEX($P$384:$W$393,MOD(((1-1)*$N$382+10)-1,10)+1,INT((((1-1)*$N$382+10)-1)/10)+1)="","",INDEX($P$384:$W$393,MOD(((1-1)*$N$382+10)-1,10)+1,INT((((1-1)*$N$382+10)-1)/10)+1)))))</f>
        <v/>
      </c>
      <c r="N384" s="534">
        <f>IF(OR(N382="",N383=""),"",IF(OR(ISTEXT(N382),ISTEXT(N383)),"",N382*N383))</f>
        <v/>
      </c>
      <c r="P384" s="540" t="n"/>
      <c r="Q384" s="540" t="n"/>
      <c r="R384" s="540" t="n"/>
      <c r="S384" s="540" t="n"/>
      <c r="T384" s="540" t="n"/>
      <c r="U384" s="540" t="n"/>
      <c r="V384" s="540" t="n"/>
      <c r="W384" s="540" t="n"/>
    </row>
    <row r="385" ht="13.35" customHeight="1" s="162">
      <c r="B385" s="537">
        <f>IF(OR($D$382="",$G$382=""),"",IF($D$382="Round",IF(2=1,"Axis 1 (0°)",IF(2=2,"Axis 2 (90°)","")),IF(ISTEXT($N$383),"",IF(2&gt;$N$383,"",IF(ISTEXT($I$382),"",ROUND((2-0.5)*$I$382/$N$383,1))))))</f>
        <v/>
      </c>
      <c r="C385" s="538" t="n"/>
      <c r="D385" s="539">
        <f>IF($N$384="","",IF(OR(ISTEXT($N$382),ISTEXT($N$383),ISTEXT($N$384)),"",IF(OR(1&gt;$N$382,2&gt;$N$383,((2-1)*$N$382+1)&gt;$N$384),"",IF(INDEX($P$384:$W$393,MOD(((2-1)*$N$382+1)-1,10)+1,INT((((2-1)*$N$382+1)-1)/10)+1)="","",INDEX($P$384:$W$393,MOD(((2-1)*$N$382+1)-1,10)+1,INT((((2-1)*$N$382+1)-1)/10)+1)))))</f>
        <v/>
      </c>
      <c r="E385" s="539">
        <f>IF($N$384="","",IF(OR(ISTEXT($N$382),ISTEXT($N$383),ISTEXT($N$384)),"",IF(OR(2&gt;$N$382,2&gt;$N$383,((2-1)*$N$382+2)&gt;$N$384),"",IF(INDEX($P$384:$W$393,MOD(((2-1)*$N$382+2)-1,10)+1,INT((((2-1)*$N$382+2)-1)/10)+1)="","",INDEX($P$384:$W$393,MOD(((2-1)*$N$382+2)-1,10)+1,INT((((2-1)*$N$382+2)-1)/10)+1)))))</f>
        <v/>
      </c>
      <c r="F385" s="539">
        <f>IF($N$384="","",IF(OR(ISTEXT($N$382),ISTEXT($N$383),ISTEXT($N$384)),"",IF(OR(3&gt;$N$382,2&gt;$N$383,((2-1)*$N$382+3)&gt;$N$384),"",IF(INDEX($P$384:$W$393,MOD(((2-1)*$N$382+3)-1,10)+1,INT((((2-1)*$N$382+3)-1)/10)+1)="","",INDEX($P$384:$W$393,MOD(((2-1)*$N$382+3)-1,10)+1,INT((((2-1)*$N$382+3)-1)/10)+1)))))</f>
        <v/>
      </c>
      <c r="G385" s="539">
        <f>IF($N$384="","",IF(OR(ISTEXT($N$382),ISTEXT($N$383),ISTEXT($N$384)),"",IF(OR(4&gt;$N$382,2&gt;$N$383,((2-1)*$N$382+4)&gt;$N$384),"",IF(INDEX($P$384:$W$393,MOD(((2-1)*$N$382+4)-1,10)+1,INT((((2-1)*$N$382+4)-1)/10)+1)="","",INDEX($P$384:$W$393,MOD(((2-1)*$N$382+4)-1,10)+1,INT((((2-1)*$N$382+4)-1)/10)+1)))))</f>
        <v/>
      </c>
      <c r="H385" s="539">
        <f>IF($N$384="","",IF(OR(ISTEXT($N$382),ISTEXT($N$383),ISTEXT($N$384)),"",IF(OR(5&gt;$N$382,2&gt;$N$383,((2-1)*$N$382+5)&gt;$N$384),"",IF(INDEX($P$384:$W$393,MOD(((2-1)*$N$382+5)-1,10)+1,INT((((2-1)*$N$382+5)-1)/10)+1)="","",INDEX($P$384:$W$393,MOD(((2-1)*$N$382+5)-1,10)+1,INT((((2-1)*$N$382+5)-1)/10)+1)))))</f>
        <v/>
      </c>
      <c r="I385" s="539">
        <f>IF($N$384="","",IF(OR(ISTEXT($N$382),ISTEXT($N$383),ISTEXT($N$384)),"",IF(OR(6&gt;$N$382,2&gt;$N$383,((2-1)*$N$382+6)&gt;$N$384),"",IF(INDEX($P$384:$W$393,MOD(((2-1)*$N$382+6)-1,10)+1,INT((((2-1)*$N$382+6)-1)/10)+1)="","",INDEX($P$384:$W$393,MOD(((2-1)*$N$382+6)-1,10)+1,INT((((2-1)*$N$382+6)-1)/10)+1)))))</f>
        <v/>
      </c>
      <c r="J385" s="539">
        <f>IF($N$384="","",IF(OR(ISTEXT($N$382),ISTEXT($N$383),ISTEXT($N$384)),"",IF(OR(7&gt;$N$382,2&gt;$N$383,((2-1)*$N$382+7)&gt;$N$384),"",IF(INDEX($P$384:$W$393,MOD(((2-1)*$N$382+7)-1,10)+1,INT((((2-1)*$N$382+7)-1)/10)+1)="","",INDEX($P$384:$W$393,MOD(((2-1)*$N$382+7)-1,10)+1,INT((((2-1)*$N$382+7)-1)/10)+1)))))</f>
        <v/>
      </c>
      <c r="K385" s="539">
        <f>IF($N$384="","",IF(OR(ISTEXT($N$382),ISTEXT($N$383),ISTEXT($N$384)),"",IF(OR(8&gt;$N$382,2&gt;$N$383,((2-1)*$N$382+8)&gt;$N$384),"",IF(INDEX($P$384:$W$393,MOD(((2-1)*$N$382+8)-1,10)+1,INT((((2-1)*$N$382+8)-1)/10)+1)="","",INDEX($P$384:$W$393,MOD(((2-1)*$N$382+8)-1,10)+1,INT((((2-1)*$N$382+8)-1)/10)+1)))))</f>
        <v/>
      </c>
      <c r="L385" s="539">
        <f>IF($N$384="","",IF(OR(ISTEXT($N$382),ISTEXT($N$383),ISTEXT($N$384)),"",IF(OR(9&gt;$N$382,2&gt;$N$383,((2-1)*$N$382+9)&gt;$N$384),"",IF(INDEX($P$384:$W$393,MOD(((2-1)*$N$382+9)-1,10)+1,INT((((2-1)*$N$382+9)-1)/10)+1)="","",INDEX($P$384:$W$393,MOD(((2-1)*$N$382+9)-1,10)+1,INT((((2-1)*$N$382+9)-1)/10)+1)))))</f>
        <v/>
      </c>
      <c r="M385" s="539">
        <f>IF($N$384="","",IF(OR(ISTEXT($N$382),ISTEXT($N$383),ISTEXT($N$384)),"",IF(OR(10&gt;$N$382,2&gt;$N$383,((2-1)*$N$382+10)&gt;$N$384),"",IF(INDEX($P$384:$W$393,MOD(((2-1)*$N$382+10)-1,10)+1,INT((((2-1)*$N$382+10)-1)/10)+1)="","",INDEX($P$384:$W$393,MOD(((2-1)*$N$382+10)-1,10)+1,INT((((2-1)*$N$382+10)-1)/10)+1)))))</f>
        <v/>
      </c>
      <c r="P385" s="540" t="n"/>
      <c r="Q385" s="540" t="n"/>
      <c r="R385" s="540" t="n"/>
      <c r="S385" s="540" t="n"/>
      <c r="T385" s="540" t="n"/>
      <c r="U385" s="540" t="n"/>
      <c r="V385" s="540" t="n"/>
      <c r="W385" s="540" t="n"/>
    </row>
    <row r="386" ht="13.35" customHeight="1" s="162">
      <c r="B386" s="537">
        <f>IF(OR($D$382="",$G$382=""),"",IF($D$382="Round",IF(3=1,"Axis 1 (0°)",IF(3=2,"Axis 2 (90°)","")),IF(ISTEXT($N$383),"",IF(3&gt;$N$383,"",IF(ISTEXT($I$382),"",ROUND((3-0.5)*$I$382/$N$383,1))))))</f>
        <v/>
      </c>
      <c r="C386" s="538" t="n"/>
      <c r="D386" s="539">
        <f>IF($N$384="","",IF(OR(ISTEXT($N$382),ISTEXT($N$383),ISTEXT($N$384)),"",IF(OR(1&gt;$N$382,3&gt;$N$383,((3-1)*$N$382+1)&gt;$N$384),"",IF(INDEX($P$384:$W$393,MOD(((3-1)*$N$382+1)-1,10)+1,INT((((3-1)*$N$382+1)-1)/10)+1)="","",INDEX($P$384:$W$393,MOD(((3-1)*$N$382+1)-1,10)+1,INT((((3-1)*$N$382+1)-1)/10)+1)))))</f>
        <v/>
      </c>
      <c r="E386" s="539">
        <f>IF($N$384="","",IF(OR(ISTEXT($N$382),ISTEXT($N$383),ISTEXT($N$384)),"",IF(OR(2&gt;$N$382,3&gt;$N$383,((3-1)*$N$382+2)&gt;$N$384),"",IF(INDEX($P$384:$W$393,MOD(((3-1)*$N$382+2)-1,10)+1,INT((((3-1)*$N$382+2)-1)/10)+1)="","",INDEX($P$384:$W$393,MOD(((3-1)*$N$382+2)-1,10)+1,INT((((3-1)*$N$382+2)-1)/10)+1)))))</f>
        <v/>
      </c>
      <c r="F386" s="539">
        <f>IF($N$384="","",IF(OR(ISTEXT($N$382),ISTEXT($N$383),ISTEXT($N$384)),"",IF(OR(3&gt;$N$382,3&gt;$N$383,((3-1)*$N$382+3)&gt;$N$384),"",IF(INDEX($P$384:$W$393,MOD(((3-1)*$N$382+3)-1,10)+1,INT((((3-1)*$N$382+3)-1)/10)+1)="","",INDEX($P$384:$W$393,MOD(((3-1)*$N$382+3)-1,10)+1,INT((((3-1)*$N$382+3)-1)/10)+1)))))</f>
        <v/>
      </c>
      <c r="G386" s="539">
        <f>IF($N$384="","",IF(OR(ISTEXT($N$382),ISTEXT($N$383),ISTEXT($N$384)),"",IF(OR(4&gt;$N$382,3&gt;$N$383,((3-1)*$N$382+4)&gt;$N$384),"",IF(INDEX($P$384:$W$393,MOD(((3-1)*$N$382+4)-1,10)+1,INT((((3-1)*$N$382+4)-1)/10)+1)="","",INDEX($P$384:$W$393,MOD(((3-1)*$N$382+4)-1,10)+1,INT((((3-1)*$N$382+4)-1)/10)+1)))))</f>
        <v/>
      </c>
      <c r="H386" s="539">
        <f>IF($N$384="","",IF(OR(ISTEXT($N$382),ISTEXT($N$383),ISTEXT($N$384)),"",IF(OR(5&gt;$N$382,3&gt;$N$383,((3-1)*$N$382+5)&gt;$N$384),"",IF(INDEX($P$384:$W$393,MOD(((3-1)*$N$382+5)-1,10)+1,INT((((3-1)*$N$382+5)-1)/10)+1)="","",INDEX($P$384:$W$393,MOD(((3-1)*$N$382+5)-1,10)+1,INT((((3-1)*$N$382+5)-1)/10)+1)))))</f>
        <v/>
      </c>
      <c r="I386" s="539">
        <f>IF($N$384="","",IF(OR(ISTEXT($N$382),ISTEXT($N$383),ISTEXT($N$384)),"",IF(OR(6&gt;$N$382,3&gt;$N$383,((3-1)*$N$382+6)&gt;$N$384),"",IF(INDEX($P$384:$W$393,MOD(((3-1)*$N$382+6)-1,10)+1,INT((((3-1)*$N$382+6)-1)/10)+1)="","",INDEX($P$384:$W$393,MOD(((3-1)*$N$382+6)-1,10)+1,INT((((3-1)*$N$382+6)-1)/10)+1)))))</f>
        <v/>
      </c>
      <c r="J386" s="539">
        <f>IF($N$384="","",IF(OR(ISTEXT($N$382),ISTEXT($N$383),ISTEXT($N$384)),"",IF(OR(7&gt;$N$382,3&gt;$N$383,((3-1)*$N$382+7)&gt;$N$384),"",IF(INDEX($P$384:$W$393,MOD(((3-1)*$N$382+7)-1,10)+1,INT((((3-1)*$N$382+7)-1)/10)+1)="","",INDEX($P$384:$W$393,MOD(((3-1)*$N$382+7)-1,10)+1,INT((((3-1)*$N$382+7)-1)/10)+1)))))</f>
        <v/>
      </c>
      <c r="K386" s="539">
        <f>IF($N$384="","",IF(OR(ISTEXT($N$382),ISTEXT($N$383),ISTEXT($N$384)),"",IF(OR(8&gt;$N$382,3&gt;$N$383,((3-1)*$N$382+8)&gt;$N$384),"",IF(INDEX($P$384:$W$393,MOD(((3-1)*$N$382+8)-1,10)+1,INT((((3-1)*$N$382+8)-1)/10)+1)="","",INDEX($P$384:$W$393,MOD(((3-1)*$N$382+8)-1,10)+1,INT((((3-1)*$N$382+8)-1)/10)+1)))))</f>
        <v/>
      </c>
      <c r="L386" s="539">
        <f>IF($N$384="","",IF(OR(ISTEXT($N$382),ISTEXT($N$383),ISTEXT($N$384)),"",IF(OR(9&gt;$N$382,3&gt;$N$383,((3-1)*$N$382+9)&gt;$N$384),"",IF(INDEX($P$384:$W$393,MOD(((3-1)*$N$382+9)-1,10)+1,INT((((3-1)*$N$382+9)-1)/10)+1)="","",INDEX($P$384:$W$393,MOD(((3-1)*$N$382+9)-1,10)+1,INT((((3-1)*$N$382+9)-1)/10)+1)))))</f>
        <v/>
      </c>
      <c r="M386" s="539">
        <f>IF($N$384="","",IF(OR(ISTEXT($N$382),ISTEXT($N$383),ISTEXT($N$384)),"",IF(OR(10&gt;$N$382,3&gt;$N$383,((3-1)*$N$382+10)&gt;$N$384),"",IF(INDEX($P$384:$W$393,MOD(((3-1)*$N$382+10)-1,10)+1,INT((((3-1)*$N$382+10)-1)/10)+1)="","",INDEX($P$384:$W$393,MOD(((3-1)*$N$382+10)-1,10)+1,INT((((3-1)*$N$382+10)-1)/10)+1)))))</f>
        <v/>
      </c>
      <c r="P386" s="540" t="n"/>
      <c r="Q386" s="540" t="n"/>
      <c r="R386" s="540" t="n"/>
      <c r="S386" s="540" t="n"/>
      <c r="T386" s="540" t="n"/>
      <c r="U386" s="540" t="n"/>
      <c r="V386" s="540" t="n"/>
      <c r="W386" s="540" t="n"/>
    </row>
    <row r="387" ht="13.35" customHeight="1" s="162">
      <c r="B387" s="537">
        <f>IF(OR($D$382="",$G$382=""),"",IF($D$382="Round",IF(4=1,"Axis 1 (0°)",IF(4=2,"Axis 2 (90°)","")),IF(ISTEXT($N$383),"",IF(4&gt;$N$383,"",IF(ISTEXT($I$382),"",ROUND((4-0.5)*$I$382/$N$383,1))))))</f>
        <v/>
      </c>
      <c r="C387" s="538" t="n"/>
      <c r="D387" s="539">
        <f>IF($N$384="","",IF(OR(ISTEXT($N$382),ISTEXT($N$383),ISTEXT($N$384)),"",IF(OR(1&gt;$N$382,4&gt;$N$383,((4-1)*$N$382+1)&gt;$N$384),"",IF(INDEX($P$384:$W$393,MOD(((4-1)*$N$382+1)-1,10)+1,INT((((4-1)*$N$382+1)-1)/10)+1)="","",INDEX($P$384:$W$393,MOD(((4-1)*$N$382+1)-1,10)+1,INT((((4-1)*$N$382+1)-1)/10)+1)))))</f>
        <v/>
      </c>
      <c r="E387" s="539">
        <f>IF($N$384="","",IF(OR(ISTEXT($N$382),ISTEXT($N$383),ISTEXT($N$384)),"",IF(OR(2&gt;$N$382,4&gt;$N$383,((4-1)*$N$382+2)&gt;$N$384),"",IF(INDEX($P$384:$W$393,MOD(((4-1)*$N$382+2)-1,10)+1,INT((((4-1)*$N$382+2)-1)/10)+1)="","",INDEX($P$384:$W$393,MOD(((4-1)*$N$382+2)-1,10)+1,INT((((4-1)*$N$382+2)-1)/10)+1)))))</f>
        <v/>
      </c>
      <c r="F387" s="539">
        <f>IF($N$384="","",IF(OR(ISTEXT($N$382),ISTEXT($N$383),ISTEXT($N$384)),"",IF(OR(3&gt;$N$382,4&gt;$N$383,((4-1)*$N$382+3)&gt;$N$384),"",IF(INDEX($P$384:$W$393,MOD(((4-1)*$N$382+3)-1,10)+1,INT((((4-1)*$N$382+3)-1)/10)+1)="","",INDEX($P$384:$W$393,MOD(((4-1)*$N$382+3)-1,10)+1,INT((((4-1)*$N$382+3)-1)/10)+1)))))</f>
        <v/>
      </c>
      <c r="G387" s="539">
        <f>IF($N$384="","",IF(OR(ISTEXT($N$382),ISTEXT($N$383),ISTEXT($N$384)),"",IF(OR(4&gt;$N$382,4&gt;$N$383,((4-1)*$N$382+4)&gt;$N$384),"",IF(INDEX($P$384:$W$393,MOD(((4-1)*$N$382+4)-1,10)+1,INT((((4-1)*$N$382+4)-1)/10)+1)="","",INDEX($P$384:$W$393,MOD(((4-1)*$N$382+4)-1,10)+1,INT((((4-1)*$N$382+4)-1)/10)+1)))))</f>
        <v/>
      </c>
      <c r="H387" s="539">
        <f>IF($N$384="","",IF(OR(ISTEXT($N$382),ISTEXT($N$383),ISTEXT($N$384)),"",IF(OR(5&gt;$N$382,4&gt;$N$383,((4-1)*$N$382+5)&gt;$N$384),"",IF(INDEX($P$384:$W$393,MOD(((4-1)*$N$382+5)-1,10)+1,INT((((4-1)*$N$382+5)-1)/10)+1)="","",INDEX($P$384:$W$393,MOD(((4-1)*$N$382+5)-1,10)+1,INT((((4-1)*$N$382+5)-1)/10)+1)))))</f>
        <v/>
      </c>
      <c r="I387" s="539">
        <f>IF($N$384="","",IF(OR(ISTEXT($N$382),ISTEXT($N$383),ISTEXT($N$384)),"",IF(OR(6&gt;$N$382,4&gt;$N$383,((4-1)*$N$382+6)&gt;$N$384),"",IF(INDEX($P$384:$W$393,MOD(((4-1)*$N$382+6)-1,10)+1,INT((((4-1)*$N$382+6)-1)/10)+1)="","",INDEX($P$384:$W$393,MOD(((4-1)*$N$382+6)-1,10)+1,INT((((4-1)*$N$382+6)-1)/10)+1)))))</f>
        <v/>
      </c>
      <c r="J387" s="539">
        <f>IF($N$384="","",IF(OR(ISTEXT($N$382),ISTEXT($N$383),ISTEXT($N$384)),"",IF(OR(7&gt;$N$382,4&gt;$N$383,((4-1)*$N$382+7)&gt;$N$384),"",IF(INDEX($P$384:$W$393,MOD(((4-1)*$N$382+7)-1,10)+1,INT((((4-1)*$N$382+7)-1)/10)+1)="","",INDEX($P$384:$W$393,MOD(((4-1)*$N$382+7)-1,10)+1,INT((((4-1)*$N$382+7)-1)/10)+1)))))</f>
        <v/>
      </c>
      <c r="K387" s="539">
        <f>IF($N$384="","",IF(OR(ISTEXT($N$382),ISTEXT($N$383),ISTEXT($N$384)),"",IF(OR(8&gt;$N$382,4&gt;$N$383,((4-1)*$N$382+8)&gt;$N$384),"",IF(INDEX($P$384:$W$393,MOD(((4-1)*$N$382+8)-1,10)+1,INT((((4-1)*$N$382+8)-1)/10)+1)="","",INDEX($P$384:$W$393,MOD(((4-1)*$N$382+8)-1,10)+1,INT((((4-1)*$N$382+8)-1)/10)+1)))))</f>
        <v/>
      </c>
      <c r="L387" s="539">
        <f>IF($N$384="","",IF(OR(ISTEXT($N$382),ISTEXT($N$383),ISTEXT($N$384)),"",IF(OR(9&gt;$N$382,4&gt;$N$383,((4-1)*$N$382+9)&gt;$N$384),"",IF(INDEX($P$384:$W$393,MOD(((4-1)*$N$382+9)-1,10)+1,INT((((4-1)*$N$382+9)-1)/10)+1)="","",INDEX($P$384:$W$393,MOD(((4-1)*$N$382+9)-1,10)+1,INT((((4-1)*$N$382+9)-1)/10)+1)))))</f>
        <v/>
      </c>
      <c r="M387" s="539">
        <f>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IF(OR($D$382="",$G$382=""),"",IF($D$382="Round",IF(5=1,"Axis 1 (0°)",IF(5=2,"Axis 2 (90°)","")),IF(ISTEXT($N$383),"",IF(5&gt;$N$383,"",IF(ISTEXT($I$382),"",ROUND((5-0.5)*$I$382/$N$383,1))))))</f>
        <v/>
      </c>
      <c r="C388" s="538" t="n"/>
      <c r="D388" s="539">
        <f>IF($N$384="","",IF(OR(ISTEXT($N$382),ISTEXT($N$383),ISTEXT($N$384)),"",IF(OR(1&gt;$N$382,5&gt;$N$383,((5-1)*$N$382+1)&gt;$N$384),"",IF(INDEX($P$384:$W$393,MOD(((5-1)*$N$382+1)-1,10)+1,INT((((5-1)*$N$382+1)-1)/10)+1)="","",INDEX($P$384:$W$393,MOD(((5-1)*$N$382+1)-1,10)+1,INT((((5-1)*$N$382+1)-1)/10)+1)))))</f>
        <v/>
      </c>
      <c r="E388" s="539">
        <f>IF($N$384="","",IF(OR(ISTEXT($N$382),ISTEXT($N$383),ISTEXT($N$384)),"",IF(OR(2&gt;$N$382,5&gt;$N$383,((5-1)*$N$382+2)&gt;$N$384),"",IF(INDEX($P$384:$W$393,MOD(((5-1)*$N$382+2)-1,10)+1,INT((((5-1)*$N$382+2)-1)/10)+1)="","",INDEX($P$384:$W$393,MOD(((5-1)*$N$382+2)-1,10)+1,INT((((5-1)*$N$382+2)-1)/10)+1)))))</f>
        <v/>
      </c>
      <c r="F388" s="539">
        <f>IF($N$384="","",IF(OR(ISTEXT($N$382),ISTEXT($N$383),ISTEXT($N$384)),"",IF(OR(3&gt;$N$382,5&gt;$N$383,((5-1)*$N$382+3)&gt;$N$384),"",IF(INDEX($P$384:$W$393,MOD(((5-1)*$N$382+3)-1,10)+1,INT((((5-1)*$N$382+3)-1)/10)+1)="","",INDEX($P$384:$W$393,MOD(((5-1)*$N$382+3)-1,10)+1,INT((((5-1)*$N$382+3)-1)/10)+1)))))</f>
        <v/>
      </c>
      <c r="G388" s="539">
        <f>IF($N$384="","",IF(OR(ISTEXT($N$382),ISTEXT($N$383),ISTEXT($N$384)),"",IF(OR(4&gt;$N$382,5&gt;$N$383,((5-1)*$N$382+4)&gt;$N$384),"",IF(INDEX($P$384:$W$393,MOD(((5-1)*$N$382+4)-1,10)+1,INT((((5-1)*$N$382+4)-1)/10)+1)="","",INDEX($P$384:$W$393,MOD(((5-1)*$N$382+4)-1,10)+1,INT((((5-1)*$N$382+4)-1)/10)+1)))))</f>
        <v/>
      </c>
      <c r="H388" s="539">
        <f>IF($N$384="","",IF(OR(ISTEXT($N$382),ISTEXT($N$383),ISTEXT($N$384)),"",IF(OR(5&gt;$N$382,5&gt;$N$383,((5-1)*$N$382+5)&gt;$N$384),"",IF(INDEX($P$384:$W$393,MOD(((5-1)*$N$382+5)-1,10)+1,INT((((5-1)*$N$382+5)-1)/10)+1)="","",INDEX($P$384:$W$393,MOD(((5-1)*$N$382+5)-1,10)+1,INT((((5-1)*$N$382+5)-1)/10)+1)))))</f>
        <v/>
      </c>
      <c r="I388" s="539">
        <f>IF($N$384="","",IF(OR(ISTEXT($N$382),ISTEXT($N$383),ISTEXT($N$384)),"",IF(OR(6&gt;$N$382,5&gt;$N$383,((5-1)*$N$382+6)&gt;$N$384),"",IF(INDEX($P$384:$W$393,MOD(((5-1)*$N$382+6)-1,10)+1,INT((((5-1)*$N$382+6)-1)/10)+1)="","",INDEX($P$384:$W$393,MOD(((5-1)*$N$382+6)-1,10)+1,INT((((5-1)*$N$382+6)-1)/10)+1)))))</f>
        <v/>
      </c>
      <c r="J388" s="539">
        <f>IF($N$384="","",IF(OR(ISTEXT($N$382),ISTEXT($N$383),ISTEXT($N$384)),"",IF(OR(7&gt;$N$382,5&gt;$N$383,((5-1)*$N$382+7)&gt;$N$384),"",IF(INDEX($P$384:$W$393,MOD(((5-1)*$N$382+7)-1,10)+1,INT((((5-1)*$N$382+7)-1)/10)+1)="","",INDEX($P$384:$W$393,MOD(((5-1)*$N$382+7)-1,10)+1,INT((((5-1)*$N$382+7)-1)/10)+1)))))</f>
        <v/>
      </c>
      <c r="K388" s="539">
        <f>IF($N$384="","",IF(OR(ISTEXT($N$382),ISTEXT($N$383),ISTEXT($N$384)),"",IF(OR(8&gt;$N$382,5&gt;$N$383,((5-1)*$N$382+8)&gt;$N$384),"",IF(INDEX($P$384:$W$393,MOD(((5-1)*$N$382+8)-1,10)+1,INT((((5-1)*$N$382+8)-1)/10)+1)="","",INDEX($P$384:$W$393,MOD(((5-1)*$N$382+8)-1,10)+1,INT((((5-1)*$N$382+8)-1)/10)+1)))))</f>
        <v/>
      </c>
      <c r="L388" s="539">
        <f>IF($N$384="","",IF(OR(ISTEXT($N$382),ISTEXT($N$383),ISTEXT($N$384)),"",IF(OR(9&gt;$N$382,5&gt;$N$383,((5-1)*$N$382+9)&gt;$N$384),"",IF(INDEX($P$384:$W$393,MOD(((5-1)*$N$382+9)-1,10)+1,INT((((5-1)*$N$382+9)-1)/10)+1)="","",INDEX($P$384:$W$393,MOD(((5-1)*$N$382+9)-1,10)+1,INT((((5-1)*$N$382+9)-1)/10)+1)))))</f>
        <v/>
      </c>
      <c r="M388" s="539">
        <f>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IF(OR($D$382="",$G$382=""),"",IF($D$382="Round",IF(6=1,"Axis 1 (0°)",IF(6=2,"Axis 2 (90°)","")),IF(ISTEXT($N$383),"",IF(6&gt;$N$383,"",IF(ISTEXT($I$382),"",ROUND((6-0.5)*$I$382/$N$383,1))))))</f>
        <v/>
      </c>
      <c r="C389" s="538" t="n"/>
      <c r="D389" s="539">
        <f>IF($N$384="","",IF(OR(ISTEXT($N$382),ISTEXT($N$383),ISTEXT($N$384)),"",IF(OR(1&gt;$N$382,6&gt;$N$383,((6-1)*$N$382+1)&gt;$N$384),"",IF(INDEX($P$384:$W$393,MOD(((6-1)*$N$382+1)-1,10)+1,INT((((6-1)*$N$382+1)-1)/10)+1)="","",INDEX($P$384:$W$393,MOD(((6-1)*$N$382+1)-1,10)+1,INT((((6-1)*$N$382+1)-1)/10)+1)))))</f>
        <v/>
      </c>
      <c r="E389" s="539">
        <f>IF($N$384="","",IF(OR(ISTEXT($N$382),ISTEXT($N$383),ISTEXT($N$384)),"",IF(OR(2&gt;$N$382,6&gt;$N$383,((6-1)*$N$382+2)&gt;$N$384),"",IF(INDEX($P$384:$W$393,MOD(((6-1)*$N$382+2)-1,10)+1,INT((((6-1)*$N$382+2)-1)/10)+1)="","",INDEX($P$384:$W$393,MOD(((6-1)*$N$382+2)-1,10)+1,INT((((6-1)*$N$382+2)-1)/10)+1)))))</f>
        <v/>
      </c>
      <c r="F389" s="539">
        <f>IF($N$384="","",IF(OR(ISTEXT($N$382),ISTEXT($N$383),ISTEXT($N$384)),"",IF(OR(3&gt;$N$382,6&gt;$N$383,((6-1)*$N$382+3)&gt;$N$384),"",IF(INDEX($P$384:$W$393,MOD(((6-1)*$N$382+3)-1,10)+1,INT((((6-1)*$N$382+3)-1)/10)+1)="","",INDEX($P$384:$W$393,MOD(((6-1)*$N$382+3)-1,10)+1,INT((((6-1)*$N$382+3)-1)/10)+1)))))</f>
        <v/>
      </c>
      <c r="G389" s="539">
        <f>IF($N$384="","",IF(OR(ISTEXT($N$382),ISTEXT($N$383),ISTEXT($N$384)),"",IF(OR(4&gt;$N$382,6&gt;$N$383,((6-1)*$N$382+4)&gt;$N$384),"",IF(INDEX($P$384:$W$393,MOD(((6-1)*$N$382+4)-1,10)+1,INT((((6-1)*$N$382+4)-1)/10)+1)="","",INDEX($P$384:$W$393,MOD(((6-1)*$N$382+4)-1,10)+1,INT((((6-1)*$N$382+4)-1)/10)+1)))))</f>
        <v/>
      </c>
      <c r="H389" s="539">
        <f>IF($N$384="","",IF(OR(ISTEXT($N$382),ISTEXT($N$383),ISTEXT($N$384)),"",IF(OR(5&gt;$N$382,6&gt;$N$383,((6-1)*$N$382+5)&gt;$N$384),"",IF(INDEX($P$384:$W$393,MOD(((6-1)*$N$382+5)-1,10)+1,INT((((6-1)*$N$382+5)-1)/10)+1)="","",INDEX($P$384:$W$393,MOD(((6-1)*$N$382+5)-1,10)+1,INT((((6-1)*$N$382+5)-1)/10)+1)))))</f>
        <v/>
      </c>
      <c r="I389" s="539">
        <f>IF($N$384="","",IF(OR(ISTEXT($N$382),ISTEXT($N$383),ISTEXT($N$384)),"",IF(OR(6&gt;$N$382,6&gt;$N$383,((6-1)*$N$382+6)&gt;$N$384),"",IF(INDEX($P$384:$W$393,MOD(((6-1)*$N$382+6)-1,10)+1,INT((((6-1)*$N$382+6)-1)/10)+1)="","",INDEX($P$384:$W$393,MOD(((6-1)*$N$382+6)-1,10)+1,INT((((6-1)*$N$382+6)-1)/10)+1)))))</f>
        <v/>
      </c>
      <c r="J389" s="539">
        <f>IF($N$384="","",IF(OR(ISTEXT($N$382),ISTEXT($N$383),ISTEXT($N$384)),"",IF(OR(7&gt;$N$382,6&gt;$N$383,((6-1)*$N$382+7)&gt;$N$384),"",IF(INDEX($P$384:$W$393,MOD(((6-1)*$N$382+7)-1,10)+1,INT((((6-1)*$N$382+7)-1)/10)+1)="","",INDEX($P$384:$W$393,MOD(((6-1)*$N$382+7)-1,10)+1,INT((((6-1)*$N$382+7)-1)/10)+1)))))</f>
        <v/>
      </c>
      <c r="K389" s="539">
        <f>IF($N$384="","",IF(OR(ISTEXT($N$382),ISTEXT($N$383),ISTEXT($N$384)),"",IF(OR(8&gt;$N$382,6&gt;$N$383,((6-1)*$N$382+8)&gt;$N$384),"",IF(INDEX($P$384:$W$393,MOD(((6-1)*$N$382+8)-1,10)+1,INT((((6-1)*$N$382+8)-1)/10)+1)="","",INDEX($P$384:$W$393,MOD(((6-1)*$N$382+8)-1,10)+1,INT((((6-1)*$N$382+8)-1)/10)+1)))))</f>
        <v/>
      </c>
      <c r="L389" s="539">
        <f>IF($N$384="","",IF(OR(ISTEXT($N$382),ISTEXT($N$383),ISTEXT($N$384)),"",IF(OR(9&gt;$N$382,6&gt;$N$383,((6-1)*$N$382+9)&gt;$N$384),"",IF(INDEX($P$384:$W$393,MOD(((6-1)*$N$382+9)-1,10)+1,INT((((6-1)*$N$382+9)-1)/10)+1)="","",INDEX($P$384:$W$393,MOD(((6-1)*$N$382+9)-1,10)+1,INT((((6-1)*$N$382+9)-1)/10)+1)))))</f>
        <v/>
      </c>
      <c r="M389" s="539">
        <f>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IF(OR($D$382="",$G$382=""),"",IF($D$382="Round",IF(7=1,"Axis 1 (0°)",IF(7=2,"Axis 2 (90°)","")),IF(ISTEXT($N$383),"",IF(7&gt;$N$383,"",IF(ISTEXT($I$382),"",ROUND((7-0.5)*$I$382/$N$383,1))))))</f>
        <v/>
      </c>
      <c r="C390" s="538" t="n"/>
      <c r="D390" s="539">
        <f>IF($N$384="","",IF(OR(ISTEXT($N$382),ISTEXT($N$383),ISTEXT($N$384)),"",IF(OR(1&gt;$N$382,7&gt;$N$383,((7-1)*$N$382+1)&gt;$N$384),"",IF(INDEX($P$384:$W$393,MOD(((7-1)*$N$382+1)-1,10)+1,INT((((7-1)*$N$382+1)-1)/10)+1)="","",INDEX($P$384:$W$393,MOD(((7-1)*$N$382+1)-1,10)+1,INT((((7-1)*$N$382+1)-1)/10)+1)))))</f>
        <v/>
      </c>
      <c r="E390" s="539">
        <f>IF($N$384="","",IF(OR(ISTEXT($N$382),ISTEXT($N$383),ISTEXT($N$384)),"",IF(OR(2&gt;$N$382,7&gt;$N$383,((7-1)*$N$382+2)&gt;$N$384),"",IF(INDEX($P$384:$W$393,MOD(((7-1)*$N$382+2)-1,10)+1,INT((((7-1)*$N$382+2)-1)/10)+1)="","",INDEX($P$384:$W$393,MOD(((7-1)*$N$382+2)-1,10)+1,INT((((7-1)*$N$382+2)-1)/10)+1)))))</f>
        <v/>
      </c>
      <c r="F390" s="539">
        <f>IF($N$384="","",IF(OR(ISTEXT($N$382),ISTEXT($N$383),ISTEXT($N$384)),"",IF(OR(3&gt;$N$382,7&gt;$N$383,((7-1)*$N$382+3)&gt;$N$384),"",IF(INDEX($P$384:$W$393,MOD(((7-1)*$N$382+3)-1,10)+1,INT((((7-1)*$N$382+3)-1)/10)+1)="","",INDEX($P$384:$W$393,MOD(((7-1)*$N$382+3)-1,10)+1,INT((((7-1)*$N$382+3)-1)/10)+1)))))</f>
        <v/>
      </c>
      <c r="G390" s="539">
        <f>IF($N$384="","",IF(OR(ISTEXT($N$382),ISTEXT($N$383),ISTEXT($N$384)),"",IF(OR(4&gt;$N$382,7&gt;$N$383,((7-1)*$N$382+4)&gt;$N$384),"",IF(INDEX($P$384:$W$393,MOD(((7-1)*$N$382+4)-1,10)+1,INT((((7-1)*$N$382+4)-1)/10)+1)="","",INDEX($P$384:$W$393,MOD(((7-1)*$N$382+4)-1,10)+1,INT((((7-1)*$N$382+4)-1)/10)+1)))))</f>
        <v/>
      </c>
      <c r="H390" s="539">
        <f>IF($N$384="","",IF(OR(ISTEXT($N$382),ISTEXT($N$383),ISTEXT($N$384)),"",IF(OR(5&gt;$N$382,7&gt;$N$383,((7-1)*$N$382+5)&gt;$N$384),"",IF(INDEX($P$384:$W$393,MOD(((7-1)*$N$382+5)-1,10)+1,INT((((7-1)*$N$382+5)-1)/10)+1)="","",INDEX($P$384:$W$393,MOD(((7-1)*$N$382+5)-1,10)+1,INT((((7-1)*$N$382+5)-1)/10)+1)))))</f>
        <v/>
      </c>
      <c r="I390" s="539">
        <f>IF($N$384="","",IF(OR(ISTEXT($N$382),ISTEXT($N$383),ISTEXT($N$384)),"",IF(OR(6&gt;$N$382,7&gt;$N$383,((7-1)*$N$382+6)&gt;$N$384),"",IF(INDEX($P$384:$W$393,MOD(((7-1)*$N$382+6)-1,10)+1,INT((((7-1)*$N$382+6)-1)/10)+1)="","",INDEX($P$384:$W$393,MOD(((7-1)*$N$382+6)-1,10)+1,INT((((7-1)*$N$382+6)-1)/10)+1)))))</f>
        <v/>
      </c>
      <c r="J390" s="539">
        <f>IF($N$384="","",IF(OR(ISTEXT($N$382),ISTEXT($N$383),ISTEXT($N$384)),"",IF(OR(7&gt;$N$382,7&gt;$N$383,((7-1)*$N$382+7)&gt;$N$384),"",IF(INDEX($P$384:$W$393,MOD(((7-1)*$N$382+7)-1,10)+1,INT((((7-1)*$N$382+7)-1)/10)+1)="","",INDEX($P$384:$W$393,MOD(((7-1)*$N$382+7)-1,10)+1,INT((((7-1)*$N$382+7)-1)/10)+1)))))</f>
        <v/>
      </c>
      <c r="K390" s="539">
        <f>IF($N$384="","",IF(OR(ISTEXT($N$382),ISTEXT($N$383),ISTEXT($N$384)),"",IF(OR(8&gt;$N$382,7&gt;$N$383,((7-1)*$N$382+8)&gt;$N$384),"",IF(INDEX($P$384:$W$393,MOD(((7-1)*$N$382+8)-1,10)+1,INT((((7-1)*$N$382+8)-1)/10)+1)="","",INDEX($P$384:$W$393,MOD(((7-1)*$N$382+8)-1,10)+1,INT((((7-1)*$N$382+8)-1)/10)+1)))))</f>
        <v/>
      </c>
      <c r="L390" s="539">
        <f>IF($N$384="","",IF(OR(ISTEXT($N$382),ISTEXT($N$383),ISTEXT($N$384)),"",IF(OR(9&gt;$N$382,7&gt;$N$383,((7-1)*$N$382+9)&gt;$N$384),"",IF(INDEX($P$384:$W$393,MOD(((7-1)*$N$382+9)-1,10)+1,INT((((7-1)*$N$382+9)-1)/10)+1)="","",INDEX($P$384:$W$393,MOD(((7-1)*$N$382+9)-1,10)+1,INT((((7-1)*$N$382+9)-1)/10)+1)))))</f>
        <v/>
      </c>
      <c r="M390" s="539">
        <f>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IF(OR($D$382="",$G$382=""),"",IF($D$382="Round",IF(8=1,"Axis 1 (0°)",IF(8=2,"Axis 2 (90°)","")),IF(ISTEXT($N$383),"",IF(8&gt;$N$383,"",IF(ISTEXT($I$382),"",ROUND((8-0.5)*$I$382/$N$383,1))))))</f>
        <v/>
      </c>
      <c r="C391" s="538" t="n"/>
      <c r="D391" s="539">
        <f>IF($N$384="","",IF(OR(ISTEXT($N$382),ISTEXT($N$383),ISTEXT($N$384)),"",IF(OR(1&gt;$N$382,8&gt;$N$383,((8-1)*$N$382+1)&gt;$N$384),"",IF(INDEX($P$384:$W$393,MOD(((8-1)*$N$382+1)-1,10)+1,INT((((8-1)*$N$382+1)-1)/10)+1)="","",INDEX($P$384:$W$393,MOD(((8-1)*$N$382+1)-1,10)+1,INT((((8-1)*$N$382+1)-1)/10)+1)))))</f>
        <v/>
      </c>
      <c r="E391" s="539">
        <f>IF($N$384="","",IF(OR(ISTEXT($N$382),ISTEXT($N$383),ISTEXT($N$384)),"",IF(OR(2&gt;$N$382,8&gt;$N$383,((8-1)*$N$382+2)&gt;$N$384),"",IF(INDEX($P$384:$W$393,MOD(((8-1)*$N$382+2)-1,10)+1,INT((((8-1)*$N$382+2)-1)/10)+1)="","",INDEX($P$384:$W$393,MOD(((8-1)*$N$382+2)-1,10)+1,INT((((8-1)*$N$382+2)-1)/10)+1)))))</f>
        <v/>
      </c>
      <c r="F391" s="539">
        <f>IF($N$384="","",IF(OR(ISTEXT($N$382),ISTEXT($N$383),ISTEXT($N$384)),"",IF(OR(3&gt;$N$382,8&gt;$N$383,((8-1)*$N$382+3)&gt;$N$384),"",IF(INDEX($P$384:$W$393,MOD(((8-1)*$N$382+3)-1,10)+1,INT((((8-1)*$N$382+3)-1)/10)+1)="","",INDEX($P$384:$W$393,MOD(((8-1)*$N$382+3)-1,10)+1,INT((((8-1)*$N$382+3)-1)/10)+1)))))</f>
        <v/>
      </c>
      <c r="G391" s="539">
        <f>IF($N$384="","",IF(OR(ISTEXT($N$382),ISTEXT($N$383),ISTEXT($N$384)),"",IF(OR(4&gt;$N$382,8&gt;$N$383,((8-1)*$N$382+4)&gt;$N$384),"",IF(INDEX($P$384:$W$393,MOD(((8-1)*$N$382+4)-1,10)+1,INT((((8-1)*$N$382+4)-1)/10)+1)="","",INDEX($P$384:$W$393,MOD(((8-1)*$N$382+4)-1,10)+1,INT((((8-1)*$N$382+4)-1)/10)+1)))))</f>
        <v/>
      </c>
      <c r="H391" s="539">
        <f>IF($N$384="","",IF(OR(ISTEXT($N$382),ISTEXT($N$383),ISTEXT($N$384)),"",IF(OR(5&gt;$N$382,8&gt;$N$383,((8-1)*$N$382+5)&gt;$N$384),"",IF(INDEX($P$384:$W$393,MOD(((8-1)*$N$382+5)-1,10)+1,INT((((8-1)*$N$382+5)-1)/10)+1)="","",INDEX($P$384:$W$393,MOD(((8-1)*$N$382+5)-1,10)+1,INT((((8-1)*$N$382+5)-1)/10)+1)))))</f>
        <v/>
      </c>
      <c r="I391" s="539">
        <f>IF($N$384="","",IF(OR(ISTEXT($N$382),ISTEXT($N$383),ISTEXT($N$384)),"",IF(OR(6&gt;$N$382,8&gt;$N$383,((8-1)*$N$382+6)&gt;$N$384),"",IF(INDEX($P$384:$W$393,MOD(((8-1)*$N$382+6)-1,10)+1,INT((((8-1)*$N$382+6)-1)/10)+1)="","",INDEX($P$384:$W$393,MOD(((8-1)*$N$382+6)-1,10)+1,INT((((8-1)*$N$382+6)-1)/10)+1)))))</f>
        <v/>
      </c>
      <c r="J391" s="539">
        <f>IF($N$384="","",IF(OR(ISTEXT($N$382),ISTEXT($N$383),ISTEXT($N$384)),"",IF(OR(7&gt;$N$382,8&gt;$N$383,((8-1)*$N$382+7)&gt;$N$384),"",IF(INDEX($P$384:$W$393,MOD(((8-1)*$N$382+7)-1,10)+1,INT((((8-1)*$N$382+7)-1)/10)+1)="","",INDEX($P$384:$W$393,MOD(((8-1)*$N$382+7)-1,10)+1,INT((((8-1)*$N$382+7)-1)/10)+1)))))</f>
        <v/>
      </c>
      <c r="K391" s="539">
        <f>IF($N$384="","",IF(OR(ISTEXT($N$382),ISTEXT($N$383),ISTEXT($N$384)),"",IF(OR(8&gt;$N$382,8&gt;$N$383,((8-1)*$N$382+8)&gt;$N$384),"",IF(INDEX($P$384:$W$393,MOD(((8-1)*$N$382+8)-1,10)+1,INT((((8-1)*$N$382+8)-1)/10)+1)="","",INDEX($P$384:$W$393,MOD(((8-1)*$N$382+8)-1,10)+1,INT((((8-1)*$N$382+8)-1)/10)+1)))))</f>
        <v/>
      </c>
      <c r="L391" s="539">
        <f>IF($N$384="","",IF(OR(ISTEXT($N$382),ISTEXT($N$383),ISTEXT($N$384)),"",IF(OR(9&gt;$N$382,8&gt;$N$383,((8-1)*$N$382+9)&gt;$N$384),"",IF(INDEX($P$384:$W$393,MOD(((8-1)*$N$382+9)-1,10)+1,INT((((8-1)*$N$382+9)-1)/10)+1)="","",INDEX($P$384:$W$393,MOD(((8-1)*$N$382+9)-1,10)+1,INT((((8-1)*$N$382+9)-1)/10)+1)))))</f>
        <v/>
      </c>
      <c r="M391" s="539">
        <f>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IF($G$401="","",IF($D$401="Round",$G$401&amp;""" dia",$G$401&amp;""" x "&amp;$I$401&amp;""""))</f>
        <v/>
      </c>
      <c r="G399" s="173" t="n"/>
      <c r="H399" s="525">
        <f>IF(OR($D$401="",$G$401=""),"",IF($D$401="Round",IF(ISTEXT($G$401),"",ROUND(PI()*(($G$401-2*N($K$401))/2)^2/144,3)),IF($I$401="","",IF(OR(ISTEXT($G$401),ISTEXT($I$401)),"",ROUND(($G$401-2*N($K$401))*($I$401-2*N($K$401))/144,3)))))</f>
        <v/>
      </c>
      <c r="I399" s="189" t="n"/>
      <c r="J399" s="189" t="n"/>
      <c r="K399" s="189">
        <f>IF(N(J399)*N(H399)=0,"",ROUND(N(J399)*N(H399),0))</f>
        <v/>
      </c>
      <c r="L399" s="189">
        <f>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IF($N$401="","",IF($D$401="Round",$N$401&amp;" x 2 axes",IF($N$402="","",$N$401&amp;" x "&amp;$N$402)))</f>
        <v/>
      </c>
      <c r="N401" s="534">
        <f>IF(OR($D$401="",$G$401=""),"",IF($D$401="Round",IF(ISTEXT($G$401),"",IF($G$401&lt;=9,6,IF($G$401&lt;=12,8,10))),IF(ISTEXT($G$401),"",IF($G$401&lt;12,2,MIN(10,MAX(3,ROUNDUP($G$401/6,0)))))))</f>
        <v/>
      </c>
      <c r="P401" s="473" t="inlineStr">
        <is>
          <t>Quick entry – type readings in order (row by row of the grid), down this column then the next:</t>
        </is>
      </c>
    </row>
    <row r="402" ht="13.35" customHeight="1" s="162">
      <c r="B402" s="535" t="inlineStr">
        <is>
          <t>Depth↓ Pos→ (in)</t>
        </is>
      </c>
      <c r="C402" s="414" t="n"/>
      <c r="D402" s="535">
        <f>IF(ISTEXT($N$401),"",IF(OR($D$401="",$G$401="",1&gt;$N$401),"",IF($D$401="Round",IF(ISTEXT($G$401),"",ROUND(IF(1&lt;=$N$401/2,$G$401/2*(1-SQRT(($N$401-2*1+1)/$N$401)),$G$401-$G$401/2*(1-SQRT(($N$401-2*($N$401-1+1)+1)/$N$401))),1)),IF(ISTEXT($G$401),"",ROUND((1-0.5)*$G$401/$N$401,1)))))</f>
        <v/>
      </c>
      <c r="E402" s="535">
        <f>IF(ISTEXT($N$401),"",IF(OR($D$401="",$G$401="",2&gt;$N$401),"",IF($D$401="Round",IF(ISTEXT($G$401),"",ROUND(IF(2&lt;=$N$401/2,$G$401/2*(1-SQRT(($N$401-2*2+1)/$N$401)),$G$401-$G$401/2*(1-SQRT(($N$401-2*($N$401-2+1)+1)/$N$401))),1)),IF(ISTEXT($G$401),"",ROUND((2-0.5)*$G$401/$N$401,1)))))</f>
        <v/>
      </c>
      <c r="F402" s="535">
        <f>IF(ISTEXT($N$401),"",IF(OR($D$401="",$G$401="",3&gt;$N$401),"",IF($D$401="Round",IF(ISTEXT($G$401),"",ROUND(IF(3&lt;=$N$401/2,$G$401/2*(1-SQRT(($N$401-2*3+1)/$N$401)),$G$401-$G$401/2*(1-SQRT(($N$401-2*($N$401-3+1)+1)/$N$401))),1)),IF(ISTEXT($G$401),"",ROUND((3-0.5)*$G$401/$N$401,1)))))</f>
        <v/>
      </c>
      <c r="G402" s="535">
        <f>IF(ISTEXT($N$401),"",IF(OR($D$401="",$G$401="",4&gt;$N$401),"",IF($D$401="Round",IF(ISTEXT($G$401),"",ROUND(IF(4&lt;=$N$401/2,$G$401/2*(1-SQRT(($N$401-2*4+1)/$N$401)),$G$401-$G$401/2*(1-SQRT(($N$401-2*($N$401-4+1)+1)/$N$401))),1)),IF(ISTEXT($G$401),"",ROUND((4-0.5)*$G$401/$N$401,1)))))</f>
        <v/>
      </c>
      <c r="H402" s="535">
        <f>IF(ISTEXT($N$401),"",IF(OR($D$401="",$G$401="",5&gt;$N$401),"",IF($D$401="Round",IF(ISTEXT($G$401),"",ROUND(IF(5&lt;=$N$401/2,$G$401/2*(1-SQRT(($N$401-2*5+1)/$N$401)),$G$401-$G$401/2*(1-SQRT(($N$401-2*($N$401-5+1)+1)/$N$401))),1)),IF(ISTEXT($G$401),"",ROUND((5-0.5)*$G$401/$N$401,1)))))</f>
        <v/>
      </c>
      <c r="I402" s="535">
        <f>IF(ISTEXT($N$401),"",IF(OR($D$401="",$G$401="",6&gt;$N$401),"",IF($D$401="Round",IF(ISTEXT($G$401),"",ROUND(IF(6&lt;=$N$401/2,$G$401/2*(1-SQRT(($N$401-2*6+1)/$N$401)),$G$401-$G$401/2*(1-SQRT(($N$401-2*($N$401-6+1)+1)/$N$401))),1)),IF(ISTEXT($G$401),"",ROUND((6-0.5)*$G$401/$N$401,1)))))</f>
        <v/>
      </c>
      <c r="J402" s="535">
        <f>IF(ISTEXT($N$401),"",IF(OR($D$401="",$G$401="",7&gt;$N$401),"",IF($D$401="Round",IF(ISTEXT($G$401),"",ROUND(IF(7&lt;=$N$401/2,$G$401/2*(1-SQRT(($N$401-2*7+1)/$N$401)),$G$401-$G$401/2*(1-SQRT(($N$401-2*($N$401-7+1)+1)/$N$401))),1)),IF(ISTEXT($G$401),"",ROUND((7-0.5)*$G$401/$N$401,1)))))</f>
        <v/>
      </c>
      <c r="K402" s="535">
        <f>IF(ISTEXT($N$401),"",IF(OR($D$401="",$G$401="",8&gt;$N$401),"",IF($D$401="Round",IF(ISTEXT($G$401),"",ROUND(IF(8&lt;=$N$401/2,$G$401/2*(1-SQRT(($N$401-2*8+1)/$N$401)),$G$401-$G$401/2*(1-SQRT(($N$401-2*($N$401-8+1)+1)/$N$401))),1)),IF(ISTEXT($G$401),"",ROUND((8-0.5)*$G$401/$N$401,1)))))</f>
        <v/>
      </c>
      <c r="L402" s="535">
        <f>IF(ISTEXT($N$401),"",IF(OR($D$401="",$G$401="",9&gt;$N$401),"",IF($D$401="Round",IF(ISTEXT($G$401),"",ROUND(IF(9&lt;=$N$401/2,$G$401/2*(1-SQRT(($N$401-2*9+1)/$N$401)),$G$401-$G$401/2*(1-SQRT(($N$401-2*($N$401-9+1)+1)/$N$401))),1)),IF(ISTEXT($G$401),"",ROUND((9-0.5)*$G$401/$N$401,1)))))</f>
        <v/>
      </c>
      <c r="M402" s="535">
        <f>IF(ISTEXT($N$401),"",IF(OR($D$401="",$G$401="",10&gt;$N$401),"",IF($D$401="Round",IF(ISTEXT($G$401),"",ROUND(IF(10&lt;=$N$401/2,$G$401/2*(1-SQRT(($N$401-2*10+1)/$N$401)),$G$401-$G$401/2*(1-SQRT(($N$401-2*($N$401-10+1)+1)/$N$401))),1)),IF(ISTEXT($G$401),"",ROUND((10-0.5)*$G$401/$N$401,1)))))</f>
        <v/>
      </c>
      <c r="N402" s="534">
        <f>IF(OR($D$401="",$G$401=""),"",IF($D$401="Round",2,IF($I$401="","",IF(ISTEXT($I$401),"",IF($I$401&lt;12,2,MIN(8,MAX(3,ROUNDUP($I$401/6,0))))))))</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IF(OR($D$401="",$G$401=""),"",IF($D$401="Round",IF(1=1,"Axis 1 (0°)",IF(1=2,"Axis 2 (90°)","")),IF(ISTEXT($N$402),"",IF(1&gt;$N$402,"",IF(ISTEXT($I$401),"",ROUND((1-0.5)*$I$401/$N$402,1))))))</f>
        <v/>
      </c>
      <c r="C403" s="538" t="n"/>
      <c r="D403" s="539">
        <f>IF($N$403="","",IF(OR(ISTEXT($N$401),ISTEXT($N$402),ISTEXT($N$403)),"",IF(OR(1&gt;$N$401,1&gt;$N$402,((1-1)*$N$401+1)&gt;$N$403),"",IF(INDEX($P$403:$W$412,MOD(((1-1)*$N$401+1)-1,10)+1,INT((((1-1)*$N$401+1)-1)/10)+1)="","",INDEX($P$403:$W$412,MOD(((1-1)*$N$401+1)-1,10)+1,INT((((1-1)*$N$401+1)-1)/10)+1)))))</f>
        <v/>
      </c>
      <c r="E403" s="539">
        <f>IF($N$403="","",IF(OR(ISTEXT($N$401),ISTEXT($N$402),ISTEXT($N$403)),"",IF(OR(2&gt;$N$401,1&gt;$N$402,((1-1)*$N$401+2)&gt;$N$403),"",IF(INDEX($P$403:$W$412,MOD(((1-1)*$N$401+2)-1,10)+1,INT((((1-1)*$N$401+2)-1)/10)+1)="","",INDEX($P$403:$W$412,MOD(((1-1)*$N$401+2)-1,10)+1,INT((((1-1)*$N$401+2)-1)/10)+1)))))</f>
        <v/>
      </c>
      <c r="F403" s="539">
        <f>IF($N$403="","",IF(OR(ISTEXT($N$401),ISTEXT($N$402),ISTEXT($N$403)),"",IF(OR(3&gt;$N$401,1&gt;$N$402,((1-1)*$N$401+3)&gt;$N$403),"",IF(INDEX($P$403:$W$412,MOD(((1-1)*$N$401+3)-1,10)+1,INT((((1-1)*$N$401+3)-1)/10)+1)="","",INDEX($P$403:$W$412,MOD(((1-1)*$N$401+3)-1,10)+1,INT((((1-1)*$N$401+3)-1)/10)+1)))))</f>
        <v/>
      </c>
      <c r="G403" s="539">
        <f>IF($N$403="","",IF(OR(ISTEXT($N$401),ISTEXT($N$402),ISTEXT($N$403)),"",IF(OR(4&gt;$N$401,1&gt;$N$402,((1-1)*$N$401+4)&gt;$N$403),"",IF(INDEX($P$403:$W$412,MOD(((1-1)*$N$401+4)-1,10)+1,INT((((1-1)*$N$401+4)-1)/10)+1)="","",INDEX($P$403:$W$412,MOD(((1-1)*$N$401+4)-1,10)+1,INT((((1-1)*$N$401+4)-1)/10)+1)))))</f>
        <v/>
      </c>
      <c r="H403" s="539">
        <f>IF($N$403="","",IF(OR(ISTEXT($N$401),ISTEXT($N$402),ISTEXT($N$403)),"",IF(OR(5&gt;$N$401,1&gt;$N$402,((1-1)*$N$401+5)&gt;$N$403),"",IF(INDEX($P$403:$W$412,MOD(((1-1)*$N$401+5)-1,10)+1,INT((((1-1)*$N$401+5)-1)/10)+1)="","",INDEX($P$403:$W$412,MOD(((1-1)*$N$401+5)-1,10)+1,INT((((1-1)*$N$401+5)-1)/10)+1)))))</f>
        <v/>
      </c>
      <c r="I403" s="539">
        <f>IF($N$403="","",IF(OR(ISTEXT($N$401),ISTEXT($N$402),ISTEXT($N$403)),"",IF(OR(6&gt;$N$401,1&gt;$N$402,((1-1)*$N$401+6)&gt;$N$403),"",IF(INDEX($P$403:$W$412,MOD(((1-1)*$N$401+6)-1,10)+1,INT((((1-1)*$N$401+6)-1)/10)+1)="","",INDEX($P$403:$W$412,MOD(((1-1)*$N$401+6)-1,10)+1,INT((((1-1)*$N$401+6)-1)/10)+1)))))</f>
        <v/>
      </c>
      <c r="J403" s="539">
        <f>IF($N$403="","",IF(OR(ISTEXT($N$401),ISTEXT($N$402),ISTEXT($N$403)),"",IF(OR(7&gt;$N$401,1&gt;$N$402,((1-1)*$N$401+7)&gt;$N$403),"",IF(INDEX($P$403:$W$412,MOD(((1-1)*$N$401+7)-1,10)+1,INT((((1-1)*$N$401+7)-1)/10)+1)="","",INDEX($P$403:$W$412,MOD(((1-1)*$N$401+7)-1,10)+1,INT((((1-1)*$N$401+7)-1)/10)+1)))))</f>
        <v/>
      </c>
      <c r="K403" s="539">
        <f>IF($N$403="","",IF(OR(ISTEXT($N$401),ISTEXT($N$402),ISTEXT($N$403)),"",IF(OR(8&gt;$N$401,1&gt;$N$402,((1-1)*$N$401+8)&gt;$N$403),"",IF(INDEX($P$403:$W$412,MOD(((1-1)*$N$401+8)-1,10)+1,INT((((1-1)*$N$401+8)-1)/10)+1)="","",INDEX($P$403:$W$412,MOD(((1-1)*$N$401+8)-1,10)+1,INT((((1-1)*$N$401+8)-1)/10)+1)))))</f>
        <v/>
      </c>
      <c r="L403" s="539">
        <f>IF($N$403="","",IF(OR(ISTEXT($N$401),ISTEXT($N$402),ISTEXT($N$403)),"",IF(OR(9&gt;$N$401,1&gt;$N$402,((1-1)*$N$401+9)&gt;$N$403),"",IF(INDEX($P$403:$W$412,MOD(((1-1)*$N$401+9)-1,10)+1,INT((((1-1)*$N$401+9)-1)/10)+1)="","",INDEX($P$403:$W$412,MOD(((1-1)*$N$401+9)-1,10)+1,INT((((1-1)*$N$401+9)-1)/10)+1)))))</f>
        <v/>
      </c>
      <c r="M403" s="539">
        <f>IF($N$403="","",IF(OR(ISTEXT($N$401),ISTEXT($N$402),ISTEXT($N$403)),"",IF(OR(10&gt;$N$401,1&gt;$N$402,((1-1)*$N$401+10)&gt;$N$403),"",IF(INDEX($P$403:$W$412,MOD(((1-1)*$N$401+10)-1,10)+1,INT((((1-1)*$N$401+10)-1)/10)+1)="","",INDEX($P$403:$W$412,MOD(((1-1)*$N$401+10)-1,10)+1,INT((((1-1)*$N$401+10)-1)/10)+1)))))</f>
        <v/>
      </c>
      <c r="N403" s="534">
        <f>IF(OR(N401="",N402=""),"",IF(OR(ISTEXT(N401),ISTEXT(N402)),"",N401*N402))</f>
        <v/>
      </c>
      <c r="P403" s="540" t="n"/>
      <c r="Q403" s="540" t="n"/>
      <c r="R403" s="540" t="n"/>
      <c r="S403" s="540" t="n"/>
      <c r="T403" s="540" t="n"/>
      <c r="U403" s="540" t="n"/>
      <c r="V403" s="540" t="n"/>
      <c r="W403" s="540" t="n"/>
    </row>
    <row r="404" ht="13.35" customHeight="1" s="162">
      <c r="B404" s="537">
        <f>IF(OR($D$401="",$G$401=""),"",IF($D$401="Round",IF(2=1,"Axis 1 (0°)",IF(2=2,"Axis 2 (90°)","")),IF(ISTEXT($N$402),"",IF(2&gt;$N$402,"",IF(ISTEXT($I$401),"",ROUND((2-0.5)*$I$401/$N$402,1))))))</f>
        <v/>
      </c>
      <c r="C404" s="538" t="n"/>
      <c r="D404" s="539">
        <f>IF($N$403="","",IF(OR(ISTEXT($N$401),ISTEXT($N$402),ISTEXT($N$403)),"",IF(OR(1&gt;$N$401,2&gt;$N$402,((2-1)*$N$401+1)&gt;$N$403),"",IF(INDEX($P$403:$W$412,MOD(((2-1)*$N$401+1)-1,10)+1,INT((((2-1)*$N$401+1)-1)/10)+1)="","",INDEX($P$403:$W$412,MOD(((2-1)*$N$401+1)-1,10)+1,INT((((2-1)*$N$401+1)-1)/10)+1)))))</f>
        <v/>
      </c>
      <c r="E404" s="539">
        <f>IF($N$403="","",IF(OR(ISTEXT($N$401),ISTEXT($N$402),ISTEXT($N$403)),"",IF(OR(2&gt;$N$401,2&gt;$N$402,((2-1)*$N$401+2)&gt;$N$403),"",IF(INDEX($P$403:$W$412,MOD(((2-1)*$N$401+2)-1,10)+1,INT((((2-1)*$N$401+2)-1)/10)+1)="","",INDEX($P$403:$W$412,MOD(((2-1)*$N$401+2)-1,10)+1,INT((((2-1)*$N$401+2)-1)/10)+1)))))</f>
        <v/>
      </c>
      <c r="F404" s="539">
        <f>IF($N$403="","",IF(OR(ISTEXT($N$401),ISTEXT($N$402),ISTEXT($N$403)),"",IF(OR(3&gt;$N$401,2&gt;$N$402,((2-1)*$N$401+3)&gt;$N$403),"",IF(INDEX($P$403:$W$412,MOD(((2-1)*$N$401+3)-1,10)+1,INT((((2-1)*$N$401+3)-1)/10)+1)="","",INDEX($P$403:$W$412,MOD(((2-1)*$N$401+3)-1,10)+1,INT((((2-1)*$N$401+3)-1)/10)+1)))))</f>
        <v/>
      </c>
      <c r="G404" s="539">
        <f>IF($N$403="","",IF(OR(ISTEXT($N$401),ISTEXT($N$402),ISTEXT($N$403)),"",IF(OR(4&gt;$N$401,2&gt;$N$402,((2-1)*$N$401+4)&gt;$N$403),"",IF(INDEX($P$403:$W$412,MOD(((2-1)*$N$401+4)-1,10)+1,INT((((2-1)*$N$401+4)-1)/10)+1)="","",INDEX($P$403:$W$412,MOD(((2-1)*$N$401+4)-1,10)+1,INT((((2-1)*$N$401+4)-1)/10)+1)))))</f>
        <v/>
      </c>
      <c r="H404" s="539">
        <f>IF($N$403="","",IF(OR(ISTEXT($N$401),ISTEXT($N$402),ISTEXT($N$403)),"",IF(OR(5&gt;$N$401,2&gt;$N$402,((2-1)*$N$401+5)&gt;$N$403),"",IF(INDEX($P$403:$W$412,MOD(((2-1)*$N$401+5)-1,10)+1,INT((((2-1)*$N$401+5)-1)/10)+1)="","",INDEX($P$403:$W$412,MOD(((2-1)*$N$401+5)-1,10)+1,INT((((2-1)*$N$401+5)-1)/10)+1)))))</f>
        <v/>
      </c>
      <c r="I404" s="539">
        <f>IF($N$403="","",IF(OR(ISTEXT($N$401),ISTEXT($N$402),ISTEXT($N$403)),"",IF(OR(6&gt;$N$401,2&gt;$N$402,((2-1)*$N$401+6)&gt;$N$403),"",IF(INDEX($P$403:$W$412,MOD(((2-1)*$N$401+6)-1,10)+1,INT((((2-1)*$N$401+6)-1)/10)+1)="","",INDEX($P$403:$W$412,MOD(((2-1)*$N$401+6)-1,10)+1,INT((((2-1)*$N$401+6)-1)/10)+1)))))</f>
        <v/>
      </c>
      <c r="J404" s="539">
        <f>IF($N$403="","",IF(OR(ISTEXT($N$401),ISTEXT($N$402),ISTEXT($N$403)),"",IF(OR(7&gt;$N$401,2&gt;$N$402,((2-1)*$N$401+7)&gt;$N$403),"",IF(INDEX($P$403:$W$412,MOD(((2-1)*$N$401+7)-1,10)+1,INT((((2-1)*$N$401+7)-1)/10)+1)="","",INDEX($P$403:$W$412,MOD(((2-1)*$N$401+7)-1,10)+1,INT((((2-1)*$N$401+7)-1)/10)+1)))))</f>
        <v/>
      </c>
      <c r="K404" s="539">
        <f>IF($N$403="","",IF(OR(ISTEXT($N$401),ISTEXT($N$402),ISTEXT($N$403)),"",IF(OR(8&gt;$N$401,2&gt;$N$402,((2-1)*$N$401+8)&gt;$N$403),"",IF(INDEX($P$403:$W$412,MOD(((2-1)*$N$401+8)-1,10)+1,INT((((2-1)*$N$401+8)-1)/10)+1)="","",INDEX($P$403:$W$412,MOD(((2-1)*$N$401+8)-1,10)+1,INT((((2-1)*$N$401+8)-1)/10)+1)))))</f>
        <v/>
      </c>
      <c r="L404" s="539">
        <f>IF($N$403="","",IF(OR(ISTEXT($N$401),ISTEXT($N$402),ISTEXT($N$403)),"",IF(OR(9&gt;$N$401,2&gt;$N$402,((2-1)*$N$401+9)&gt;$N$403),"",IF(INDEX($P$403:$W$412,MOD(((2-1)*$N$401+9)-1,10)+1,INT((((2-1)*$N$401+9)-1)/10)+1)="","",INDEX($P$403:$W$412,MOD(((2-1)*$N$401+9)-1,10)+1,INT((((2-1)*$N$401+9)-1)/10)+1)))))</f>
        <v/>
      </c>
      <c r="M404" s="539">
        <f>IF($N$403="","",IF(OR(ISTEXT($N$401),ISTEXT($N$402),ISTEXT($N$403)),"",IF(OR(10&gt;$N$401,2&gt;$N$402,((2-1)*$N$401+10)&gt;$N$403),"",IF(INDEX($P$403:$W$412,MOD(((2-1)*$N$401+10)-1,10)+1,INT((((2-1)*$N$401+10)-1)/10)+1)="","",INDEX($P$403:$W$412,MOD(((2-1)*$N$401+10)-1,10)+1,INT((((2-1)*$N$401+10)-1)/10)+1)))))</f>
        <v/>
      </c>
      <c r="P404" s="540" t="n"/>
      <c r="Q404" s="540" t="n"/>
      <c r="R404" s="540" t="n"/>
      <c r="S404" s="540" t="n"/>
      <c r="T404" s="540" t="n"/>
      <c r="U404" s="540" t="n"/>
      <c r="V404" s="540" t="n"/>
      <c r="W404" s="540" t="n"/>
    </row>
    <row r="405" ht="13.35" customHeight="1" s="162">
      <c r="B405" s="537">
        <f>IF(OR($D$401="",$G$401=""),"",IF($D$401="Round",IF(3=1,"Axis 1 (0°)",IF(3=2,"Axis 2 (90°)","")),IF(ISTEXT($N$402),"",IF(3&gt;$N$402,"",IF(ISTEXT($I$401),"",ROUND((3-0.5)*$I$401/$N$402,1))))))</f>
        <v/>
      </c>
      <c r="C405" s="538" t="n"/>
      <c r="D405" s="539">
        <f>IF($N$403="","",IF(OR(ISTEXT($N$401),ISTEXT($N$402),ISTEXT($N$403)),"",IF(OR(1&gt;$N$401,3&gt;$N$402,((3-1)*$N$401+1)&gt;$N$403),"",IF(INDEX($P$403:$W$412,MOD(((3-1)*$N$401+1)-1,10)+1,INT((((3-1)*$N$401+1)-1)/10)+1)="","",INDEX($P$403:$W$412,MOD(((3-1)*$N$401+1)-1,10)+1,INT((((3-1)*$N$401+1)-1)/10)+1)))))</f>
        <v/>
      </c>
      <c r="E405" s="539">
        <f>IF($N$403="","",IF(OR(ISTEXT($N$401),ISTEXT($N$402),ISTEXT($N$403)),"",IF(OR(2&gt;$N$401,3&gt;$N$402,((3-1)*$N$401+2)&gt;$N$403),"",IF(INDEX($P$403:$W$412,MOD(((3-1)*$N$401+2)-1,10)+1,INT((((3-1)*$N$401+2)-1)/10)+1)="","",INDEX($P$403:$W$412,MOD(((3-1)*$N$401+2)-1,10)+1,INT((((3-1)*$N$401+2)-1)/10)+1)))))</f>
        <v/>
      </c>
      <c r="F405" s="539">
        <f>IF($N$403="","",IF(OR(ISTEXT($N$401),ISTEXT($N$402),ISTEXT($N$403)),"",IF(OR(3&gt;$N$401,3&gt;$N$402,((3-1)*$N$401+3)&gt;$N$403),"",IF(INDEX($P$403:$W$412,MOD(((3-1)*$N$401+3)-1,10)+1,INT((((3-1)*$N$401+3)-1)/10)+1)="","",INDEX($P$403:$W$412,MOD(((3-1)*$N$401+3)-1,10)+1,INT((((3-1)*$N$401+3)-1)/10)+1)))))</f>
        <v/>
      </c>
      <c r="G405" s="539">
        <f>IF($N$403="","",IF(OR(ISTEXT($N$401),ISTEXT($N$402),ISTEXT($N$403)),"",IF(OR(4&gt;$N$401,3&gt;$N$402,((3-1)*$N$401+4)&gt;$N$403),"",IF(INDEX($P$403:$W$412,MOD(((3-1)*$N$401+4)-1,10)+1,INT((((3-1)*$N$401+4)-1)/10)+1)="","",INDEX($P$403:$W$412,MOD(((3-1)*$N$401+4)-1,10)+1,INT((((3-1)*$N$401+4)-1)/10)+1)))))</f>
        <v/>
      </c>
      <c r="H405" s="539">
        <f>IF($N$403="","",IF(OR(ISTEXT($N$401),ISTEXT($N$402),ISTEXT($N$403)),"",IF(OR(5&gt;$N$401,3&gt;$N$402,((3-1)*$N$401+5)&gt;$N$403),"",IF(INDEX($P$403:$W$412,MOD(((3-1)*$N$401+5)-1,10)+1,INT((((3-1)*$N$401+5)-1)/10)+1)="","",INDEX($P$403:$W$412,MOD(((3-1)*$N$401+5)-1,10)+1,INT((((3-1)*$N$401+5)-1)/10)+1)))))</f>
        <v/>
      </c>
      <c r="I405" s="539">
        <f>IF($N$403="","",IF(OR(ISTEXT($N$401),ISTEXT($N$402),ISTEXT($N$403)),"",IF(OR(6&gt;$N$401,3&gt;$N$402,((3-1)*$N$401+6)&gt;$N$403),"",IF(INDEX($P$403:$W$412,MOD(((3-1)*$N$401+6)-1,10)+1,INT((((3-1)*$N$401+6)-1)/10)+1)="","",INDEX($P$403:$W$412,MOD(((3-1)*$N$401+6)-1,10)+1,INT((((3-1)*$N$401+6)-1)/10)+1)))))</f>
        <v/>
      </c>
      <c r="J405" s="539">
        <f>IF($N$403="","",IF(OR(ISTEXT($N$401),ISTEXT($N$402),ISTEXT($N$403)),"",IF(OR(7&gt;$N$401,3&gt;$N$402,((3-1)*$N$401+7)&gt;$N$403),"",IF(INDEX($P$403:$W$412,MOD(((3-1)*$N$401+7)-1,10)+1,INT((((3-1)*$N$401+7)-1)/10)+1)="","",INDEX($P$403:$W$412,MOD(((3-1)*$N$401+7)-1,10)+1,INT((((3-1)*$N$401+7)-1)/10)+1)))))</f>
        <v/>
      </c>
      <c r="K405" s="539">
        <f>IF($N$403="","",IF(OR(ISTEXT($N$401),ISTEXT($N$402),ISTEXT($N$403)),"",IF(OR(8&gt;$N$401,3&gt;$N$402,((3-1)*$N$401+8)&gt;$N$403),"",IF(INDEX($P$403:$W$412,MOD(((3-1)*$N$401+8)-1,10)+1,INT((((3-1)*$N$401+8)-1)/10)+1)="","",INDEX($P$403:$W$412,MOD(((3-1)*$N$401+8)-1,10)+1,INT((((3-1)*$N$401+8)-1)/10)+1)))))</f>
        <v/>
      </c>
      <c r="L405" s="539">
        <f>IF($N$403="","",IF(OR(ISTEXT($N$401),ISTEXT($N$402),ISTEXT($N$403)),"",IF(OR(9&gt;$N$401,3&gt;$N$402,((3-1)*$N$401+9)&gt;$N$403),"",IF(INDEX($P$403:$W$412,MOD(((3-1)*$N$401+9)-1,10)+1,INT((((3-1)*$N$401+9)-1)/10)+1)="","",INDEX($P$403:$W$412,MOD(((3-1)*$N$401+9)-1,10)+1,INT((((3-1)*$N$401+9)-1)/10)+1)))))</f>
        <v/>
      </c>
      <c r="M405" s="539">
        <f>IF($N$403="","",IF(OR(ISTEXT($N$401),ISTEXT($N$402),ISTEXT($N$403)),"",IF(OR(10&gt;$N$401,3&gt;$N$402,((3-1)*$N$401+10)&gt;$N$403),"",IF(INDEX($P$403:$W$412,MOD(((3-1)*$N$401+10)-1,10)+1,INT((((3-1)*$N$401+10)-1)/10)+1)="","",INDEX($P$403:$W$412,MOD(((3-1)*$N$401+10)-1,10)+1,INT((((3-1)*$N$401+10)-1)/10)+1)))))</f>
        <v/>
      </c>
      <c r="P405" s="540" t="n"/>
      <c r="Q405" s="540" t="n"/>
      <c r="R405" s="540" t="n"/>
      <c r="S405" s="540" t="n"/>
      <c r="T405" s="540" t="n"/>
      <c r="U405" s="540" t="n"/>
      <c r="V405" s="540" t="n"/>
      <c r="W405" s="540" t="n"/>
    </row>
    <row r="406" ht="13.35" customHeight="1" s="162">
      <c r="B406" s="537">
        <f>IF(OR($D$401="",$G$401=""),"",IF($D$401="Round",IF(4=1,"Axis 1 (0°)",IF(4=2,"Axis 2 (90°)","")),IF(ISTEXT($N$402),"",IF(4&gt;$N$402,"",IF(ISTEXT($I$401),"",ROUND((4-0.5)*$I$401/$N$402,1))))))</f>
        <v/>
      </c>
      <c r="C406" s="538" t="n"/>
      <c r="D406" s="539">
        <f>IF($N$403="","",IF(OR(ISTEXT($N$401),ISTEXT($N$402),ISTEXT($N$403)),"",IF(OR(1&gt;$N$401,4&gt;$N$402,((4-1)*$N$401+1)&gt;$N$403),"",IF(INDEX($P$403:$W$412,MOD(((4-1)*$N$401+1)-1,10)+1,INT((((4-1)*$N$401+1)-1)/10)+1)="","",INDEX($P$403:$W$412,MOD(((4-1)*$N$401+1)-1,10)+1,INT((((4-1)*$N$401+1)-1)/10)+1)))))</f>
        <v/>
      </c>
      <c r="E406" s="539">
        <f>IF($N$403="","",IF(OR(ISTEXT($N$401),ISTEXT($N$402),ISTEXT($N$403)),"",IF(OR(2&gt;$N$401,4&gt;$N$402,((4-1)*$N$401+2)&gt;$N$403),"",IF(INDEX($P$403:$W$412,MOD(((4-1)*$N$401+2)-1,10)+1,INT((((4-1)*$N$401+2)-1)/10)+1)="","",INDEX($P$403:$W$412,MOD(((4-1)*$N$401+2)-1,10)+1,INT((((4-1)*$N$401+2)-1)/10)+1)))))</f>
        <v/>
      </c>
      <c r="F406" s="539">
        <f>IF($N$403="","",IF(OR(ISTEXT($N$401),ISTEXT($N$402),ISTEXT($N$403)),"",IF(OR(3&gt;$N$401,4&gt;$N$402,((4-1)*$N$401+3)&gt;$N$403),"",IF(INDEX($P$403:$W$412,MOD(((4-1)*$N$401+3)-1,10)+1,INT((((4-1)*$N$401+3)-1)/10)+1)="","",INDEX($P$403:$W$412,MOD(((4-1)*$N$401+3)-1,10)+1,INT((((4-1)*$N$401+3)-1)/10)+1)))))</f>
        <v/>
      </c>
      <c r="G406" s="539">
        <f>IF($N$403="","",IF(OR(ISTEXT($N$401),ISTEXT($N$402),ISTEXT($N$403)),"",IF(OR(4&gt;$N$401,4&gt;$N$402,((4-1)*$N$401+4)&gt;$N$403),"",IF(INDEX($P$403:$W$412,MOD(((4-1)*$N$401+4)-1,10)+1,INT((((4-1)*$N$401+4)-1)/10)+1)="","",INDEX($P$403:$W$412,MOD(((4-1)*$N$401+4)-1,10)+1,INT((((4-1)*$N$401+4)-1)/10)+1)))))</f>
        <v/>
      </c>
      <c r="H406" s="539">
        <f>IF($N$403="","",IF(OR(ISTEXT($N$401),ISTEXT($N$402),ISTEXT($N$403)),"",IF(OR(5&gt;$N$401,4&gt;$N$402,((4-1)*$N$401+5)&gt;$N$403),"",IF(INDEX($P$403:$W$412,MOD(((4-1)*$N$401+5)-1,10)+1,INT((((4-1)*$N$401+5)-1)/10)+1)="","",INDEX($P$403:$W$412,MOD(((4-1)*$N$401+5)-1,10)+1,INT((((4-1)*$N$401+5)-1)/10)+1)))))</f>
        <v/>
      </c>
      <c r="I406" s="539">
        <f>IF($N$403="","",IF(OR(ISTEXT($N$401),ISTEXT($N$402),ISTEXT($N$403)),"",IF(OR(6&gt;$N$401,4&gt;$N$402,((4-1)*$N$401+6)&gt;$N$403),"",IF(INDEX($P$403:$W$412,MOD(((4-1)*$N$401+6)-1,10)+1,INT((((4-1)*$N$401+6)-1)/10)+1)="","",INDEX($P$403:$W$412,MOD(((4-1)*$N$401+6)-1,10)+1,INT((((4-1)*$N$401+6)-1)/10)+1)))))</f>
        <v/>
      </c>
      <c r="J406" s="539">
        <f>IF($N$403="","",IF(OR(ISTEXT($N$401),ISTEXT($N$402),ISTEXT($N$403)),"",IF(OR(7&gt;$N$401,4&gt;$N$402,((4-1)*$N$401+7)&gt;$N$403),"",IF(INDEX($P$403:$W$412,MOD(((4-1)*$N$401+7)-1,10)+1,INT((((4-1)*$N$401+7)-1)/10)+1)="","",INDEX($P$403:$W$412,MOD(((4-1)*$N$401+7)-1,10)+1,INT((((4-1)*$N$401+7)-1)/10)+1)))))</f>
        <v/>
      </c>
      <c r="K406" s="539">
        <f>IF($N$403="","",IF(OR(ISTEXT($N$401),ISTEXT($N$402),ISTEXT($N$403)),"",IF(OR(8&gt;$N$401,4&gt;$N$402,((4-1)*$N$401+8)&gt;$N$403),"",IF(INDEX($P$403:$W$412,MOD(((4-1)*$N$401+8)-1,10)+1,INT((((4-1)*$N$401+8)-1)/10)+1)="","",INDEX($P$403:$W$412,MOD(((4-1)*$N$401+8)-1,10)+1,INT((((4-1)*$N$401+8)-1)/10)+1)))))</f>
        <v/>
      </c>
      <c r="L406" s="539">
        <f>IF($N$403="","",IF(OR(ISTEXT($N$401),ISTEXT($N$402),ISTEXT($N$403)),"",IF(OR(9&gt;$N$401,4&gt;$N$402,((4-1)*$N$401+9)&gt;$N$403),"",IF(INDEX($P$403:$W$412,MOD(((4-1)*$N$401+9)-1,10)+1,INT((((4-1)*$N$401+9)-1)/10)+1)="","",INDEX($P$403:$W$412,MOD(((4-1)*$N$401+9)-1,10)+1,INT((((4-1)*$N$401+9)-1)/10)+1)))))</f>
        <v/>
      </c>
      <c r="M406" s="539">
        <f>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IF(OR($D$401="",$G$401=""),"",IF($D$401="Round",IF(5=1,"Axis 1 (0°)",IF(5=2,"Axis 2 (90°)","")),IF(ISTEXT($N$402),"",IF(5&gt;$N$402,"",IF(ISTEXT($I$401),"",ROUND((5-0.5)*$I$401/$N$402,1))))))</f>
        <v/>
      </c>
      <c r="C407" s="538" t="n"/>
      <c r="D407" s="539">
        <f>IF($N$403="","",IF(OR(ISTEXT($N$401),ISTEXT($N$402),ISTEXT($N$403)),"",IF(OR(1&gt;$N$401,5&gt;$N$402,((5-1)*$N$401+1)&gt;$N$403),"",IF(INDEX($P$403:$W$412,MOD(((5-1)*$N$401+1)-1,10)+1,INT((((5-1)*$N$401+1)-1)/10)+1)="","",INDEX($P$403:$W$412,MOD(((5-1)*$N$401+1)-1,10)+1,INT((((5-1)*$N$401+1)-1)/10)+1)))))</f>
        <v/>
      </c>
      <c r="E407" s="539">
        <f>IF($N$403="","",IF(OR(ISTEXT($N$401),ISTEXT($N$402),ISTEXT($N$403)),"",IF(OR(2&gt;$N$401,5&gt;$N$402,((5-1)*$N$401+2)&gt;$N$403),"",IF(INDEX($P$403:$W$412,MOD(((5-1)*$N$401+2)-1,10)+1,INT((((5-1)*$N$401+2)-1)/10)+1)="","",INDEX($P$403:$W$412,MOD(((5-1)*$N$401+2)-1,10)+1,INT((((5-1)*$N$401+2)-1)/10)+1)))))</f>
        <v/>
      </c>
      <c r="F407" s="539">
        <f>IF($N$403="","",IF(OR(ISTEXT($N$401),ISTEXT($N$402),ISTEXT($N$403)),"",IF(OR(3&gt;$N$401,5&gt;$N$402,((5-1)*$N$401+3)&gt;$N$403),"",IF(INDEX($P$403:$W$412,MOD(((5-1)*$N$401+3)-1,10)+1,INT((((5-1)*$N$401+3)-1)/10)+1)="","",INDEX($P$403:$W$412,MOD(((5-1)*$N$401+3)-1,10)+1,INT((((5-1)*$N$401+3)-1)/10)+1)))))</f>
        <v/>
      </c>
      <c r="G407" s="539">
        <f>IF($N$403="","",IF(OR(ISTEXT($N$401),ISTEXT($N$402),ISTEXT($N$403)),"",IF(OR(4&gt;$N$401,5&gt;$N$402,((5-1)*$N$401+4)&gt;$N$403),"",IF(INDEX($P$403:$W$412,MOD(((5-1)*$N$401+4)-1,10)+1,INT((((5-1)*$N$401+4)-1)/10)+1)="","",INDEX($P$403:$W$412,MOD(((5-1)*$N$401+4)-1,10)+1,INT((((5-1)*$N$401+4)-1)/10)+1)))))</f>
        <v/>
      </c>
      <c r="H407" s="539">
        <f>IF($N$403="","",IF(OR(ISTEXT($N$401),ISTEXT($N$402),ISTEXT($N$403)),"",IF(OR(5&gt;$N$401,5&gt;$N$402,((5-1)*$N$401+5)&gt;$N$403),"",IF(INDEX($P$403:$W$412,MOD(((5-1)*$N$401+5)-1,10)+1,INT((((5-1)*$N$401+5)-1)/10)+1)="","",INDEX($P$403:$W$412,MOD(((5-1)*$N$401+5)-1,10)+1,INT((((5-1)*$N$401+5)-1)/10)+1)))))</f>
        <v/>
      </c>
      <c r="I407" s="539">
        <f>IF($N$403="","",IF(OR(ISTEXT($N$401),ISTEXT($N$402),ISTEXT($N$403)),"",IF(OR(6&gt;$N$401,5&gt;$N$402,((5-1)*$N$401+6)&gt;$N$403),"",IF(INDEX($P$403:$W$412,MOD(((5-1)*$N$401+6)-1,10)+1,INT((((5-1)*$N$401+6)-1)/10)+1)="","",INDEX($P$403:$W$412,MOD(((5-1)*$N$401+6)-1,10)+1,INT((((5-1)*$N$401+6)-1)/10)+1)))))</f>
        <v/>
      </c>
      <c r="J407" s="539">
        <f>IF($N$403="","",IF(OR(ISTEXT($N$401),ISTEXT($N$402),ISTEXT($N$403)),"",IF(OR(7&gt;$N$401,5&gt;$N$402,((5-1)*$N$401+7)&gt;$N$403),"",IF(INDEX($P$403:$W$412,MOD(((5-1)*$N$401+7)-1,10)+1,INT((((5-1)*$N$401+7)-1)/10)+1)="","",INDEX($P$403:$W$412,MOD(((5-1)*$N$401+7)-1,10)+1,INT((((5-1)*$N$401+7)-1)/10)+1)))))</f>
        <v/>
      </c>
      <c r="K407" s="539">
        <f>IF($N$403="","",IF(OR(ISTEXT($N$401),ISTEXT($N$402),ISTEXT($N$403)),"",IF(OR(8&gt;$N$401,5&gt;$N$402,((5-1)*$N$401+8)&gt;$N$403),"",IF(INDEX($P$403:$W$412,MOD(((5-1)*$N$401+8)-1,10)+1,INT((((5-1)*$N$401+8)-1)/10)+1)="","",INDEX($P$403:$W$412,MOD(((5-1)*$N$401+8)-1,10)+1,INT((((5-1)*$N$401+8)-1)/10)+1)))))</f>
        <v/>
      </c>
      <c r="L407" s="539">
        <f>IF($N$403="","",IF(OR(ISTEXT($N$401),ISTEXT($N$402),ISTEXT($N$403)),"",IF(OR(9&gt;$N$401,5&gt;$N$402,((5-1)*$N$401+9)&gt;$N$403),"",IF(INDEX($P$403:$W$412,MOD(((5-1)*$N$401+9)-1,10)+1,INT((((5-1)*$N$401+9)-1)/10)+1)="","",INDEX($P$403:$W$412,MOD(((5-1)*$N$401+9)-1,10)+1,INT((((5-1)*$N$401+9)-1)/10)+1)))))</f>
        <v/>
      </c>
      <c r="M407" s="539">
        <f>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IF(OR($D$401="",$G$401=""),"",IF($D$401="Round",IF(6=1,"Axis 1 (0°)",IF(6=2,"Axis 2 (90°)","")),IF(ISTEXT($N$402),"",IF(6&gt;$N$402,"",IF(ISTEXT($I$401),"",ROUND((6-0.5)*$I$401/$N$402,1))))))</f>
        <v/>
      </c>
      <c r="C408" s="538" t="n"/>
      <c r="D408" s="539">
        <f>IF($N$403="","",IF(OR(ISTEXT($N$401),ISTEXT($N$402),ISTEXT($N$403)),"",IF(OR(1&gt;$N$401,6&gt;$N$402,((6-1)*$N$401+1)&gt;$N$403),"",IF(INDEX($P$403:$W$412,MOD(((6-1)*$N$401+1)-1,10)+1,INT((((6-1)*$N$401+1)-1)/10)+1)="","",INDEX($P$403:$W$412,MOD(((6-1)*$N$401+1)-1,10)+1,INT((((6-1)*$N$401+1)-1)/10)+1)))))</f>
        <v/>
      </c>
      <c r="E408" s="539">
        <f>IF($N$403="","",IF(OR(ISTEXT($N$401),ISTEXT($N$402),ISTEXT($N$403)),"",IF(OR(2&gt;$N$401,6&gt;$N$402,((6-1)*$N$401+2)&gt;$N$403),"",IF(INDEX($P$403:$W$412,MOD(((6-1)*$N$401+2)-1,10)+1,INT((((6-1)*$N$401+2)-1)/10)+1)="","",INDEX($P$403:$W$412,MOD(((6-1)*$N$401+2)-1,10)+1,INT((((6-1)*$N$401+2)-1)/10)+1)))))</f>
        <v/>
      </c>
      <c r="F408" s="539">
        <f>IF($N$403="","",IF(OR(ISTEXT($N$401),ISTEXT($N$402),ISTEXT($N$403)),"",IF(OR(3&gt;$N$401,6&gt;$N$402,((6-1)*$N$401+3)&gt;$N$403),"",IF(INDEX($P$403:$W$412,MOD(((6-1)*$N$401+3)-1,10)+1,INT((((6-1)*$N$401+3)-1)/10)+1)="","",INDEX($P$403:$W$412,MOD(((6-1)*$N$401+3)-1,10)+1,INT((((6-1)*$N$401+3)-1)/10)+1)))))</f>
        <v/>
      </c>
      <c r="G408" s="539">
        <f>IF($N$403="","",IF(OR(ISTEXT($N$401),ISTEXT($N$402),ISTEXT($N$403)),"",IF(OR(4&gt;$N$401,6&gt;$N$402,((6-1)*$N$401+4)&gt;$N$403),"",IF(INDEX($P$403:$W$412,MOD(((6-1)*$N$401+4)-1,10)+1,INT((((6-1)*$N$401+4)-1)/10)+1)="","",INDEX($P$403:$W$412,MOD(((6-1)*$N$401+4)-1,10)+1,INT((((6-1)*$N$401+4)-1)/10)+1)))))</f>
        <v/>
      </c>
      <c r="H408" s="539">
        <f>IF($N$403="","",IF(OR(ISTEXT($N$401),ISTEXT($N$402),ISTEXT($N$403)),"",IF(OR(5&gt;$N$401,6&gt;$N$402,((6-1)*$N$401+5)&gt;$N$403),"",IF(INDEX($P$403:$W$412,MOD(((6-1)*$N$401+5)-1,10)+1,INT((((6-1)*$N$401+5)-1)/10)+1)="","",INDEX($P$403:$W$412,MOD(((6-1)*$N$401+5)-1,10)+1,INT((((6-1)*$N$401+5)-1)/10)+1)))))</f>
        <v/>
      </c>
      <c r="I408" s="539">
        <f>IF($N$403="","",IF(OR(ISTEXT($N$401),ISTEXT($N$402),ISTEXT($N$403)),"",IF(OR(6&gt;$N$401,6&gt;$N$402,((6-1)*$N$401+6)&gt;$N$403),"",IF(INDEX($P$403:$W$412,MOD(((6-1)*$N$401+6)-1,10)+1,INT((((6-1)*$N$401+6)-1)/10)+1)="","",INDEX($P$403:$W$412,MOD(((6-1)*$N$401+6)-1,10)+1,INT((((6-1)*$N$401+6)-1)/10)+1)))))</f>
        <v/>
      </c>
      <c r="J408" s="539">
        <f>IF($N$403="","",IF(OR(ISTEXT($N$401),ISTEXT($N$402),ISTEXT($N$403)),"",IF(OR(7&gt;$N$401,6&gt;$N$402,((6-1)*$N$401+7)&gt;$N$403),"",IF(INDEX($P$403:$W$412,MOD(((6-1)*$N$401+7)-1,10)+1,INT((((6-1)*$N$401+7)-1)/10)+1)="","",INDEX($P$403:$W$412,MOD(((6-1)*$N$401+7)-1,10)+1,INT((((6-1)*$N$401+7)-1)/10)+1)))))</f>
        <v/>
      </c>
      <c r="K408" s="539">
        <f>IF($N$403="","",IF(OR(ISTEXT($N$401),ISTEXT($N$402),ISTEXT($N$403)),"",IF(OR(8&gt;$N$401,6&gt;$N$402,((6-1)*$N$401+8)&gt;$N$403),"",IF(INDEX($P$403:$W$412,MOD(((6-1)*$N$401+8)-1,10)+1,INT((((6-1)*$N$401+8)-1)/10)+1)="","",INDEX($P$403:$W$412,MOD(((6-1)*$N$401+8)-1,10)+1,INT((((6-1)*$N$401+8)-1)/10)+1)))))</f>
        <v/>
      </c>
      <c r="L408" s="539">
        <f>IF($N$403="","",IF(OR(ISTEXT($N$401),ISTEXT($N$402),ISTEXT($N$403)),"",IF(OR(9&gt;$N$401,6&gt;$N$402,((6-1)*$N$401+9)&gt;$N$403),"",IF(INDEX($P$403:$W$412,MOD(((6-1)*$N$401+9)-1,10)+1,INT((((6-1)*$N$401+9)-1)/10)+1)="","",INDEX($P$403:$W$412,MOD(((6-1)*$N$401+9)-1,10)+1,INT((((6-1)*$N$401+9)-1)/10)+1)))))</f>
        <v/>
      </c>
      <c r="M408" s="539">
        <f>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IF(OR($D$401="",$G$401=""),"",IF($D$401="Round",IF(7=1,"Axis 1 (0°)",IF(7=2,"Axis 2 (90°)","")),IF(ISTEXT($N$402),"",IF(7&gt;$N$402,"",IF(ISTEXT($I$401),"",ROUND((7-0.5)*$I$401/$N$402,1))))))</f>
        <v/>
      </c>
      <c r="C409" s="538" t="n"/>
      <c r="D409" s="539">
        <f>IF($N$403="","",IF(OR(ISTEXT($N$401),ISTEXT($N$402),ISTEXT($N$403)),"",IF(OR(1&gt;$N$401,7&gt;$N$402,((7-1)*$N$401+1)&gt;$N$403),"",IF(INDEX($P$403:$W$412,MOD(((7-1)*$N$401+1)-1,10)+1,INT((((7-1)*$N$401+1)-1)/10)+1)="","",INDEX($P$403:$W$412,MOD(((7-1)*$N$401+1)-1,10)+1,INT((((7-1)*$N$401+1)-1)/10)+1)))))</f>
        <v/>
      </c>
      <c r="E409" s="539">
        <f>IF($N$403="","",IF(OR(ISTEXT($N$401),ISTEXT($N$402),ISTEXT($N$403)),"",IF(OR(2&gt;$N$401,7&gt;$N$402,((7-1)*$N$401+2)&gt;$N$403),"",IF(INDEX($P$403:$W$412,MOD(((7-1)*$N$401+2)-1,10)+1,INT((((7-1)*$N$401+2)-1)/10)+1)="","",INDEX($P$403:$W$412,MOD(((7-1)*$N$401+2)-1,10)+1,INT((((7-1)*$N$401+2)-1)/10)+1)))))</f>
        <v/>
      </c>
      <c r="F409" s="539">
        <f>IF($N$403="","",IF(OR(ISTEXT($N$401),ISTEXT($N$402),ISTEXT($N$403)),"",IF(OR(3&gt;$N$401,7&gt;$N$402,((7-1)*$N$401+3)&gt;$N$403),"",IF(INDEX($P$403:$W$412,MOD(((7-1)*$N$401+3)-1,10)+1,INT((((7-1)*$N$401+3)-1)/10)+1)="","",INDEX($P$403:$W$412,MOD(((7-1)*$N$401+3)-1,10)+1,INT((((7-1)*$N$401+3)-1)/10)+1)))))</f>
        <v/>
      </c>
      <c r="G409" s="539">
        <f>IF($N$403="","",IF(OR(ISTEXT($N$401),ISTEXT($N$402),ISTEXT($N$403)),"",IF(OR(4&gt;$N$401,7&gt;$N$402,((7-1)*$N$401+4)&gt;$N$403),"",IF(INDEX($P$403:$W$412,MOD(((7-1)*$N$401+4)-1,10)+1,INT((((7-1)*$N$401+4)-1)/10)+1)="","",INDEX($P$403:$W$412,MOD(((7-1)*$N$401+4)-1,10)+1,INT((((7-1)*$N$401+4)-1)/10)+1)))))</f>
        <v/>
      </c>
      <c r="H409" s="539">
        <f>IF($N$403="","",IF(OR(ISTEXT($N$401),ISTEXT($N$402),ISTEXT($N$403)),"",IF(OR(5&gt;$N$401,7&gt;$N$402,((7-1)*$N$401+5)&gt;$N$403),"",IF(INDEX($P$403:$W$412,MOD(((7-1)*$N$401+5)-1,10)+1,INT((((7-1)*$N$401+5)-1)/10)+1)="","",INDEX($P$403:$W$412,MOD(((7-1)*$N$401+5)-1,10)+1,INT((((7-1)*$N$401+5)-1)/10)+1)))))</f>
        <v/>
      </c>
      <c r="I409" s="539">
        <f>IF($N$403="","",IF(OR(ISTEXT($N$401),ISTEXT($N$402),ISTEXT($N$403)),"",IF(OR(6&gt;$N$401,7&gt;$N$402,((7-1)*$N$401+6)&gt;$N$403),"",IF(INDEX($P$403:$W$412,MOD(((7-1)*$N$401+6)-1,10)+1,INT((((7-1)*$N$401+6)-1)/10)+1)="","",INDEX($P$403:$W$412,MOD(((7-1)*$N$401+6)-1,10)+1,INT((((7-1)*$N$401+6)-1)/10)+1)))))</f>
        <v/>
      </c>
      <c r="J409" s="539">
        <f>IF($N$403="","",IF(OR(ISTEXT($N$401),ISTEXT($N$402),ISTEXT($N$403)),"",IF(OR(7&gt;$N$401,7&gt;$N$402,((7-1)*$N$401+7)&gt;$N$403),"",IF(INDEX($P$403:$W$412,MOD(((7-1)*$N$401+7)-1,10)+1,INT((((7-1)*$N$401+7)-1)/10)+1)="","",INDEX($P$403:$W$412,MOD(((7-1)*$N$401+7)-1,10)+1,INT((((7-1)*$N$401+7)-1)/10)+1)))))</f>
        <v/>
      </c>
      <c r="K409" s="539">
        <f>IF($N$403="","",IF(OR(ISTEXT($N$401),ISTEXT($N$402),ISTEXT($N$403)),"",IF(OR(8&gt;$N$401,7&gt;$N$402,((7-1)*$N$401+8)&gt;$N$403),"",IF(INDEX($P$403:$W$412,MOD(((7-1)*$N$401+8)-1,10)+1,INT((((7-1)*$N$401+8)-1)/10)+1)="","",INDEX($P$403:$W$412,MOD(((7-1)*$N$401+8)-1,10)+1,INT((((7-1)*$N$401+8)-1)/10)+1)))))</f>
        <v/>
      </c>
      <c r="L409" s="539">
        <f>IF($N$403="","",IF(OR(ISTEXT($N$401),ISTEXT($N$402),ISTEXT($N$403)),"",IF(OR(9&gt;$N$401,7&gt;$N$402,((7-1)*$N$401+9)&gt;$N$403),"",IF(INDEX($P$403:$W$412,MOD(((7-1)*$N$401+9)-1,10)+1,INT((((7-1)*$N$401+9)-1)/10)+1)="","",INDEX($P$403:$W$412,MOD(((7-1)*$N$401+9)-1,10)+1,INT((((7-1)*$N$401+9)-1)/10)+1)))))</f>
        <v/>
      </c>
      <c r="M409" s="539">
        <f>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IF(OR($D$401="",$G$401=""),"",IF($D$401="Round",IF(8=1,"Axis 1 (0°)",IF(8=2,"Axis 2 (90°)","")),IF(ISTEXT($N$402),"",IF(8&gt;$N$402,"",IF(ISTEXT($I$401),"",ROUND((8-0.5)*$I$401/$N$402,1))))))</f>
        <v/>
      </c>
      <c r="C410" s="538" t="n"/>
      <c r="D410" s="539">
        <f>IF($N$403="","",IF(OR(ISTEXT($N$401),ISTEXT($N$402),ISTEXT($N$403)),"",IF(OR(1&gt;$N$401,8&gt;$N$402,((8-1)*$N$401+1)&gt;$N$403),"",IF(INDEX($P$403:$W$412,MOD(((8-1)*$N$401+1)-1,10)+1,INT((((8-1)*$N$401+1)-1)/10)+1)="","",INDEX($P$403:$W$412,MOD(((8-1)*$N$401+1)-1,10)+1,INT((((8-1)*$N$401+1)-1)/10)+1)))))</f>
        <v/>
      </c>
      <c r="E410" s="539">
        <f>IF($N$403="","",IF(OR(ISTEXT($N$401),ISTEXT($N$402),ISTEXT($N$403)),"",IF(OR(2&gt;$N$401,8&gt;$N$402,((8-1)*$N$401+2)&gt;$N$403),"",IF(INDEX($P$403:$W$412,MOD(((8-1)*$N$401+2)-1,10)+1,INT((((8-1)*$N$401+2)-1)/10)+1)="","",INDEX($P$403:$W$412,MOD(((8-1)*$N$401+2)-1,10)+1,INT((((8-1)*$N$401+2)-1)/10)+1)))))</f>
        <v/>
      </c>
      <c r="F410" s="539">
        <f>IF($N$403="","",IF(OR(ISTEXT($N$401),ISTEXT($N$402),ISTEXT($N$403)),"",IF(OR(3&gt;$N$401,8&gt;$N$402,((8-1)*$N$401+3)&gt;$N$403),"",IF(INDEX($P$403:$W$412,MOD(((8-1)*$N$401+3)-1,10)+1,INT((((8-1)*$N$401+3)-1)/10)+1)="","",INDEX($P$403:$W$412,MOD(((8-1)*$N$401+3)-1,10)+1,INT((((8-1)*$N$401+3)-1)/10)+1)))))</f>
        <v/>
      </c>
      <c r="G410" s="539">
        <f>IF($N$403="","",IF(OR(ISTEXT($N$401),ISTEXT($N$402),ISTEXT($N$403)),"",IF(OR(4&gt;$N$401,8&gt;$N$402,((8-1)*$N$401+4)&gt;$N$403),"",IF(INDEX($P$403:$W$412,MOD(((8-1)*$N$401+4)-1,10)+1,INT((((8-1)*$N$401+4)-1)/10)+1)="","",INDEX($P$403:$W$412,MOD(((8-1)*$N$401+4)-1,10)+1,INT((((8-1)*$N$401+4)-1)/10)+1)))))</f>
        <v/>
      </c>
      <c r="H410" s="539">
        <f>IF($N$403="","",IF(OR(ISTEXT($N$401),ISTEXT($N$402),ISTEXT($N$403)),"",IF(OR(5&gt;$N$401,8&gt;$N$402,((8-1)*$N$401+5)&gt;$N$403),"",IF(INDEX($P$403:$W$412,MOD(((8-1)*$N$401+5)-1,10)+1,INT((((8-1)*$N$401+5)-1)/10)+1)="","",INDEX($P$403:$W$412,MOD(((8-1)*$N$401+5)-1,10)+1,INT((((8-1)*$N$401+5)-1)/10)+1)))))</f>
        <v/>
      </c>
      <c r="I410" s="539">
        <f>IF($N$403="","",IF(OR(ISTEXT($N$401),ISTEXT($N$402),ISTEXT($N$403)),"",IF(OR(6&gt;$N$401,8&gt;$N$402,((8-1)*$N$401+6)&gt;$N$403),"",IF(INDEX($P$403:$W$412,MOD(((8-1)*$N$401+6)-1,10)+1,INT((((8-1)*$N$401+6)-1)/10)+1)="","",INDEX($P$403:$W$412,MOD(((8-1)*$N$401+6)-1,10)+1,INT((((8-1)*$N$401+6)-1)/10)+1)))))</f>
        <v/>
      </c>
      <c r="J410" s="539">
        <f>IF($N$403="","",IF(OR(ISTEXT($N$401),ISTEXT($N$402),ISTEXT($N$403)),"",IF(OR(7&gt;$N$401,8&gt;$N$402,((8-1)*$N$401+7)&gt;$N$403),"",IF(INDEX($P$403:$W$412,MOD(((8-1)*$N$401+7)-1,10)+1,INT((((8-1)*$N$401+7)-1)/10)+1)="","",INDEX($P$403:$W$412,MOD(((8-1)*$N$401+7)-1,10)+1,INT((((8-1)*$N$401+7)-1)/10)+1)))))</f>
        <v/>
      </c>
      <c r="K410" s="539">
        <f>IF($N$403="","",IF(OR(ISTEXT($N$401),ISTEXT($N$402),ISTEXT($N$403)),"",IF(OR(8&gt;$N$401,8&gt;$N$402,((8-1)*$N$401+8)&gt;$N$403),"",IF(INDEX($P$403:$W$412,MOD(((8-1)*$N$401+8)-1,10)+1,INT((((8-1)*$N$401+8)-1)/10)+1)="","",INDEX($P$403:$W$412,MOD(((8-1)*$N$401+8)-1,10)+1,INT((((8-1)*$N$401+8)-1)/10)+1)))))</f>
        <v/>
      </c>
      <c r="L410" s="539">
        <f>IF($N$403="","",IF(OR(ISTEXT($N$401),ISTEXT($N$402),ISTEXT($N$403)),"",IF(OR(9&gt;$N$401,8&gt;$N$402,((8-1)*$N$401+9)&gt;$N$403),"",IF(INDEX($P$403:$W$412,MOD(((8-1)*$N$401+9)-1,10)+1,INT((((8-1)*$N$401+9)-1)/10)+1)="","",INDEX($P$403:$W$412,MOD(((8-1)*$N$401+9)-1,10)+1,INT((((8-1)*$N$401+9)-1)/10)+1)))))</f>
        <v/>
      </c>
      <c r="M410" s="539">
        <f>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IF($G$416="","",IF($D$416="Round",$G$416&amp;""" dia",$G$416&amp;""" x "&amp;$I$416&amp;""""))</f>
        <v/>
      </c>
      <c r="G414" s="173" t="n"/>
      <c r="H414" s="525">
        <f>IF(OR($D$416="",$G$416=""),"",IF($D$416="Round",IF(ISTEXT($G$416),"",ROUND(PI()*(($G$416-2*N($K$416))/2)^2/144,3)),IF($I$416="","",IF(OR(ISTEXT($G$416),ISTEXT($I$416)),"",ROUND(($G$416-2*N($K$416))*($I$416-2*N($K$416))/144,3)))))</f>
        <v/>
      </c>
      <c r="I414" s="189" t="n"/>
      <c r="J414" s="189" t="n"/>
      <c r="K414" s="189">
        <f>IF(N(J414)*N(H414)=0,"",ROUND(N(J414)*N(H414),0))</f>
        <v/>
      </c>
      <c r="L414" s="189">
        <f>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IF($N$416="","",IF($D$416="Round",$N$416&amp;" x 2 axes",IF($N$417="","",$N$416&amp;" x "&amp;$N$417)))</f>
        <v/>
      </c>
      <c r="N416" s="534">
        <f>IF(OR($D$416="",$G$416=""),"",IF($D$416="Round",IF(ISTEXT($G$416),"",IF($G$416&lt;=9,6,IF($G$416&lt;=12,8,10))),IF(ISTEXT($G$416),"",IF($G$416&lt;12,2,MIN(10,MAX(3,ROUNDUP($G$416/6,0)))))))</f>
        <v/>
      </c>
      <c r="P416" s="473" t="inlineStr">
        <is>
          <t>Quick entry – type readings in order (row by row of the grid), down this column then the next:</t>
        </is>
      </c>
    </row>
    <row r="417" ht="13.35" customHeight="1" s="162">
      <c r="B417" s="535" t="inlineStr">
        <is>
          <t>Depth↓ Pos→ (in)</t>
        </is>
      </c>
      <c r="C417" s="414" t="n"/>
      <c r="D417" s="535">
        <f>IF(ISTEXT($N$416),"",IF(OR($D$416="",$G$416="",1&gt;$N$416),"",IF($D$416="Round",IF(ISTEXT($G$416),"",ROUND(IF(1&lt;=$N$416/2,$G$416/2*(1-SQRT(($N$416-2*1+1)/$N$416)),$G$416-$G$416/2*(1-SQRT(($N$416-2*($N$416-1+1)+1)/$N$416))),1)),IF(ISTEXT($G$416),"",ROUND((1-0.5)*$G$416/$N$416,1)))))</f>
        <v/>
      </c>
      <c r="E417" s="535">
        <f>IF(ISTEXT($N$416),"",IF(OR($D$416="",$G$416="",2&gt;$N$416),"",IF($D$416="Round",IF(ISTEXT($G$416),"",ROUND(IF(2&lt;=$N$416/2,$G$416/2*(1-SQRT(($N$416-2*2+1)/$N$416)),$G$416-$G$416/2*(1-SQRT(($N$416-2*($N$416-2+1)+1)/$N$416))),1)),IF(ISTEXT($G$416),"",ROUND((2-0.5)*$G$416/$N$416,1)))))</f>
        <v/>
      </c>
      <c r="F417" s="535">
        <f>IF(ISTEXT($N$416),"",IF(OR($D$416="",$G$416="",3&gt;$N$416),"",IF($D$416="Round",IF(ISTEXT($G$416),"",ROUND(IF(3&lt;=$N$416/2,$G$416/2*(1-SQRT(($N$416-2*3+1)/$N$416)),$G$416-$G$416/2*(1-SQRT(($N$416-2*($N$416-3+1)+1)/$N$416))),1)),IF(ISTEXT($G$416),"",ROUND((3-0.5)*$G$416/$N$416,1)))))</f>
        <v/>
      </c>
      <c r="G417" s="535">
        <f>IF(ISTEXT($N$416),"",IF(OR($D$416="",$G$416="",4&gt;$N$416),"",IF($D$416="Round",IF(ISTEXT($G$416),"",ROUND(IF(4&lt;=$N$416/2,$G$416/2*(1-SQRT(($N$416-2*4+1)/$N$416)),$G$416-$G$416/2*(1-SQRT(($N$416-2*($N$416-4+1)+1)/$N$416))),1)),IF(ISTEXT($G$416),"",ROUND((4-0.5)*$G$416/$N$416,1)))))</f>
        <v/>
      </c>
      <c r="H417" s="535">
        <f>IF(ISTEXT($N$416),"",IF(OR($D$416="",$G$416="",5&gt;$N$416),"",IF($D$416="Round",IF(ISTEXT($G$416),"",ROUND(IF(5&lt;=$N$416/2,$G$416/2*(1-SQRT(($N$416-2*5+1)/$N$416)),$G$416-$G$416/2*(1-SQRT(($N$416-2*($N$416-5+1)+1)/$N$416))),1)),IF(ISTEXT($G$416),"",ROUND((5-0.5)*$G$416/$N$416,1)))))</f>
        <v/>
      </c>
      <c r="I417" s="535">
        <f>IF(ISTEXT($N$416),"",IF(OR($D$416="",$G$416="",6&gt;$N$416),"",IF($D$416="Round",IF(ISTEXT($G$416),"",ROUND(IF(6&lt;=$N$416/2,$G$416/2*(1-SQRT(($N$416-2*6+1)/$N$416)),$G$416-$G$416/2*(1-SQRT(($N$416-2*($N$416-6+1)+1)/$N$416))),1)),IF(ISTEXT($G$416),"",ROUND((6-0.5)*$G$416/$N$416,1)))))</f>
        <v/>
      </c>
      <c r="J417" s="535">
        <f>IF(ISTEXT($N$416),"",IF(OR($D$416="",$G$416="",7&gt;$N$416),"",IF($D$416="Round",IF(ISTEXT($G$416),"",ROUND(IF(7&lt;=$N$416/2,$G$416/2*(1-SQRT(($N$416-2*7+1)/$N$416)),$G$416-$G$416/2*(1-SQRT(($N$416-2*($N$416-7+1)+1)/$N$416))),1)),IF(ISTEXT($G$416),"",ROUND((7-0.5)*$G$416/$N$416,1)))))</f>
        <v/>
      </c>
      <c r="K417" s="535">
        <f>IF(ISTEXT($N$416),"",IF(OR($D$416="",$G$416="",8&gt;$N$416),"",IF($D$416="Round",IF(ISTEXT($G$416),"",ROUND(IF(8&lt;=$N$416/2,$G$416/2*(1-SQRT(($N$416-2*8+1)/$N$416)),$G$416-$G$416/2*(1-SQRT(($N$416-2*($N$416-8+1)+1)/$N$416))),1)),IF(ISTEXT($G$416),"",ROUND((8-0.5)*$G$416/$N$416,1)))))</f>
        <v/>
      </c>
      <c r="L417" s="535">
        <f>IF(ISTEXT($N$416),"",IF(OR($D$416="",$G$416="",9&gt;$N$416),"",IF($D$416="Round",IF(ISTEXT($G$416),"",ROUND(IF(9&lt;=$N$416/2,$G$416/2*(1-SQRT(($N$416-2*9+1)/$N$416)),$G$416-$G$416/2*(1-SQRT(($N$416-2*($N$416-9+1)+1)/$N$416))),1)),IF(ISTEXT($G$416),"",ROUND((9-0.5)*$G$416/$N$416,1)))))</f>
        <v/>
      </c>
      <c r="M417" s="535">
        <f>IF(ISTEXT($N$416),"",IF(OR($D$416="",$G$416="",10&gt;$N$416),"",IF($D$416="Round",IF(ISTEXT($G$416),"",ROUND(IF(10&lt;=$N$416/2,$G$416/2*(1-SQRT(($N$416-2*10+1)/$N$416)),$G$416-$G$416/2*(1-SQRT(($N$416-2*($N$416-10+1)+1)/$N$416))),1)),IF(ISTEXT($G$416),"",ROUND((10-0.5)*$G$416/$N$416,1)))))</f>
        <v/>
      </c>
      <c r="N417" s="534">
        <f>IF(OR($D$416="",$G$416=""),"",IF($D$416="Round",2,IF($I$416="","",IF(ISTEXT($I$416),"",IF($I$416&lt;12,2,MIN(8,MAX(3,ROUNDUP($I$416/6,0))))))))</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IF(OR($D$416="",$G$416=""),"",IF($D$416="Round",IF(1=1,"Axis 1 (0°)",IF(1=2,"Axis 2 (90°)","")),IF(ISTEXT($N$417),"",IF(1&gt;$N$417,"",IF(ISTEXT($I$416),"",ROUND((1-0.5)*$I$416/$N$417,1))))))</f>
        <v/>
      </c>
      <c r="C418" s="538" t="n"/>
      <c r="D418" s="539">
        <f>IF($N$418="","",IF(OR(ISTEXT($N$416),ISTEXT($N$417),ISTEXT($N$418)),"",IF(OR(1&gt;$N$416,1&gt;$N$417,((1-1)*$N$416+1)&gt;$N$418),"",IF(INDEX($P$418:$W$427,MOD(((1-1)*$N$416+1)-1,10)+1,INT((((1-1)*$N$416+1)-1)/10)+1)="","",INDEX($P$418:$W$427,MOD(((1-1)*$N$416+1)-1,10)+1,INT((((1-1)*$N$416+1)-1)/10)+1)))))</f>
        <v/>
      </c>
      <c r="E418" s="539">
        <f>IF($N$418="","",IF(OR(ISTEXT($N$416),ISTEXT($N$417),ISTEXT($N$418)),"",IF(OR(2&gt;$N$416,1&gt;$N$417,((1-1)*$N$416+2)&gt;$N$418),"",IF(INDEX($P$418:$W$427,MOD(((1-1)*$N$416+2)-1,10)+1,INT((((1-1)*$N$416+2)-1)/10)+1)="","",INDEX($P$418:$W$427,MOD(((1-1)*$N$416+2)-1,10)+1,INT((((1-1)*$N$416+2)-1)/10)+1)))))</f>
        <v/>
      </c>
      <c r="F418" s="539">
        <f>IF($N$418="","",IF(OR(ISTEXT($N$416),ISTEXT($N$417),ISTEXT($N$418)),"",IF(OR(3&gt;$N$416,1&gt;$N$417,((1-1)*$N$416+3)&gt;$N$418),"",IF(INDEX($P$418:$W$427,MOD(((1-1)*$N$416+3)-1,10)+1,INT((((1-1)*$N$416+3)-1)/10)+1)="","",INDEX($P$418:$W$427,MOD(((1-1)*$N$416+3)-1,10)+1,INT((((1-1)*$N$416+3)-1)/10)+1)))))</f>
        <v/>
      </c>
      <c r="G418" s="539">
        <f>IF($N$418="","",IF(OR(ISTEXT($N$416),ISTEXT($N$417),ISTEXT($N$418)),"",IF(OR(4&gt;$N$416,1&gt;$N$417,((1-1)*$N$416+4)&gt;$N$418),"",IF(INDEX($P$418:$W$427,MOD(((1-1)*$N$416+4)-1,10)+1,INT((((1-1)*$N$416+4)-1)/10)+1)="","",INDEX($P$418:$W$427,MOD(((1-1)*$N$416+4)-1,10)+1,INT((((1-1)*$N$416+4)-1)/10)+1)))))</f>
        <v/>
      </c>
      <c r="H418" s="539">
        <f>IF($N$418="","",IF(OR(ISTEXT($N$416),ISTEXT($N$417),ISTEXT($N$418)),"",IF(OR(5&gt;$N$416,1&gt;$N$417,((1-1)*$N$416+5)&gt;$N$418),"",IF(INDEX($P$418:$W$427,MOD(((1-1)*$N$416+5)-1,10)+1,INT((((1-1)*$N$416+5)-1)/10)+1)="","",INDEX($P$418:$W$427,MOD(((1-1)*$N$416+5)-1,10)+1,INT((((1-1)*$N$416+5)-1)/10)+1)))))</f>
        <v/>
      </c>
      <c r="I418" s="539">
        <f>IF($N$418="","",IF(OR(ISTEXT($N$416),ISTEXT($N$417),ISTEXT($N$418)),"",IF(OR(6&gt;$N$416,1&gt;$N$417,((1-1)*$N$416+6)&gt;$N$418),"",IF(INDEX($P$418:$W$427,MOD(((1-1)*$N$416+6)-1,10)+1,INT((((1-1)*$N$416+6)-1)/10)+1)="","",INDEX($P$418:$W$427,MOD(((1-1)*$N$416+6)-1,10)+1,INT((((1-1)*$N$416+6)-1)/10)+1)))))</f>
        <v/>
      </c>
      <c r="J418" s="539">
        <f>IF($N$418="","",IF(OR(ISTEXT($N$416),ISTEXT($N$417),ISTEXT($N$418)),"",IF(OR(7&gt;$N$416,1&gt;$N$417,((1-1)*$N$416+7)&gt;$N$418),"",IF(INDEX($P$418:$W$427,MOD(((1-1)*$N$416+7)-1,10)+1,INT((((1-1)*$N$416+7)-1)/10)+1)="","",INDEX($P$418:$W$427,MOD(((1-1)*$N$416+7)-1,10)+1,INT((((1-1)*$N$416+7)-1)/10)+1)))))</f>
        <v/>
      </c>
      <c r="K418" s="539">
        <f>IF($N$418="","",IF(OR(ISTEXT($N$416),ISTEXT($N$417),ISTEXT($N$418)),"",IF(OR(8&gt;$N$416,1&gt;$N$417,((1-1)*$N$416+8)&gt;$N$418),"",IF(INDEX($P$418:$W$427,MOD(((1-1)*$N$416+8)-1,10)+1,INT((((1-1)*$N$416+8)-1)/10)+1)="","",INDEX($P$418:$W$427,MOD(((1-1)*$N$416+8)-1,10)+1,INT((((1-1)*$N$416+8)-1)/10)+1)))))</f>
        <v/>
      </c>
      <c r="L418" s="539">
        <f>IF($N$418="","",IF(OR(ISTEXT($N$416),ISTEXT($N$417),ISTEXT($N$418)),"",IF(OR(9&gt;$N$416,1&gt;$N$417,((1-1)*$N$416+9)&gt;$N$418),"",IF(INDEX($P$418:$W$427,MOD(((1-1)*$N$416+9)-1,10)+1,INT((((1-1)*$N$416+9)-1)/10)+1)="","",INDEX($P$418:$W$427,MOD(((1-1)*$N$416+9)-1,10)+1,INT((((1-1)*$N$416+9)-1)/10)+1)))))</f>
        <v/>
      </c>
      <c r="M418" s="539">
        <f>IF($N$418="","",IF(OR(ISTEXT($N$416),ISTEXT($N$417),ISTEXT($N$418)),"",IF(OR(10&gt;$N$416,1&gt;$N$417,((1-1)*$N$416+10)&gt;$N$418),"",IF(INDEX($P$418:$W$427,MOD(((1-1)*$N$416+10)-1,10)+1,INT((((1-1)*$N$416+10)-1)/10)+1)="","",INDEX($P$418:$W$427,MOD(((1-1)*$N$416+10)-1,10)+1,INT((((1-1)*$N$416+10)-1)/10)+1)))))</f>
        <v/>
      </c>
      <c r="N418" s="534">
        <f>IF(OR(N416="",N417=""),"",IF(OR(ISTEXT(N416),ISTEXT(N417)),"",N416*N417))</f>
        <v/>
      </c>
      <c r="P418" s="540" t="n"/>
      <c r="Q418" s="540" t="n"/>
      <c r="R418" s="540" t="n"/>
      <c r="S418" s="540" t="n"/>
      <c r="T418" s="540" t="n"/>
      <c r="U418" s="540" t="n"/>
      <c r="V418" s="540" t="n"/>
      <c r="W418" s="540" t="n"/>
    </row>
    <row r="419" ht="13.35" customHeight="1" s="162">
      <c r="B419" s="537">
        <f>IF(OR($D$416="",$G$416=""),"",IF($D$416="Round",IF(2=1,"Axis 1 (0°)",IF(2=2,"Axis 2 (90°)","")),IF(ISTEXT($N$417),"",IF(2&gt;$N$417,"",IF(ISTEXT($I$416),"",ROUND((2-0.5)*$I$416/$N$417,1))))))</f>
        <v/>
      </c>
      <c r="C419" s="538" t="n"/>
      <c r="D419" s="539">
        <f>IF($N$418="","",IF(OR(ISTEXT($N$416),ISTEXT($N$417),ISTEXT($N$418)),"",IF(OR(1&gt;$N$416,2&gt;$N$417,((2-1)*$N$416+1)&gt;$N$418),"",IF(INDEX($P$418:$W$427,MOD(((2-1)*$N$416+1)-1,10)+1,INT((((2-1)*$N$416+1)-1)/10)+1)="","",INDEX($P$418:$W$427,MOD(((2-1)*$N$416+1)-1,10)+1,INT((((2-1)*$N$416+1)-1)/10)+1)))))</f>
        <v/>
      </c>
      <c r="E419" s="539">
        <f>IF($N$418="","",IF(OR(ISTEXT($N$416),ISTEXT($N$417),ISTEXT($N$418)),"",IF(OR(2&gt;$N$416,2&gt;$N$417,((2-1)*$N$416+2)&gt;$N$418),"",IF(INDEX($P$418:$W$427,MOD(((2-1)*$N$416+2)-1,10)+1,INT((((2-1)*$N$416+2)-1)/10)+1)="","",INDEX($P$418:$W$427,MOD(((2-1)*$N$416+2)-1,10)+1,INT((((2-1)*$N$416+2)-1)/10)+1)))))</f>
        <v/>
      </c>
      <c r="F419" s="539">
        <f>IF($N$418="","",IF(OR(ISTEXT($N$416),ISTEXT($N$417),ISTEXT($N$418)),"",IF(OR(3&gt;$N$416,2&gt;$N$417,((2-1)*$N$416+3)&gt;$N$418),"",IF(INDEX($P$418:$W$427,MOD(((2-1)*$N$416+3)-1,10)+1,INT((((2-1)*$N$416+3)-1)/10)+1)="","",INDEX($P$418:$W$427,MOD(((2-1)*$N$416+3)-1,10)+1,INT((((2-1)*$N$416+3)-1)/10)+1)))))</f>
        <v/>
      </c>
      <c r="G419" s="539">
        <f>IF($N$418="","",IF(OR(ISTEXT($N$416),ISTEXT($N$417),ISTEXT($N$418)),"",IF(OR(4&gt;$N$416,2&gt;$N$417,((2-1)*$N$416+4)&gt;$N$418),"",IF(INDEX($P$418:$W$427,MOD(((2-1)*$N$416+4)-1,10)+1,INT((((2-1)*$N$416+4)-1)/10)+1)="","",INDEX($P$418:$W$427,MOD(((2-1)*$N$416+4)-1,10)+1,INT((((2-1)*$N$416+4)-1)/10)+1)))))</f>
        <v/>
      </c>
      <c r="H419" s="539">
        <f>IF($N$418="","",IF(OR(ISTEXT($N$416),ISTEXT($N$417),ISTEXT($N$418)),"",IF(OR(5&gt;$N$416,2&gt;$N$417,((2-1)*$N$416+5)&gt;$N$418),"",IF(INDEX($P$418:$W$427,MOD(((2-1)*$N$416+5)-1,10)+1,INT((((2-1)*$N$416+5)-1)/10)+1)="","",INDEX($P$418:$W$427,MOD(((2-1)*$N$416+5)-1,10)+1,INT((((2-1)*$N$416+5)-1)/10)+1)))))</f>
        <v/>
      </c>
      <c r="I419" s="539">
        <f>IF($N$418="","",IF(OR(ISTEXT($N$416),ISTEXT($N$417),ISTEXT($N$418)),"",IF(OR(6&gt;$N$416,2&gt;$N$417,((2-1)*$N$416+6)&gt;$N$418),"",IF(INDEX($P$418:$W$427,MOD(((2-1)*$N$416+6)-1,10)+1,INT((((2-1)*$N$416+6)-1)/10)+1)="","",INDEX($P$418:$W$427,MOD(((2-1)*$N$416+6)-1,10)+1,INT((((2-1)*$N$416+6)-1)/10)+1)))))</f>
        <v/>
      </c>
      <c r="J419" s="539">
        <f>IF($N$418="","",IF(OR(ISTEXT($N$416),ISTEXT($N$417),ISTEXT($N$418)),"",IF(OR(7&gt;$N$416,2&gt;$N$417,((2-1)*$N$416+7)&gt;$N$418),"",IF(INDEX($P$418:$W$427,MOD(((2-1)*$N$416+7)-1,10)+1,INT((((2-1)*$N$416+7)-1)/10)+1)="","",INDEX($P$418:$W$427,MOD(((2-1)*$N$416+7)-1,10)+1,INT((((2-1)*$N$416+7)-1)/10)+1)))))</f>
        <v/>
      </c>
      <c r="K419" s="539">
        <f>IF($N$418="","",IF(OR(ISTEXT($N$416),ISTEXT($N$417),ISTEXT($N$418)),"",IF(OR(8&gt;$N$416,2&gt;$N$417,((2-1)*$N$416+8)&gt;$N$418),"",IF(INDEX($P$418:$W$427,MOD(((2-1)*$N$416+8)-1,10)+1,INT((((2-1)*$N$416+8)-1)/10)+1)="","",INDEX($P$418:$W$427,MOD(((2-1)*$N$416+8)-1,10)+1,INT((((2-1)*$N$416+8)-1)/10)+1)))))</f>
        <v/>
      </c>
      <c r="L419" s="539">
        <f>IF($N$418="","",IF(OR(ISTEXT($N$416),ISTEXT($N$417),ISTEXT($N$418)),"",IF(OR(9&gt;$N$416,2&gt;$N$417,((2-1)*$N$416+9)&gt;$N$418),"",IF(INDEX($P$418:$W$427,MOD(((2-1)*$N$416+9)-1,10)+1,INT((((2-1)*$N$416+9)-1)/10)+1)="","",INDEX($P$418:$W$427,MOD(((2-1)*$N$416+9)-1,10)+1,INT((((2-1)*$N$416+9)-1)/10)+1)))))</f>
        <v/>
      </c>
      <c r="M419" s="539">
        <f>IF($N$418="","",IF(OR(ISTEXT($N$416),ISTEXT($N$417),ISTEXT($N$418)),"",IF(OR(10&gt;$N$416,2&gt;$N$417,((2-1)*$N$416+10)&gt;$N$418),"",IF(INDEX($P$418:$W$427,MOD(((2-1)*$N$416+10)-1,10)+1,INT((((2-1)*$N$416+10)-1)/10)+1)="","",INDEX($P$418:$W$427,MOD(((2-1)*$N$416+10)-1,10)+1,INT((((2-1)*$N$416+10)-1)/10)+1)))))</f>
        <v/>
      </c>
      <c r="P419" s="540" t="n"/>
      <c r="Q419" s="540" t="n"/>
      <c r="R419" s="540" t="n"/>
      <c r="S419" s="540" t="n"/>
      <c r="T419" s="540" t="n"/>
      <c r="U419" s="540" t="n"/>
      <c r="V419" s="540" t="n"/>
      <c r="W419" s="540" t="n"/>
    </row>
    <row r="420" ht="13.35" customHeight="1" s="162">
      <c r="B420" s="537">
        <f>IF(OR($D$416="",$G$416=""),"",IF($D$416="Round",IF(3=1,"Axis 1 (0°)",IF(3=2,"Axis 2 (90°)","")),IF(ISTEXT($N$417),"",IF(3&gt;$N$417,"",IF(ISTEXT($I$416),"",ROUND((3-0.5)*$I$416/$N$417,1))))))</f>
        <v/>
      </c>
      <c r="C420" s="538" t="n"/>
      <c r="D420" s="539">
        <f>IF($N$418="","",IF(OR(ISTEXT($N$416),ISTEXT($N$417),ISTEXT($N$418)),"",IF(OR(1&gt;$N$416,3&gt;$N$417,((3-1)*$N$416+1)&gt;$N$418),"",IF(INDEX($P$418:$W$427,MOD(((3-1)*$N$416+1)-1,10)+1,INT((((3-1)*$N$416+1)-1)/10)+1)="","",INDEX($P$418:$W$427,MOD(((3-1)*$N$416+1)-1,10)+1,INT((((3-1)*$N$416+1)-1)/10)+1)))))</f>
        <v/>
      </c>
      <c r="E420" s="539">
        <f>IF($N$418="","",IF(OR(ISTEXT($N$416),ISTEXT($N$417),ISTEXT($N$418)),"",IF(OR(2&gt;$N$416,3&gt;$N$417,((3-1)*$N$416+2)&gt;$N$418),"",IF(INDEX($P$418:$W$427,MOD(((3-1)*$N$416+2)-1,10)+1,INT((((3-1)*$N$416+2)-1)/10)+1)="","",INDEX($P$418:$W$427,MOD(((3-1)*$N$416+2)-1,10)+1,INT((((3-1)*$N$416+2)-1)/10)+1)))))</f>
        <v/>
      </c>
      <c r="F420" s="539">
        <f>IF($N$418="","",IF(OR(ISTEXT($N$416),ISTEXT($N$417),ISTEXT($N$418)),"",IF(OR(3&gt;$N$416,3&gt;$N$417,((3-1)*$N$416+3)&gt;$N$418),"",IF(INDEX($P$418:$W$427,MOD(((3-1)*$N$416+3)-1,10)+1,INT((((3-1)*$N$416+3)-1)/10)+1)="","",INDEX($P$418:$W$427,MOD(((3-1)*$N$416+3)-1,10)+1,INT((((3-1)*$N$416+3)-1)/10)+1)))))</f>
        <v/>
      </c>
      <c r="G420" s="539">
        <f>IF($N$418="","",IF(OR(ISTEXT($N$416),ISTEXT($N$417),ISTEXT($N$418)),"",IF(OR(4&gt;$N$416,3&gt;$N$417,((3-1)*$N$416+4)&gt;$N$418),"",IF(INDEX($P$418:$W$427,MOD(((3-1)*$N$416+4)-1,10)+1,INT((((3-1)*$N$416+4)-1)/10)+1)="","",INDEX($P$418:$W$427,MOD(((3-1)*$N$416+4)-1,10)+1,INT((((3-1)*$N$416+4)-1)/10)+1)))))</f>
        <v/>
      </c>
      <c r="H420" s="539">
        <f>IF($N$418="","",IF(OR(ISTEXT($N$416),ISTEXT($N$417),ISTEXT($N$418)),"",IF(OR(5&gt;$N$416,3&gt;$N$417,((3-1)*$N$416+5)&gt;$N$418),"",IF(INDEX($P$418:$W$427,MOD(((3-1)*$N$416+5)-1,10)+1,INT((((3-1)*$N$416+5)-1)/10)+1)="","",INDEX($P$418:$W$427,MOD(((3-1)*$N$416+5)-1,10)+1,INT((((3-1)*$N$416+5)-1)/10)+1)))))</f>
        <v/>
      </c>
      <c r="I420" s="539">
        <f>IF($N$418="","",IF(OR(ISTEXT($N$416),ISTEXT($N$417),ISTEXT($N$418)),"",IF(OR(6&gt;$N$416,3&gt;$N$417,((3-1)*$N$416+6)&gt;$N$418),"",IF(INDEX($P$418:$W$427,MOD(((3-1)*$N$416+6)-1,10)+1,INT((((3-1)*$N$416+6)-1)/10)+1)="","",INDEX($P$418:$W$427,MOD(((3-1)*$N$416+6)-1,10)+1,INT((((3-1)*$N$416+6)-1)/10)+1)))))</f>
        <v/>
      </c>
      <c r="J420" s="539">
        <f>IF($N$418="","",IF(OR(ISTEXT($N$416),ISTEXT($N$417),ISTEXT($N$418)),"",IF(OR(7&gt;$N$416,3&gt;$N$417,((3-1)*$N$416+7)&gt;$N$418),"",IF(INDEX($P$418:$W$427,MOD(((3-1)*$N$416+7)-1,10)+1,INT((((3-1)*$N$416+7)-1)/10)+1)="","",INDEX($P$418:$W$427,MOD(((3-1)*$N$416+7)-1,10)+1,INT((((3-1)*$N$416+7)-1)/10)+1)))))</f>
        <v/>
      </c>
      <c r="K420" s="539">
        <f>IF($N$418="","",IF(OR(ISTEXT($N$416),ISTEXT($N$417),ISTEXT($N$418)),"",IF(OR(8&gt;$N$416,3&gt;$N$417,((3-1)*$N$416+8)&gt;$N$418),"",IF(INDEX($P$418:$W$427,MOD(((3-1)*$N$416+8)-1,10)+1,INT((((3-1)*$N$416+8)-1)/10)+1)="","",INDEX($P$418:$W$427,MOD(((3-1)*$N$416+8)-1,10)+1,INT((((3-1)*$N$416+8)-1)/10)+1)))))</f>
        <v/>
      </c>
      <c r="L420" s="539">
        <f>IF($N$418="","",IF(OR(ISTEXT($N$416),ISTEXT($N$417),ISTEXT($N$418)),"",IF(OR(9&gt;$N$416,3&gt;$N$417,((3-1)*$N$416+9)&gt;$N$418),"",IF(INDEX($P$418:$W$427,MOD(((3-1)*$N$416+9)-1,10)+1,INT((((3-1)*$N$416+9)-1)/10)+1)="","",INDEX($P$418:$W$427,MOD(((3-1)*$N$416+9)-1,10)+1,INT((((3-1)*$N$416+9)-1)/10)+1)))))</f>
        <v/>
      </c>
      <c r="M420" s="539">
        <f>IF($N$418="","",IF(OR(ISTEXT($N$416),ISTEXT($N$417),ISTEXT($N$418)),"",IF(OR(10&gt;$N$416,3&gt;$N$417,((3-1)*$N$416+10)&gt;$N$418),"",IF(INDEX($P$418:$W$427,MOD(((3-1)*$N$416+10)-1,10)+1,INT((((3-1)*$N$416+10)-1)/10)+1)="","",INDEX($P$418:$W$427,MOD(((3-1)*$N$416+10)-1,10)+1,INT((((3-1)*$N$416+10)-1)/10)+1)))))</f>
        <v/>
      </c>
      <c r="P420" s="540" t="n"/>
      <c r="Q420" s="540" t="n"/>
      <c r="R420" s="540" t="n"/>
      <c r="S420" s="540" t="n"/>
      <c r="T420" s="540" t="n"/>
      <c r="U420" s="540" t="n"/>
      <c r="V420" s="540" t="n"/>
      <c r="W420" s="540" t="n"/>
    </row>
    <row r="421" ht="13.35" customHeight="1" s="162">
      <c r="B421" s="537">
        <f>IF(OR($D$416="",$G$416=""),"",IF($D$416="Round",IF(4=1,"Axis 1 (0°)",IF(4=2,"Axis 2 (90°)","")),IF(ISTEXT($N$417),"",IF(4&gt;$N$417,"",IF(ISTEXT($I$416),"",ROUND((4-0.5)*$I$416/$N$417,1))))))</f>
        <v/>
      </c>
      <c r="C421" s="538" t="n"/>
      <c r="D421" s="539">
        <f>IF($N$418="","",IF(OR(ISTEXT($N$416),ISTEXT($N$417),ISTEXT($N$418)),"",IF(OR(1&gt;$N$416,4&gt;$N$417,((4-1)*$N$416+1)&gt;$N$418),"",IF(INDEX($P$418:$W$427,MOD(((4-1)*$N$416+1)-1,10)+1,INT((((4-1)*$N$416+1)-1)/10)+1)="","",INDEX($P$418:$W$427,MOD(((4-1)*$N$416+1)-1,10)+1,INT((((4-1)*$N$416+1)-1)/10)+1)))))</f>
        <v/>
      </c>
      <c r="E421" s="539">
        <f>IF($N$418="","",IF(OR(ISTEXT($N$416),ISTEXT($N$417),ISTEXT($N$418)),"",IF(OR(2&gt;$N$416,4&gt;$N$417,((4-1)*$N$416+2)&gt;$N$418),"",IF(INDEX($P$418:$W$427,MOD(((4-1)*$N$416+2)-1,10)+1,INT((((4-1)*$N$416+2)-1)/10)+1)="","",INDEX($P$418:$W$427,MOD(((4-1)*$N$416+2)-1,10)+1,INT((((4-1)*$N$416+2)-1)/10)+1)))))</f>
        <v/>
      </c>
      <c r="F421" s="539">
        <f>IF($N$418="","",IF(OR(ISTEXT($N$416),ISTEXT($N$417),ISTEXT($N$418)),"",IF(OR(3&gt;$N$416,4&gt;$N$417,((4-1)*$N$416+3)&gt;$N$418),"",IF(INDEX($P$418:$W$427,MOD(((4-1)*$N$416+3)-1,10)+1,INT((((4-1)*$N$416+3)-1)/10)+1)="","",INDEX($P$418:$W$427,MOD(((4-1)*$N$416+3)-1,10)+1,INT((((4-1)*$N$416+3)-1)/10)+1)))))</f>
        <v/>
      </c>
      <c r="G421" s="539">
        <f>IF($N$418="","",IF(OR(ISTEXT($N$416),ISTEXT($N$417),ISTEXT($N$418)),"",IF(OR(4&gt;$N$416,4&gt;$N$417,((4-1)*$N$416+4)&gt;$N$418),"",IF(INDEX($P$418:$W$427,MOD(((4-1)*$N$416+4)-1,10)+1,INT((((4-1)*$N$416+4)-1)/10)+1)="","",INDEX($P$418:$W$427,MOD(((4-1)*$N$416+4)-1,10)+1,INT((((4-1)*$N$416+4)-1)/10)+1)))))</f>
        <v/>
      </c>
      <c r="H421" s="539">
        <f>IF($N$418="","",IF(OR(ISTEXT($N$416),ISTEXT($N$417),ISTEXT($N$418)),"",IF(OR(5&gt;$N$416,4&gt;$N$417,((4-1)*$N$416+5)&gt;$N$418),"",IF(INDEX($P$418:$W$427,MOD(((4-1)*$N$416+5)-1,10)+1,INT((((4-1)*$N$416+5)-1)/10)+1)="","",INDEX($P$418:$W$427,MOD(((4-1)*$N$416+5)-1,10)+1,INT((((4-1)*$N$416+5)-1)/10)+1)))))</f>
        <v/>
      </c>
      <c r="I421" s="539">
        <f>IF($N$418="","",IF(OR(ISTEXT($N$416),ISTEXT($N$417),ISTEXT($N$418)),"",IF(OR(6&gt;$N$416,4&gt;$N$417,((4-1)*$N$416+6)&gt;$N$418),"",IF(INDEX($P$418:$W$427,MOD(((4-1)*$N$416+6)-1,10)+1,INT((((4-1)*$N$416+6)-1)/10)+1)="","",INDEX($P$418:$W$427,MOD(((4-1)*$N$416+6)-1,10)+1,INT((((4-1)*$N$416+6)-1)/10)+1)))))</f>
        <v/>
      </c>
      <c r="J421" s="539">
        <f>IF($N$418="","",IF(OR(ISTEXT($N$416),ISTEXT($N$417),ISTEXT($N$418)),"",IF(OR(7&gt;$N$416,4&gt;$N$417,((4-1)*$N$416+7)&gt;$N$418),"",IF(INDEX($P$418:$W$427,MOD(((4-1)*$N$416+7)-1,10)+1,INT((((4-1)*$N$416+7)-1)/10)+1)="","",INDEX($P$418:$W$427,MOD(((4-1)*$N$416+7)-1,10)+1,INT((((4-1)*$N$416+7)-1)/10)+1)))))</f>
        <v/>
      </c>
      <c r="K421" s="539">
        <f>IF($N$418="","",IF(OR(ISTEXT($N$416),ISTEXT($N$417),ISTEXT($N$418)),"",IF(OR(8&gt;$N$416,4&gt;$N$417,((4-1)*$N$416+8)&gt;$N$418),"",IF(INDEX($P$418:$W$427,MOD(((4-1)*$N$416+8)-1,10)+1,INT((((4-1)*$N$416+8)-1)/10)+1)="","",INDEX($P$418:$W$427,MOD(((4-1)*$N$416+8)-1,10)+1,INT((((4-1)*$N$416+8)-1)/10)+1)))))</f>
        <v/>
      </c>
      <c r="L421" s="539">
        <f>IF($N$418="","",IF(OR(ISTEXT($N$416),ISTEXT($N$417),ISTEXT($N$418)),"",IF(OR(9&gt;$N$416,4&gt;$N$417,((4-1)*$N$416+9)&gt;$N$418),"",IF(INDEX($P$418:$W$427,MOD(((4-1)*$N$416+9)-1,10)+1,INT((((4-1)*$N$416+9)-1)/10)+1)="","",INDEX($P$418:$W$427,MOD(((4-1)*$N$416+9)-1,10)+1,INT((((4-1)*$N$416+9)-1)/10)+1)))))</f>
        <v/>
      </c>
      <c r="M421" s="539">
        <f>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IF(OR($D$416="",$G$416=""),"",IF($D$416="Round",IF(5=1,"Axis 1 (0°)",IF(5=2,"Axis 2 (90°)","")),IF(ISTEXT($N$417),"",IF(5&gt;$N$417,"",IF(ISTEXT($I$416),"",ROUND((5-0.5)*$I$416/$N$417,1))))))</f>
        <v/>
      </c>
      <c r="C422" s="538" t="n"/>
      <c r="D422" s="539">
        <f>IF($N$418="","",IF(OR(ISTEXT($N$416),ISTEXT($N$417),ISTEXT($N$418)),"",IF(OR(1&gt;$N$416,5&gt;$N$417,((5-1)*$N$416+1)&gt;$N$418),"",IF(INDEX($P$418:$W$427,MOD(((5-1)*$N$416+1)-1,10)+1,INT((((5-1)*$N$416+1)-1)/10)+1)="","",INDEX($P$418:$W$427,MOD(((5-1)*$N$416+1)-1,10)+1,INT((((5-1)*$N$416+1)-1)/10)+1)))))</f>
        <v/>
      </c>
      <c r="E422" s="539">
        <f>IF($N$418="","",IF(OR(ISTEXT($N$416),ISTEXT($N$417),ISTEXT($N$418)),"",IF(OR(2&gt;$N$416,5&gt;$N$417,((5-1)*$N$416+2)&gt;$N$418),"",IF(INDEX($P$418:$W$427,MOD(((5-1)*$N$416+2)-1,10)+1,INT((((5-1)*$N$416+2)-1)/10)+1)="","",INDEX($P$418:$W$427,MOD(((5-1)*$N$416+2)-1,10)+1,INT((((5-1)*$N$416+2)-1)/10)+1)))))</f>
        <v/>
      </c>
      <c r="F422" s="539">
        <f>IF($N$418="","",IF(OR(ISTEXT($N$416),ISTEXT($N$417),ISTEXT($N$418)),"",IF(OR(3&gt;$N$416,5&gt;$N$417,((5-1)*$N$416+3)&gt;$N$418),"",IF(INDEX($P$418:$W$427,MOD(((5-1)*$N$416+3)-1,10)+1,INT((((5-1)*$N$416+3)-1)/10)+1)="","",INDEX($P$418:$W$427,MOD(((5-1)*$N$416+3)-1,10)+1,INT((((5-1)*$N$416+3)-1)/10)+1)))))</f>
        <v/>
      </c>
      <c r="G422" s="539">
        <f>IF($N$418="","",IF(OR(ISTEXT($N$416),ISTEXT($N$417),ISTEXT($N$418)),"",IF(OR(4&gt;$N$416,5&gt;$N$417,((5-1)*$N$416+4)&gt;$N$418),"",IF(INDEX($P$418:$W$427,MOD(((5-1)*$N$416+4)-1,10)+1,INT((((5-1)*$N$416+4)-1)/10)+1)="","",INDEX($P$418:$W$427,MOD(((5-1)*$N$416+4)-1,10)+1,INT((((5-1)*$N$416+4)-1)/10)+1)))))</f>
        <v/>
      </c>
      <c r="H422" s="539">
        <f>IF($N$418="","",IF(OR(ISTEXT($N$416),ISTEXT($N$417),ISTEXT($N$418)),"",IF(OR(5&gt;$N$416,5&gt;$N$417,((5-1)*$N$416+5)&gt;$N$418),"",IF(INDEX($P$418:$W$427,MOD(((5-1)*$N$416+5)-1,10)+1,INT((((5-1)*$N$416+5)-1)/10)+1)="","",INDEX($P$418:$W$427,MOD(((5-1)*$N$416+5)-1,10)+1,INT((((5-1)*$N$416+5)-1)/10)+1)))))</f>
        <v/>
      </c>
      <c r="I422" s="539">
        <f>IF($N$418="","",IF(OR(ISTEXT($N$416),ISTEXT($N$417),ISTEXT($N$418)),"",IF(OR(6&gt;$N$416,5&gt;$N$417,((5-1)*$N$416+6)&gt;$N$418),"",IF(INDEX($P$418:$W$427,MOD(((5-1)*$N$416+6)-1,10)+1,INT((((5-1)*$N$416+6)-1)/10)+1)="","",INDEX($P$418:$W$427,MOD(((5-1)*$N$416+6)-1,10)+1,INT((((5-1)*$N$416+6)-1)/10)+1)))))</f>
        <v/>
      </c>
      <c r="J422" s="539">
        <f>IF($N$418="","",IF(OR(ISTEXT($N$416),ISTEXT($N$417),ISTEXT($N$418)),"",IF(OR(7&gt;$N$416,5&gt;$N$417,((5-1)*$N$416+7)&gt;$N$418),"",IF(INDEX($P$418:$W$427,MOD(((5-1)*$N$416+7)-1,10)+1,INT((((5-1)*$N$416+7)-1)/10)+1)="","",INDEX($P$418:$W$427,MOD(((5-1)*$N$416+7)-1,10)+1,INT((((5-1)*$N$416+7)-1)/10)+1)))))</f>
        <v/>
      </c>
      <c r="K422" s="539">
        <f>IF($N$418="","",IF(OR(ISTEXT($N$416),ISTEXT($N$417),ISTEXT($N$418)),"",IF(OR(8&gt;$N$416,5&gt;$N$417,((5-1)*$N$416+8)&gt;$N$418),"",IF(INDEX($P$418:$W$427,MOD(((5-1)*$N$416+8)-1,10)+1,INT((((5-1)*$N$416+8)-1)/10)+1)="","",INDEX($P$418:$W$427,MOD(((5-1)*$N$416+8)-1,10)+1,INT((((5-1)*$N$416+8)-1)/10)+1)))))</f>
        <v/>
      </c>
      <c r="L422" s="539">
        <f>IF($N$418="","",IF(OR(ISTEXT($N$416),ISTEXT($N$417),ISTEXT($N$418)),"",IF(OR(9&gt;$N$416,5&gt;$N$417,((5-1)*$N$416+9)&gt;$N$418),"",IF(INDEX($P$418:$W$427,MOD(((5-1)*$N$416+9)-1,10)+1,INT((((5-1)*$N$416+9)-1)/10)+1)="","",INDEX($P$418:$W$427,MOD(((5-1)*$N$416+9)-1,10)+1,INT((((5-1)*$N$416+9)-1)/10)+1)))))</f>
        <v/>
      </c>
      <c r="M422" s="539">
        <f>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IF(OR($D$416="",$G$416=""),"",IF($D$416="Round",IF(6=1,"Axis 1 (0°)",IF(6=2,"Axis 2 (90°)","")),IF(ISTEXT($N$417),"",IF(6&gt;$N$417,"",IF(ISTEXT($I$416),"",ROUND((6-0.5)*$I$416/$N$417,1))))))</f>
        <v/>
      </c>
      <c r="C423" s="538" t="n"/>
      <c r="D423" s="539">
        <f>IF($N$418="","",IF(OR(ISTEXT($N$416),ISTEXT($N$417),ISTEXT($N$418)),"",IF(OR(1&gt;$N$416,6&gt;$N$417,((6-1)*$N$416+1)&gt;$N$418),"",IF(INDEX($P$418:$W$427,MOD(((6-1)*$N$416+1)-1,10)+1,INT((((6-1)*$N$416+1)-1)/10)+1)="","",INDEX($P$418:$W$427,MOD(((6-1)*$N$416+1)-1,10)+1,INT((((6-1)*$N$416+1)-1)/10)+1)))))</f>
        <v/>
      </c>
      <c r="E423" s="539">
        <f>IF($N$418="","",IF(OR(ISTEXT($N$416),ISTEXT($N$417),ISTEXT($N$418)),"",IF(OR(2&gt;$N$416,6&gt;$N$417,((6-1)*$N$416+2)&gt;$N$418),"",IF(INDEX($P$418:$W$427,MOD(((6-1)*$N$416+2)-1,10)+1,INT((((6-1)*$N$416+2)-1)/10)+1)="","",INDEX($P$418:$W$427,MOD(((6-1)*$N$416+2)-1,10)+1,INT((((6-1)*$N$416+2)-1)/10)+1)))))</f>
        <v/>
      </c>
      <c r="F423" s="539">
        <f>IF($N$418="","",IF(OR(ISTEXT($N$416),ISTEXT($N$417),ISTEXT($N$418)),"",IF(OR(3&gt;$N$416,6&gt;$N$417,((6-1)*$N$416+3)&gt;$N$418),"",IF(INDEX($P$418:$W$427,MOD(((6-1)*$N$416+3)-1,10)+1,INT((((6-1)*$N$416+3)-1)/10)+1)="","",INDEX($P$418:$W$427,MOD(((6-1)*$N$416+3)-1,10)+1,INT((((6-1)*$N$416+3)-1)/10)+1)))))</f>
        <v/>
      </c>
      <c r="G423" s="539">
        <f>IF($N$418="","",IF(OR(ISTEXT($N$416),ISTEXT($N$417),ISTEXT($N$418)),"",IF(OR(4&gt;$N$416,6&gt;$N$417,((6-1)*$N$416+4)&gt;$N$418),"",IF(INDEX($P$418:$W$427,MOD(((6-1)*$N$416+4)-1,10)+1,INT((((6-1)*$N$416+4)-1)/10)+1)="","",INDEX($P$418:$W$427,MOD(((6-1)*$N$416+4)-1,10)+1,INT((((6-1)*$N$416+4)-1)/10)+1)))))</f>
        <v/>
      </c>
      <c r="H423" s="539">
        <f>IF($N$418="","",IF(OR(ISTEXT($N$416),ISTEXT($N$417),ISTEXT($N$418)),"",IF(OR(5&gt;$N$416,6&gt;$N$417,((6-1)*$N$416+5)&gt;$N$418),"",IF(INDEX($P$418:$W$427,MOD(((6-1)*$N$416+5)-1,10)+1,INT((((6-1)*$N$416+5)-1)/10)+1)="","",INDEX($P$418:$W$427,MOD(((6-1)*$N$416+5)-1,10)+1,INT((((6-1)*$N$416+5)-1)/10)+1)))))</f>
        <v/>
      </c>
      <c r="I423" s="539">
        <f>IF($N$418="","",IF(OR(ISTEXT($N$416),ISTEXT($N$417),ISTEXT($N$418)),"",IF(OR(6&gt;$N$416,6&gt;$N$417,((6-1)*$N$416+6)&gt;$N$418),"",IF(INDEX($P$418:$W$427,MOD(((6-1)*$N$416+6)-1,10)+1,INT((((6-1)*$N$416+6)-1)/10)+1)="","",INDEX($P$418:$W$427,MOD(((6-1)*$N$416+6)-1,10)+1,INT((((6-1)*$N$416+6)-1)/10)+1)))))</f>
        <v/>
      </c>
      <c r="J423" s="539">
        <f>IF($N$418="","",IF(OR(ISTEXT($N$416),ISTEXT($N$417),ISTEXT($N$418)),"",IF(OR(7&gt;$N$416,6&gt;$N$417,((6-1)*$N$416+7)&gt;$N$418),"",IF(INDEX($P$418:$W$427,MOD(((6-1)*$N$416+7)-1,10)+1,INT((((6-1)*$N$416+7)-1)/10)+1)="","",INDEX($P$418:$W$427,MOD(((6-1)*$N$416+7)-1,10)+1,INT((((6-1)*$N$416+7)-1)/10)+1)))))</f>
        <v/>
      </c>
      <c r="K423" s="539">
        <f>IF($N$418="","",IF(OR(ISTEXT($N$416),ISTEXT($N$417),ISTEXT($N$418)),"",IF(OR(8&gt;$N$416,6&gt;$N$417,((6-1)*$N$416+8)&gt;$N$418),"",IF(INDEX($P$418:$W$427,MOD(((6-1)*$N$416+8)-1,10)+1,INT((((6-1)*$N$416+8)-1)/10)+1)="","",INDEX($P$418:$W$427,MOD(((6-1)*$N$416+8)-1,10)+1,INT((((6-1)*$N$416+8)-1)/10)+1)))))</f>
        <v/>
      </c>
      <c r="L423" s="539">
        <f>IF($N$418="","",IF(OR(ISTEXT($N$416),ISTEXT($N$417),ISTEXT($N$418)),"",IF(OR(9&gt;$N$416,6&gt;$N$417,((6-1)*$N$416+9)&gt;$N$418),"",IF(INDEX($P$418:$W$427,MOD(((6-1)*$N$416+9)-1,10)+1,INT((((6-1)*$N$416+9)-1)/10)+1)="","",INDEX($P$418:$W$427,MOD(((6-1)*$N$416+9)-1,10)+1,INT((((6-1)*$N$416+9)-1)/10)+1)))))</f>
        <v/>
      </c>
      <c r="M423" s="539">
        <f>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IF(OR($D$416="",$G$416=""),"",IF($D$416="Round",IF(7=1,"Axis 1 (0°)",IF(7=2,"Axis 2 (90°)","")),IF(ISTEXT($N$417),"",IF(7&gt;$N$417,"",IF(ISTEXT($I$416),"",ROUND((7-0.5)*$I$416/$N$417,1))))))</f>
        <v/>
      </c>
      <c r="C424" s="538" t="n"/>
      <c r="D424" s="539">
        <f>IF($N$418="","",IF(OR(ISTEXT($N$416),ISTEXT($N$417),ISTEXT($N$418)),"",IF(OR(1&gt;$N$416,7&gt;$N$417,((7-1)*$N$416+1)&gt;$N$418),"",IF(INDEX($P$418:$W$427,MOD(((7-1)*$N$416+1)-1,10)+1,INT((((7-1)*$N$416+1)-1)/10)+1)="","",INDEX($P$418:$W$427,MOD(((7-1)*$N$416+1)-1,10)+1,INT((((7-1)*$N$416+1)-1)/10)+1)))))</f>
        <v/>
      </c>
      <c r="E424" s="539">
        <f>IF($N$418="","",IF(OR(ISTEXT($N$416),ISTEXT($N$417),ISTEXT($N$418)),"",IF(OR(2&gt;$N$416,7&gt;$N$417,((7-1)*$N$416+2)&gt;$N$418),"",IF(INDEX($P$418:$W$427,MOD(((7-1)*$N$416+2)-1,10)+1,INT((((7-1)*$N$416+2)-1)/10)+1)="","",INDEX($P$418:$W$427,MOD(((7-1)*$N$416+2)-1,10)+1,INT((((7-1)*$N$416+2)-1)/10)+1)))))</f>
        <v/>
      </c>
      <c r="F424" s="539">
        <f>IF($N$418="","",IF(OR(ISTEXT($N$416),ISTEXT($N$417),ISTEXT($N$418)),"",IF(OR(3&gt;$N$416,7&gt;$N$417,((7-1)*$N$416+3)&gt;$N$418),"",IF(INDEX($P$418:$W$427,MOD(((7-1)*$N$416+3)-1,10)+1,INT((((7-1)*$N$416+3)-1)/10)+1)="","",INDEX($P$418:$W$427,MOD(((7-1)*$N$416+3)-1,10)+1,INT((((7-1)*$N$416+3)-1)/10)+1)))))</f>
        <v/>
      </c>
      <c r="G424" s="539">
        <f>IF($N$418="","",IF(OR(ISTEXT($N$416),ISTEXT($N$417),ISTEXT($N$418)),"",IF(OR(4&gt;$N$416,7&gt;$N$417,((7-1)*$N$416+4)&gt;$N$418),"",IF(INDEX($P$418:$W$427,MOD(((7-1)*$N$416+4)-1,10)+1,INT((((7-1)*$N$416+4)-1)/10)+1)="","",INDEX($P$418:$W$427,MOD(((7-1)*$N$416+4)-1,10)+1,INT((((7-1)*$N$416+4)-1)/10)+1)))))</f>
        <v/>
      </c>
      <c r="H424" s="539">
        <f>IF($N$418="","",IF(OR(ISTEXT($N$416),ISTEXT($N$417),ISTEXT($N$418)),"",IF(OR(5&gt;$N$416,7&gt;$N$417,((7-1)*$N$416+5)&gt;$N$418),"",IF(INDEX($P$418:$W$427,MOD(((7-1)*$N$416+5)-1,10)+1,INT((((7-1)*$N$416+5)-1)/10)+1)="","",INDEX($P$418:$W$427,MOD(((7-1)*$N$416+5)-1,10)+1,INT((((7-1)*$N$416+5)-1)/10)+1)))))</f>
        <v/>
      </c>
      <c r="I424" s="539">
        <f>IF($N$418="","",IF(OR(ISTEXT($N$416),ISTEXT($N$417),ISTEXT($N$418)),"",IF(OR(6&gt;$N$416,7&gt;$N$417,((7-1)*$N$416+6)&gt;$N$418),"",IF(INDEX($P$418:$W$427,MOD(((7-1)*$N$416+6)-1,10)+1,INT((((7-1)*$N$416+6)-1)/10)+1)="","",INDEX($P$418:$W$427,MOD(((7-1)*$N$416+6)-1,10)+1,INT((((7-1)*$N$416+6)-1)/10)+1)))))</f>
        <v/>
      </c>
      <c r="J424" s="539">
        <f>IF($N$418="","",IF(OR(ISTEXT($N$416),ISTEXT($N$417),ISTEXT($N$418)),"",IF(OR(7&gt;$N$416,7&gt;$N$417,((7-1)*$N$416+7)&gt;$N$418),"",IF(INDEX($P$418:$W$427,MOD(((7-1)*$N$416+7)-1,10)+1,INT((((7-1)*$N$416+7)-1)/10)+1)="","",INDEX($P$418:$W$427,MOD(((7-1)*$N$416+7)-1,10)+1,INT((((7-1)*$N$416+7)-1)/10)+1)))))</f>
        <v/>
      </c>
      <c r="K424" s="539">
        <f>IF($N$418="","",IF(OR(ISTEXT($N$416),ISTEXT($N$417),ISTEXT($N$418)),"",IF(OR(8&gt;$N$416,7&gt;$N$417,((7-1)*$N$416+8)&gt;$N$418),"",IF(INDEX($P$418:$W$427,MOD(((7-1)*$N$416+8)-1,10)+1,INT((((7-1)*$N$416+8)-1)/10)+1)="","",INDEX($P$418:$W$427,MOD(((7-1)*$N$416+8)-1,10)+1,INT((((7-1)*$N$416+8)-1)/10)+1)))))</f>
        <v/>
      </c>
      <c r="L424" s="539">
        <f>IF($N$418="","",IF(OR(ISTEXT($N$416),ISTEXT($N$417),ISTEXT($N$418)),"",IF(OR(9&gt;$N$416,7&gt;$N$417,((7-1)*$N$416+9)&gt;$N$418),"",IF(INDEX($P$418:$W$427,MOD(((7-1)*$N$416+9)-1,10)+1,INT((((7-1)*$N$416+9)-1)/10)+1)="","",INDEX($P$418:$W$427,MOD(((7-1)*$N$416+9)-1,10)+1,INT((((7-1)*$N$416+9)-1)/10)+1)))))</f>
        <v/>
      </c>
      <c r="M424" s="539">
        <f>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IF(OR($D$416="",$G$416=""),"",IF($D$416="Round",IF(8=1,"Axis 1 (0°)",IF(8=2,"Axis 2 (90°)","")),IF(ISTEXT($N$417),"",IF(8&gt;$N$417,"",IF(ISTEXT($I$416),"",ROUND((8-0.5)*$I$416/$N$417,1))))))</f>
        <v/>
      </c>
      <c r="C425" s="538" t="n"/>
      <c r="D425" s="539">
        <f>IF($N$418="","",IF(OR(ISTEXT($N$416),ISTEXT($N$417),ISTEXT($N$418)),"",IF(OR(1&gt;$N$416,8&gt;$N$417,((8-1)*$N$416+1)&gt;$N$418),"",IF(INDEX($P$418:$W$427,MOD(((8-1)*$N$416+1)-1,10)+1,INT((((8-1)*$N$416+1)-1)/10)+1)="","",INDEX($P$418:$W$427,MOD(((8-1)*$N$416+1)-1,10)+1,INT((((8-1)*$N$416+1)-1)/10)+1)))))</f>
        <v/>
      </c>
      <c r="E425" s="539">
        <f>IF($N$418="","",IF(OR(ISTEXT($N$416),ISTEXT($N$417),ISTEXT($N$418)),"",IF(OR(2&gt;$N$416,8&gt;$N$417,((8-1)*$N$416+2)&gt;$N$418),"",IF(INDEX($P$418:$W$427,MOD(((8-1)*$N$416+2)-1,10)+1,INT((((8-1)*$N$416+2)-1)/10)+1)="","",INDEX($P$418:$W$427,MOD(((8-1)*$N$416+2)-1,10)+1,INT((((8-1)*$N$416+2)-1)/10)+1)))))</f>
        <v/>
      </c>
      <c r="F425" s="539">
        <f>IF($N$418="","",IF(OR(ISTEXT($N$416),ISTEXT($N$417),ISTEXT($N$418)),"",IF(OR(3&gt;$N$416,8&gt;$N$417,((8-1)*$N$416+3)&gt;$N$418),"",IF(INDEX($P$418:$W$427,MOD(((8-1)*$N$416+3)-1,10)+1,INT((((8-1)*$N$416+3)-1)/10)+1)="","",INDEX($P$418:$W$427,MOD(((8-1)*$N$416+3)-1,10)+1,INT((((8-1)*$N$416+3)-1)/10)+1)))))</f>
        <v/>
      </c>
      <c r="G425" s="539">
        <f>IF($N$418="","",IF(OR(ISTEXT($N$416),ISTEXT($N$417),ISTEXT($N$418)),"",IF(OR(4&gt;$N$416,8&gt;$N$417,((8-1)*$N$416+4)&gt;$N$418),"",IF(INDEX($P$418:$W$427,MOD(((8-1)*$N$416+4)-1,10)+1,INT((((8-1)*$N$416+4)-1)/10)+1)="","",INDEX($P$418:$W$427,MOD(((8-1)*$N$416+4)-1,10)+1,INT((((8-1)*$N$416+4)-1)/10)+1)))))</f>
        <v/>
      </c>
      <c r="H425" s="539">
        <f>IF($N$418="","",IF(OR(ISTEXT($N$416),ISTEXT($N$417),ISTEXT($N$418)),"",IF(OR(5&gt;$N$416,8&gt;$N$417,((8-1)*$N$416+5)&gt;$N$418),"",IF(INDEX($P$418:$W$427,MOD(((8-1)*$N$416+5)-1,10)+1,INT((((8-1)*$N$416+5)-1)/10)+1)="","",INDEX($P$418:$W$427,MOD(((8-1)*$N$416+5)-1,10)+1,INT((((8-1)*$N$416+5)-1)/10)+1)))))</f>
        <v/>
      </c>
      <c r="I425" s="539">
        <f>IF($N$418="","",IF(OR(ISTEXT($N$416),ISTEXT($N$417),ISTEXT($N$418)),"",IF(OR(6&gt;$N$416,8&gt;$N$417,((8-1)*$N$416+6)&gt;$N$418),"",IF(INDEX($P$418:$W$427,MOD(((8-1)*$N$416+6)-1,10)+1,INT((((8-1)*$N$416+6)-1)/10)+1)="","",INDEX($P$418:$W$427,MOD(((8-1)*$N$416+6)-1,10)+1,INT((((8-1)*$N$416+6)-1)/10)+1)))))</f>
        <v/>
      </c>
      <c r="J425" s="539">
        <f>IF($N$418="","",IF(OR(ISTEXT($N$416),ISTEXT($N$417),ISTEXT($N$418)),"",IF(OR(7&gt;$N$416,8&gt;$N$417,((8-1)*$N$416+7)&gt;$N$418),"",IF(INDEX($P$418:$W$427,MOD(((8-1)*$N$416+7)-1,10)+1,INT((((8-1)*$N$416+7)-1)/10)+1)="","",INDEX($P$418:$W$427,MOD(((8-1)*$N$416+7)-1,10)+1,INT((((8-1)*$N$416+7)-1)/10)+1)))))</f>
        <v/>
      </c>
      <c r="K425" s="539">
        <f>IF($N$418="","",IF(OR(ISTEXT($N$416),ISTEXT($N$417),ISTEXT($N$418)),"",IF(OR(8&gt;$N$416,8&gt;$N$417,((8-1)*$N$416+8)&gt;$N$418),"",IF(INDEX($P$418:$W$427,MOD(((8-1)*$N$416+8)-1,10)+1,INT((((8-1)*$N$416+8)-1)/10)+1)="","",INDEX($P$418:$W$427,MOD(((8-1)*$N$416+8)-1,10)+1,INT((((8-1)*$N$416+8)-1)/10)+1)))))</f>
        <v/>
      </c>
      <c r="L425" s="539">
        <f>IF($N$418="","",IF(OR(ISTEXT($N$416),ISTEXT($N$417),ISTEXT($N$418)),"",IF(OR(9&gt;$N$416,8&gt;$N$417,((8-1)*$N$416+9)&gt;$N$418),"",IF(INDEX($P$418:$W$427,MOD(((8-1)*$N$416+9)-1,10)+1,INT((((8-1)*$N$416+9)-1)/10)+1)="","",INDEX($P$418:$W$427,MOD(((8-1)*$N$416+9)-1,10)+1,INT((((8-1)*$N$416+9)-1)/10)+1)))))</f>
        <v/>
      </c>
      <c r="M425" s="539">
        <f>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IF($G$431="","",IF($D$431="Round",$G$431&amp;""" dia",$G$431&amp;""" x "&amp;$I$431&amp;""""))</f>
        <v/>
      </c>
      <c r="G429" s="173" t="n"/>
      <c r="H429" s="525">
        <f>IF(OR($D$431="",$G$431=""),"",IF($D$431="Round",IF(ISTEXT($G$431),"",ROUND(PI()*(($G$431-2*N($K$431))/2)^2/144,3)),IF($I$431="","",IF(OR(ISTEXT($G$431),ISTEXT($I$431)),"",ROUND(($G$431-2*N($K$431))*($I$431-2*N($K$431))/144,3)))))</f>
        <v/>
      </c>
      <c r="I429" s="189" t="n"/>
      <c r="J429" s="189" t="n"/>
      <c r="K429" s="189">
        <f>IF(N(J429)*N(H429)=0,"",ROUND(N(J429)*N(H429),0))</f>
        <v/>
      </c>
      <c r="L429" s="189">
        <f>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IF($N$431="","",IF($D$431="Round",$N$431&amp;" x 2 axes",IF($N$432="","",$N$431&amp;" x "&amp;$N$432)))</f>
        <v/>
      </c>
      <c r="N431" s="534">
        <f>IF(OR($D$431="",$G$431=""),"",IF($D$431="Round",IF(ISTEXT($G$431),"",IF($G$431&lt;=9,6,IF($G$431&lt;=12,8,10))),IF(ISTEXT($G$431),"",IF($G$431&lt;12,2,MIN(10,MAX(3,ROUNDUP($G$431/6,0)))))))</f>
        <v/>
      </c>
      <c r="P431" s="473" t="inlineStr">
        <is>
          <t>Quick entry – type readings in order (row by row of the grid), down this column then the next:</t>
        </is>
      </c>
    </row>
    <row r="432" ht="13.35" customHeight="1" s="162">
      <c r="B432" s="535" t="inlineStr">
        <is>
          <t>Depth↓ Pos→ (in)</t>
        </is>
      </c>
      <c r="C432" s="414" t="n"/>
      <c r="D432" s="535">
        <f>IF(ISTEXT($N$431),"",IF(OR($D$431="",$G$431="",1&gt;$N$431),"",IF($D$431="Round",IF(ISTEXT($G$431),"",ROUND(IF(1&lt;=$N$431/2,$G$431/2*(1-SQRT(($N$431-2*1+1)/$N$431)),$G$431-$G$431/2*(1-SQRT(($N$431-2*($N$431-1+1)+1)/$N$431))),1)),IF(ISTEXT($G$431),"",ROUND((1-0.5)*$G$431/$N$431,1)))))</f>
        <v/>
      </c>
      <c r="E432" s="535">
        <f>IF(ISTEXT($N$431),"",IF(OR($D$431="",$G$431="",2&gt;$N$431),"",IF($D$431="Round",IF(ISTEXT($G$431),"",ROUND(IF(2&lt;=$N$431/2,$G$431/2*(1-SQRT(($N$431-2*2+1)/$N$431)),$G$431-$G$431/2*(1-SQRT(($N$431-2*($N$431-2+1)+1)/$N$431))),1)),IF(ISTEXT($G$431),"",ROUND((2-0.5)*$G$431/$N$431,1)))))</f>
        <v/>
      </c>
      <c r="F432" s="535">
        <f>IF(ISTEXT($N$431),"",IF(OR($D$431="",$G$431="",3&gt;$N$431),"",IF($D$431="Round",IF(ISTEXT($G$431),"",ROUND(IF(3&lt;=$N$431/2,$G$431/2*(1-SQRT(($N$431-2*3+1)/$N$431)),$G$431-$G$431/2*(1-SQRT(($N$431-2*($N$431-3+1)+1)/$N$431))),1)),IF(ISTEXT($G$431),"",ROUND((3-0.5)*$G$431/$N$431,1)))))</f>
        <v/>
      </c>
      <c r="G432" s="535">
        <f>IF(ISTEXT($N$431),"",IF(OR($D$431="",$G$431="",4&gt;$N$431),"",IF($D$431="Round",IF(ISTEXT($G$431),"",ROUND(IF(4&lt;=$N$431/2,$G$431/2*(1-SQRT(($N$431-2*4+1)/$N$431)),$G$431-$G$431/2*(1-SQRT(($N$431-2*($N$431-4+1)+1)/$N$431))),1)),IF(ISTEXT($G$431),"",ROUND((4-0.5)*$G$431/$N$431,1)))))</f>
        <v/>
      </c>
      <c r="H432" s="535">
        <f>IF(ISTEXT($N$431),"",IF(OR($D$431="",$G$431="",5&gt;$N$431),"",IF($D$431="Round",IF(ISTEXT($G$431),"",ROUND(IF(5&lt;=$N$431/2,$G$431/2*(1-SQRT(($N$431-2*5+1)/$N$431)),$G$431-$G$431/2*(1-SQRT(($N$431-2*($N$431-5+1)+1)/$N$431))),1)),IF(ISTEXT($G$431),"",ROUND((5-0.5)*$G$431/$N$431,1)))))</f>
        <v/>
      </c>
      <c r="I432" s="535">
        <f>IF(ISTEXT($N$431),"",IF(OR($D$431="",$G$431="",6&gt;$N$431),"",IF($D$431="Round",IF(ISTEXT($G$431),"",ROUND(IF(6&lt;=$N$431/2,$G$431/2*(1-SQRT(($N$431-2*6+1)/$N$431)),$G$431-$G$431/2*(1-SQRT(($N$431-2*($N$431-6+1)+1)/$N$431))),1)),IF(ISTEXT($G$431),"",ROUND((6-0.5)*$G$431/$N$431,1)))))</f>
        <v/>
      </c>
      <c r="J432" s="535">
        <f>IF(ISTEXT($N$431),"",IF(OR($D$431="",$G$431="",7&gt;$N$431),"",IF($D$431="Round",IF(ISTEXT($G$431),"",ROUND(IF(7&lt;=$N$431/2,$G$431/2*(1-SQRT(($N$431-2*7+1)/$N$431)),$G$431-$G$431/2*(1-SQRT(($N$431-2*($N$431-7+1)+1)/$N$431))),1)),IF(ISTEXT($G$431),"",ROUND((7-0.5)*$G$431/$N$431,1)))))</f>
        <v/>
      </c>
      <c r="K432" s="535">
        <f>IF(ISTEXT($N$431),"",IF(OR($D$431="",$G$431="",8&gt;$N$431),"",IF($D$431="Round",IF(ISTEXT($G$431),"",ROUND(IF(8&lt;=$N$431/2,$G$431/2*(1-SQRT(($N$431-2*8+1)/$N$431)),$G$431-$G$431/2*(1-SQRT(($N$431-2*($N$431-8+1)+1)/$N$431))),1)),IF(ISTEXT($G$431),"",ROUND((8-0.5)*$G$431/$N$431,1)))))</f>
        <v/>
      </c>
      <c r="L432" s="535">
        <f>IF(ISTEXT($N$431),"",IF(OR($D$431="",$G$431="",9&gt;$N$431),"",IF($D$431="Round",IF(ISTEXT($G$431),"",ROUND(IF(9&lt;=$N$431/2,$G$431/2*(1-SQRT(($N$431-2*9+1)/$N$431)),$G$431-$G$431/2*(1-SQRT(($N$431-2*($N$431-9+1)+1)/$N$431))),1)),IF(ISTEXT($G$431),"",ROUND((9-0.5)*$G$431/$N$431,1)))))</f>
        <v/>
      </c>
      <c r="M432" s="535">
        <f>IF(ISTEXT($N$431),"",IF(OR($D$431="",$G$431="",10&gt;$N$431),"",IF($D$431="Round",IF(ISTEXT($G$431),"",ROUND(IF(10&lt;=$N$431/2,$G$431/2*(1-SQRT(($N$431-2*10+1)/$N$431)),$G$431-$G$431/2*(1-SQRT(($N$431-2*($N$431-10+1)+1)/$N$431))),1)),IF(ISTEXT($G$431),"",ROUND((10-0.5)*$G$431/$N$431,1)))))</f>
        <v/>
      </c>
      <c r="N432" s="534">
        <f>IF(OR($D$431="",$G$431=""),"",IF($D$431="Round",2,IF($I$431="","",IF(ISTEXT($I$431),"",IF($I$431&lt;12,2,MIN(8,MAX(3,ROUNDUP($I$431/6,0))))))))</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IF(OR($D$431="",$G$431=""),"",IF($D$431="Round",IF(1=1,"Axis 1 (0°)",IF(1=2,"Axis 2 (90°)","")),IF(ISTEXT($N$432),"",IF(1&gt;$N$432,"",IF(ISTEXT($I$431),"",ROUND((1-0.5)*$I$431/$N$432,1))))))</f>
        <v/>
      </c>
      <c r="C433" s="538" t="n"/>
      <c r="D433" s="539">
        <f>IF($N$433="","",IF(OR(ISTEXT($N$431),ISTEXT($N$432),ISTEXT($N$433)),"",IF(OR(1&gt;$N$431,1&gt;$N$432,((1-1)*$N$431+1)&gt;$N$433),"",IF(INDEX($P$433:$W$442,MOD(((1-1)*$N$431+1)-1,10)+1,INT((((1-1)*$N$431+1)-1)/10)+1)="","",INDEX($P$433:$W$442,MOD(((1-1)*$N$431+1)-1,10)+1,INT((((1-1)*$N$431+1)-1)/10)+1)))))</f>
        <v/>
      </c>
      <c r="E433" s="539">
        <f>IF($N$433="","",IF(OR(ISTEXT($N$431),ISTEXT($N$432),ISTEXT($N$433)),"",IF(OR(2&gt;$N$431,1&gt;$N$432,((1-1)*$N$431+2)&gt;$N$433),"",IF(INDEX($P$433:$W$442,MOD(((1-1)*$N$431+2)-1,10)+1,INT((((1-1)*$N$431+2)-1)/10)+1)="","",INDEX($P$433:$W$442,MOD(((1-1)*$N$431+2)-1,10)+1,INT((((1-1)*$N$431+2)-1)/10)+1)))))</f>
        <v/>
      </c>
      <c r="F433" s="539">
        <f>IF($N$433="","",IF(OR(ISTEXT($N$431),ISTEXT($N$432),ISTEXT($N$433)),"",IF(OR(3&gt;$N$431,1&gt;$N$432,((1-1)*$N$431+3)&gt;$N$433),"",IF(INDEX($P$433:$W$442,MOD(((1-1)*$N$431+3)-1,10)+1,INT((((1-1)*$N$431+3)-1)/10)+1)="","",INDEX($P$433:$W$442,MOD(((1-1)*$N$431+3)-1,10)+1,INT((((1-1)*$N$431+3)-1)/10)+1)))))</f>
        <v/>
      </c>
      <c r="G433" s="539">
        <f>IF($N$433="","",IF(OR(ISTEXT($N$431),ISTEXT($N$432),ISTEXT($N$433)),"",IF(OR(4&gt;$N$431,1&gt;$N$432,((1-1)*$N$431+4)&gt;$N$433),"",IF(INDEX($P$433:$W$442,MOD(((1-1)*$N$431+4)-1,10)+1,INT((((1-1)*$N$431+4)-1)/10)+1)="","",INDEX($P$433:$W$442,MOD(((1-1)*$N$431+4)-1,10)+1,INT((((1-1)*$N$431+4)-1)/10)+1)))))</f>
        <v/>
      </c>
      <c r="H433" s="539">
        <f>IF($N$433="","",IF(OR(ISTEXT($N$431),ISTEXT($N$432),ISTEXT($N$433)),"",IF(OR(5&gt;$N$431,1&gt;$N$432,((1-1)*$N$431+5)&gt;$N$433),"",IF(INDEX($P$433:$W$442,MOD(((1-1)*$N$431+5)-1,10)+1,INT((((1-1)*$N$431+5)-1)/10)+1)="","",INDEX($P$433:$W$442,MOD(((1-1)*$N$431+5)-1,10)+1,INT((((1-1)*$N$431+5)-1)/10)+1)))))</f>
        <v/>
      </c>
      <c r="I433" s="539">
        <f>IF($N$433="","",IF(OR(ISTEXT($N$431),ISTEXT($N$432),ISTEXT($N$433)),"",IF(OR(6&gt;$N$431,1&gt;$N$432,((1-1)*$N$431+6)&gt;$N$433),"",IF(INDEX($P$433:$W$442,MOD(((1-1)*$N$431+6)-1,10)+1,INT((((1-1)*$N$431+6)-1)/10)+1)="","",INDEX($P$433:$W$442,MOD(((1-1)*$N$431+6)-1,10)+1,INT((((1-1)*$N$431+6)-1)/10)+1)))))</f>
        <v/>
      </c>
      <c r="J433" s="539">
        <f>IF($N$433="","",IF(OR(ISTEXT($N$431),ISTEXT($N$432),ISTEXT($N$433)),"",IF(OR(7&gt;$N$431,1&gt;$N$432,((1-1)*$N$431+7)&gt;$N$433),"",IF(INDEX($P$433:$W$442,MOD(((1-1)*$N$431+7)-1,10)+1,INT((((1-1)*$N$431+7)-1)/10)+1)="","",INDEX($P$433:$W$442,MOD(((1-1)*$N$431+7)-1,10)+1,INT((((1-1)*$N$431+7)-1)/10)+1)))))</f>
        <v/>
      </c>
      <c r="K433" s="539">
        <f>IF($N$433="","",IF(OR(ISTEXT($N$431),ISTEXT($N$432),ISTEXT($N$433)),"",IF(OR(8&gt;$N$431,1&gt;$N$432,((1-1)*$N$431+8)&gt;$N$433),"",IF(INDEX($P$433:$W$442,MOD(((1-1)*$N$431+8)-1,10)+1,INT((((1-1)*$N$431+8)-1)/10)+1)="","",INDEX($P$433:$W$442,MOD(((1-1)*$N$431+8)-1,10)+1,INT((((1-1)*$N$431+8)-1)/10)+1)))))</f>
        <v/>
      </c>
      <c r="L433" s="539">
        <f>IF($N$433="","",IF(OR(ISTEXT($N$431),ISTEXT($N$432),ISTEXT($N$433)),"",IF(OR(9&gt;$N$431,1&gt;$N$432,((1-1)*$N$431+9)&gt;$N$433),"",IF(INDEX($P$433:$W$442,MOD(((1-1)*$N$431+9)-1,10)+1,INT((((1-1)*$N$431+9)-1)/10)+1)="","",INDEX($P$433:$W$442,MOD(((1-1)*$N$431+9)-1,10)+1,INT((((1-1)*$N$431+9)-1)/10)+1)))))</f>
        <v/>
      </c>
      <c r="M433" s="539">
        <f>IF($N$433="","",IF(OR(ISTEXT($N$431),ISTEXT($N$432),ISTEXT($N$433)),"",IF(OR(10&gt;$N$431,1&gt;$N$432,((1-1)*$N$431+10)&gt;$N$433),"",IF(INDEX($P$433:$W$442,MOD(((1-1)*$N$431+10)-1,10)+1,INT((((1-1)*$N$431+10)-1)/10)+1)="","",INDEX($P$433:$W$442,MOD(((1-1)*$N$431+10)-1,10)+1,INT((((1-1)*$N$431+10)-1)/10)+1)))))</f>
        <v/>
      </c>
      <c r="N433" s="534">
        <f>IF(OR(N431="",N432=""),"",IF(OR(ISTEXT(N431),ISTEXT(N432)),"",N431*N432))</f>
        <v/>
      </c>
      <c r="P433" s="540" t="n"/>
      <c r="Q433" s="540" t="n"/>
      <c r="R433" s="540" t="n"/>
      <c r="S433" s="540" t="n"/>
      <c r="T433" s="540" t="n"/>
      <c r="U433" s="540" t="n"/>
      <c r="V433" s="540" t="n"/>
      <c r="W433" s="540" t="n"/>
    </row>
    <row r="434" ht="13.35" customHeight="1" s="162">
      <c r="B434" s="537">
        <f>IF(OR($D$431="",$G$431=""),"",IF($D$431="Round",IF(2=1,"Axis 1 (0°)",IF(2=2,"Axis 2 (90°)","")),IF(ISTEXT($N$432),"",IF(2&gt;$N$432,"",IF(ISTEXT($I$431),"",ROUND((2-0.5)*$I$431/$N$432,1))))))</f>
        <v/>
      </c>
      <c r="C434" s="538" t="n"/>
      <c r="D434" s="539">
        <f>IF($N$433="","",IF(OR(ISTEXT($N$431),ISTEXT($N$432),ISTEXT($N$433)),"",IF(OR(1&gt;$N$431,2&gt;$N$432,((2-1)*$N$431+1)&gt;$N$433),"",IF(INDEX($P$433:$W$442,MOD(((2-1)*$N$431+1)-1,10)+1,INT((((2-1)*$N$431+1)-1)/10)+1)="","",INDEX($P$433:$W$442,MOD(((2-1)*$N$431+1)-1,10)+1,INT((((2-1)*$N$431+1)-1)/10)+1)))))</f>
        <v/>
      </c>
      <c r="E434" s="539">
        <f>IF($N$433="","",IF(OR(ISTEXT($N$431),ISTEXT($N$432),ISTEXT($N$433)),"",IF(OR(2&gt;$N$431,2&gt;$N$432,((2-1)*$N$431+2)&gt;$N$433),"",IF(INDEX($P$433:$W$442,MOD(((2-1)*$N$431+2)-1,10)+1,INT((((2-1)*$N$431+2)-1)/10)+1)="","",INDEX($P$433:$W$442,MOD(((2-1)*$N$431+2)-1,10)+1,INT((((2-1)*$N$431+2)-1)/10)+1)))))</f>
        <v/>
      </c>
      <c r="F434" s="539">
        <f>IF($N$433="","",IF(OR(ISTEXT($N$431),ISTEXT($N$432),ISTEXT($N$433)),"",IF(OR(3&gt;$N$431,2&gt;$N$432,((2-1)*$N$431+3)&gt;$N$433),"",IF(INDEX($P$433:$W$442,MOD(((2-1)*$N$431+3)-1,10)+1,INT((((2-1)*$N$431+3)-1)/10)+1)="","",INDEX($P$433:$W$442,MOD(((2-1)*$N$431+3)-1,10)+1,INT((((2-1)*$N$431+3)-1)/10)+1)))))</f>
        <v/>
      </c>
      <c r="G434" s="539">
        <f>IF($N$433="","",IF(OR(ISTEXT($N$431),ISTEXT($N$432),ISTEXT($N$433)),"",IF(OR(4&gt;$N$431,2&gt;$N$432,((2-1)*$N$431+4)&gt;$N$433),"",IF(INDEX($P$433:$W$442,MOD(((2-1)*$N$431+4)-1,10)+1,INT((((2-1)*$N$431+4)-1)/10)+1)="","",INDEX($P$433:$W$442,MOD(((2-1)*$N$431+4)-1,10)+1,INT((((2-1)*$N$431+4)-1)/10)+1)))))</f>
        <v/>
      </c>
      <c r="H434" s="539">
        <f>IF($N$433="","",IF(OR(ISTEXT($N$431),ISTEXT($N$432),ISTEXT($N$433)),"",IF(OR(5&gt;$N$431,2&gt;$N$432,((2-1)*$N$431+5)&gt;$N$433),"",IF(INDEX($P$433:$W$442,MOD(((2-1)*$N$431+5)-1,10)+1,INT((((2-1)*$N$431+5)-1)/10)+1)="","",INDEX($P$433:$W$442,MOD(((2-1)*$N$431+5)-1,10)+1,INT((((2-1)*$N$431+5)-1)/10)+1)))))</f>
        <v/>
      </c>
      <c r="I434" s="539">
        <f>IF($N$433="","",IF(OR(ISTEXT($N$431),ISTEXT($N$432),ISTEXT($N$433)),"",IF(OR(6&gt;$N$431,2&gt;$N$432,((2-1)*$N$431+6)&gt;$N$433),"",IF(INDEX($P$433:$W$442,MOD(((2-1)*$N$431+6)-1,10)+1,INT((((2-1)*$N$431+6)-1)/10)+1)="","",INDEX($P$433:$W$442,MOD(((2-1)*$N$431+6)-1,10)+1,INT((((2-1)*$N$431+6)-1)/10)+1)))))</f>
        <v/>
      </c>
      <c r="J434" s="539">
        <f>IF($N$433="","",IF(OR(ISTEXT($N$431),ISTEXT($N$432),ISTEXT($N$433)),"",IF(OR(7&gt;$N$431,2&gt;$N$432,((2-1)*$N$431+7)&gt;$N$433),"",IF(INDEX($P$433:$W$442,MOD(((2-1)*$N$431+7)-1,10)+1,INT((((2-1)*$N$431+7)-1)/10)+1)="","",INDEX($P$433:$W$442,MOD(((2-1)*$N$431+7)-1,10)+1,INT((((2-1)*$N$431+7)-1)/10)+1)))))</f>
        <v/>
      </c>
      <c r="K434" s="539">
        <f>IF($N$433="","",IF(OR(ISTEXT($N$431),ISTEXT($N$432),ISTEXT($N$433)),"",IF(OR(8&gt;$N$431,2&gt;$N$432,((2-1)*$N$431+8)&gt;$N$433),"",IF(INDEX($P$433:$W$442,MOD(((2-1)*$N$431+8)-1,10)+1,INT((((2-1)*$N$431+8)-1)/10)+1)="","",INDEX($P$433:$W$442,MOD(((2-1)*$N$431+8)-1,10)+1,INT((((2-1)*$N$431+8)-1)/10)+1)))))</f>
        <v/>
      </c>
      <c r="L434" s="539">
        <f>IF($N$433="","",IF(OR(ISTEXT($N$431),ISTEXT($N$432),ISTEXT($N$433)),"",IF(OR(9&gt;$N$431,2&gt;$N$432,((2-1)*$N$431+9)&gt;$N$433),"",IF(INDEX($P$433:$W$442,MOD(((2-1)*$N$431+9)-1,10)+1,INT((((2-1)*$N$431+9)-1)/10)+1)="","",INDEX($P$433:$W$442,MOD(((2-1)*$N$431+9)-1,10)+1,INT((((2-1)*$N$431+9)-1)/10)+1)))))</f>
        <v/>
      </c>
      <c r="M434" s="539">
        <f>IF($N$433="","",IF(OR(ISTEXT($N$431),ISTEXT($N$432),ISTEXT($N$433)),"",IF(OR(10&gt;$N$431,2&gt;$N$432,((2-1)*$N$431+10)&gt;$N$433),"",IF(INDEX($P$433:$W$442,MOD(((2-1)*$N$431+10)-1,10)+1,INT((((2-1)*$N$431+10)-1)/10)+1)="","",INDEX($P$433:$W$442,MOD(((2-1)*$N$431+10)-1,10)+1,INT((((2-1)*$N$431+10)-1)/10)+1)))))</f>
        <v/>
      </c>
      <c r="P434" s="540" t="n"/>
      <c r="Q434" s="540" t="n"/>
      <c r="R434" s="540" t="n"/>
      <c r="S434" s="540" t="n"/>
      <c r="T434" s="540" t="n"/>
      <c r="U434" s="540" t="n"/>
      <c r="V434" s="540" t="n"/>
      <c r="W434" s="540" t="n"/>
    </row>
    <row r="435" ht="13.35" customHeight="1" s="162">
      <c r="B435" s="537">
        <f>IF(OR($D$431="",$G$431=""),"",IF($D$431="Round",IF(3=1,"Axis 1 (0°)",IF(3=2,"Axis 2 (90°)","")),IF(ISTEXT($N$432),"",IF(3&gt;$N$432,"",IF(ISTEXT($I$431),"",ROUND((3-0.5)*$I$431/$N$432,1))))))</f>
        <v/>
      </c>
      <c r="C435" s="538" t="n"/>
      <c r="D435" s="539">
        <f>IF($N$433="","",IF(OR(ISTEXT($N$431),ISTEXT($N$432),ISTEXT($N$433)),"",IF(OR(1&gt;$N$431,3&gt;$N$432,((3-1)*$N$431+1)&gt;$N$433),"",IF(INDEX($P$433:$W$442,MOD(((3-1)*$N$431+1)-1,10)+1,INT((((3-1)*$N$431+1)-1)/10)+1)="","",INDEX($P$433:$W$442,MOD(((3-1)*$N$431+1)-1,10)+1,INT((((3-1)*$N$431+1)-1)/10)+1)))))</f>
        <v/>
      </c>
      <c r="E435" s="539">
        <f>IF($N$433="","",IF(OR(ISTEXT($N$431),ISTEXT($N$432),ISTEXT($N$433)),"",IF(OR(2&gt;$N$431,3&gt;$N$432,((3-1)*$N$431+2)&gt;$N$433),"",IF(INDEX($P$433:$W$442,MOD(((3-1)*$N$431+2)-1,10)+1,INT((((3-1)*$N$431+2)-1)/10)+1)="","",INDEX($P$433:$W$442,MOD(((3-1)*$N$431+2)-1,10)+1,INT((((3-1)*$N$431+2)-1)/10)+1)))))</f>
        <v/>
      </c>
      <c r="F435" s="539">
        <f>IF($N$433="","",IF(OR(ISTEXT($N$431),ISTEXT($N$432),ISTEXT($N$433)),"",IF(OR(3&gt;$N$431,3&gt;$N$432,((3-1)*$N$431+3)&gt;$N$433),"",IF(INDEX($P$433:$W$442,MOD(((3-1)*$N$431+3)-1,10)+1,INT((((3-1)*$N$431+3)-1)/10)+1)="","",INDEX($P$433:$W$442,MOD(((3-1)*$N$431+3)-1,10)+1,INT((((3-1)*$N$431+3)-1)/10)+1)))))</f>
        <v/>
      </c>
      <c r="G435" s="539">
        <f>IF($N$433="","",IF(OR(ISTEXT($N$431),ISTEXT($N$432),ISTEXT($N$433)),"",IF(OR(4&gt;$N$431,3&gt;$N$432,((3-1)*$N$431+4)&gt;$N$433),"",IF(INDEX($P$433:$W$442,MOD(((3-1)*$N$431+4)-1,10)+1,INT((((3-1)*$N$431+4)-1)/10)+1)="","",INDEX($P$433:$W$442,MOD(((3-1)*$N$431+4)-1,10)+1,INT((((3-1)*$N$431+4)-1)/10)+1)))))</f>
        <v/>
      </c>
      <c r="H435" s="539">
        <f>IF($N$433="","",IF(OR(ISTEXT($N$431),ISTEXT($N$432),ISTEXT($N$433)),"",IF(OR(5&gt;$N$431,3&gt;$N$432,((3-1)*$N$431+5)&gt;$N$433),"",IF(INDEX($P$433:$W$442,MOD(((3-1)*$N$431+5)-1,10)+1,INT((((3-1)*$N$431+5)-1)/10)+1)="","",INDEX($P$433:$W$442,MOD(((3-1)*$N$431+5)-1,10)+1,INT((((3-1)*$N$431+5)-1)/10)+1)))))</f>
        <v/>
      </c>
      <c r="I435" s="539">
        <f>IF($N$433="","",IF(OR(ISTEXT($N$431),ISTEXT($N$432),ISTEXT($N$433)),"",IF(OR(6&gt;$N$431,3&gt;$N$432,((3-1)*$N$431+6)&gt;$N$433),"",IF(INDEX($P$433:$W$442,MOD(((3-1)*$N$431+6)-1,10)+1,INT((((3-1)*$N$431+6)-1)/10)+1)="","",INDEX($P$433:$W$442,MOD(((3-1)*$N$431+6)-1,10)+1,INT((((3-1)*$N$431+6)-1)/10)+1)))))</f>
        <v/>
      </c>
      <c r="J435" s="539">
        <f>IF($N$433="","",IF(OR(ISTEXT($N$431),ISTEXT($N$432),ISTEXT($N$433)),"",IF(OR(7&gt;$N$431,3&gt;$N$432,((3-1)*$N$431+7)&gt;$N$433),"",IF(INDEX($P$433:$W$442,MOD(((3-1)*$N$431+7)-1,10)+1,INT((((3-1)*$N$431+7)-1)/10)+1)="","",INDEX($P$433:$W$442,MOD(((3-1)*$N$431+7)-1,10)+1,INT((((3-1)*$N$431+7)-1)/10)+1)))))</f>
        <v/>
      </c>
      <c r="K435" s="539">
        <f>IF($N$433="","",IF(OR(ISTEXT($N$431),ISTEXT($N$432),ISTEXT($N$433)),"",IF(OR(8&gt;$N$431,3&gt;$N$432,((3-1)*$N$431+8)&gt;$N$433),"",IF(INDEX($P$433:$W$442,MOD(((3-1)*$N$431+8)-1,10)+1,INT((((3-1)*$N$431+8)-1)/10)+1)="","",INDEX($P$433:$W$442,MOD(((3-1)*$N$431+8)-1,10)+1,INT((((3-1)*$N$431+8)-1)/10)+1)))))</f>
        <v/>
      </c>
      <c r="L435" s="539">
        <f>IF($N$433="","",IF(OR(ISTEXT($N$431),ISTEXT($N$432),ISTEXT($N$433)),"",IF(OR(9&gt;$N$431,3&gt;$N$432,((3-1)*$N$431+9)&gt;$N$433),"",IF(INDEX($P$433:$W$442,MOD(((3-1)*$N$431+9)-1,10)+1,INT((((3-1)*$N$431+9)-1)/10)+1)="","",INDEX($P$433:$W$442,MOD(((3-1)*$N$431+9)-1,10)+1,INT((((3-1)*$N$431+9)-1)/10)+1)))))</f>
        <v/>
      </c>
      <c r="M435" s="539">
        <f>IF($N$433="","",IF(OR(ISTEXT($N$431),ISTEXT($N$432),ISTEXT($N$433)),"",IF(OR(10&gt;$N$431,3&gt;$N$432,((3-1)*$N$431+10)&gt;$N$433),"",IF(INDEX($P$433:$W$442,MOD(((3-1)*$N$431+10)-1,10)+1,INT((((3-1)*$N$431+10)-1)/10)+1)="","",INDEX($P$433:$W$442,MOD(((3-1)*$N$431+10)-1,10)+1,INT((((3-1)*$N$431+10)-1)/10)+1)))))</f>
        <v/>
      </c>
      <c r="P435" s="540" t="n"/>
      <c r="Q435" s="540" t="n"/>
      <c r="R435" s="540" t="n"/>
      <c r="S435" s="540" t="n"/>
      <c r="T435" s="540" t="n"/>
      <c r="U435" s="540" t="n"/>
      <c r="V435" s="540" t="n"/>
      <c r="W435" s="540" t="n"/>
    </row>
    <row r="436" ht="13.35" customHeight="1" s="162">
      <c r="B436" s="537">
        <f>IF(OR($D$431="",$G$431=""),"",IF($D$431="Round",IF(4=1,"Axis 1 (0°)",IF(4=2,"Axis 2 (90°)","")),IF(ISTEXT($N$432),"",IF(4&gt;$N$432,"",IF(ISTEXT($I$431),"",ROUND((4-0.5)*$I$431/$N$432,1))))))</f>
        <v/>
      </c>
      <c r="C436" s="538" t="n"/>
      <c r="D436" s="539">
        <f>IF($N$433="","",IF(OR(ISTEXT($N$431),ISTEXT($N$432),ISTEXT($N$433)),"",IF(OR(1&gt;$N$431,4&gt;$N$432,((4-1)*$N$431+1)&gt;$N$433),"",IF(INDEX($P$433:$W$442,MOD(((4-1)*$N$431+1)-1,10)+1,INT((((4-1)*$N$431+1)-1)/10)+1)="","",INDEX($P$433:$W$442,MOD(((4-1)*$N$431+1)-1,10)+1,INT((((4-1)*$N$431+1)-1)/10)+1)))))</f>
        <v/>
      </c>
      <c r="E436" s="539">
        <f>IF($N$433="","",IF(OR(ISTEXT($N$431),ISTEXT($N$432),ISTEXT($N$433)),"",IF(OR(2&gt;$N$431,4&gt;$N$432,((4-1)*$N$431+2)&gt;$N$433),"",IF(INDEX($P$433:$W$442,MOD(((4-1)*$N$431+2)-1,10)+1,INT((((4-1)*$N$431+2)-1)/10)+1)="","",INDEX($P$433:$W$442,MOD(((4-1)*$N$431+2)-1,10)+1,INT((((4-1)*$N$431+2)-1)/10)+1)))))</f>
        <v/>
      </c>
      <c r="F436" s="539">
        <f>IF($N$433="","",IF(OR(ISTEXT($N$431),ISTEXT($N$432),ISTEXT($N$433)),"",IF(OR(3&gt;$N$431,4&gt;$N$432,((4-1)*$N$431+3)&gt;$N$433),"",IF(INDEX($P$433:$W$442,MOD(((4-1)*$N$431+3)-1,10)+1,INT((((4-1)*$N$431+3)-1)/10)+1)="","",INDEX($P$433:$W$442,MOD(((4-1)*$N$431+3)-1,10)+1,INT((((4-1)*$N$431+3)-1)/10)+1)))))</f>
        <v/>
      </c>
      <c r="G436" s="539">
        <f>IF($N$433="","",IF(OR(ISTEXT($N$431),ISTEXT($N$432),ISTEXT($N$433)),"",IF(OR(4&gt;$N$431,4&gt;$N$432,((4-1)*$N$431+4)&gt;$N$433),"",IF(INDEX($P$433:$W$442,MOD(((4-1)*$N$431+4)-1,10)+1,INT((((4-1)*$N$431+4)-1)/10)+1)="","",INDEX($P$433:$W$442,MOD(((4-1)*$N$431+4)-1,10)+1,INT((((4-1)*$N$431+4)-1)/10)+1)))))</f>
        <v/>
      </c>
      <c r="H436" s="539">
        <f>IF($N$433="","",IF(OR(ISTEXT($N$431),ISTEXT($N$432),ISTEXT($N$433)),"",IF(OR(5&gt;$N$431,4&gt;$N$432,((4-1)*$N$431+5)&gt;$N$433),"",IF(INDEX($P$433:$W$442,MOD(((4-1)*$N$431+5)-1,10)+1,INT((((4-1)*$N$431+5)-1)/10)+1)="","",INDEX($P$433:$W$442,MOD(((4-1)*$N$431+5)-1,10)+1,INT((((4-1)*$N$431+5)-1)/10)+1)))))</f>
        <v/>
      </c>
      <c r="I436" s="539">
        <f>IF($N$433="","",IF(OR(ISTEXT($N$431),ISTEXT($N$432),ISTEXT($N$433)),"",IF(OR(6&gt;$N$431,4&gt;$N$432,((4-1)*$N$431+6)&gt;$N$433),"",IF(INDEX($P$433:$W$442,MOD(((4-1)*$N$431+6)-1,10)+1,INT((((4-1)*$N$431+6)-1)/10)+1)="","",INDEX($P$433:$W$442,MOD(((4-1)*$N$431+6)-1,10)+1,INT((((4-1)*$N$431+6)-1)/10)+1)))))</f>
        <v/>
      </c>
      <c r="J436" s="539">
        <f>IF($N$433="","",IF(OR(ISTEXT($N$431),ISTEXT($N$432),ISTEXT($N$433)),"",IF(OR(7&gt;$N$431,4&gt;$N$432,((4-1)*$N$431+7)&gt;$N$433),"",IF(INDEX($P$433:$W$442,MOD(((4-1)*$N$431+7)-1,10)+1,INT((((4-1)*$N$431+7)-1)/10)+1)="","",INDEX($P$433:$W$442,MOD(((4-1)*$N$431+7)-1,10)+1,INT((((4-1)*$N$431+7)-1)/10)+1)))))</f>
        <v/>
      </c>
      <c r="K436" s="539">
        <f>IF($N$433="","",IF(OR(ISTEXT($N$431),ISTEXT($N$432),ISTEXT($N$433)),"",IF(OR(8&gt;$N$431,4&gt;$N$432,((4-1)*$N$431+8)&gt;$N$433),"",IF(INDEX($P$433:$W$442,MOD(((4-1)*$N$431+8)-1,10)+1,INT((((4-1)*$N$431+8)-1)/10)+1)="","",INDEX($P$433:$W$442,MOD(((4-1)*$N$431+8)-1,10)+1,INT((((4-1)*$N$431+8)-1)/10)+1)))))</f>
        <v/>
      </c>
      <c r="L436" s="539">
        <f>IF($N$433="","",IF(OR(ISTEXT($N$431),ISTEXT($N$432),ISTEXT($N$433)),"",IF(OR(9&gt;$N$431,4&gt;$N$432,((4-1)*$N$431+9)&gt;$N$433),"",IF(INDEX($P$433:$W$442,MOD(((4-1)*$N$431+9)-1,10)+1,INT((((4-1)*$N$431+9)-1)/10)+1)="","",INDEX($P$433:$W$442,MOD(((4-1)*$N$431+9)-1,10)+1,INT((((4-1)*$N$431+9)-1)/10)+1)))))</f>
        <v/>
      </c>
      <c r="M436" s="539">
        <f>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IF(OR($D$431="",$G$431=""),"",IF($D$431="Round",IF(5=1,"Axis 1 (0°)",IF(5=2,"Axis 2 (90°)","")),IF(ISTEXT($N$432),"",IF(5&gt;$N$432,"",IF(ISTEXT($I$431),"",ROUND((5-0.5)*$I$431/$N$432,1))))))</f>
        <v/>
      </c>
      <c r="C437" s="538" t="n"/>
      <c r="D437" s="539">
        <f>IF($N$433="","",IF(OR(ISTEXT($N$431),ISTEXT($N$432),ISTEXT($N$433)),"",IF(OR(1&gt;$N$431,5&gt;$N$432,((5-1)*$N$431+1)&gt;$N$433),"",IF(INDEX($P$433:$W$442,MOD(((5-1)*$N$431+1)-1,10)+1,INT((((5-1)*$N$431+1)-1)/10)+1)="","",INDEX($P$433:$W$442,MOD(((5-1)*$N$431+1)-1,10)+1,INT((((5-1)*$N$431+1)-1)/10)+1)))))</f>
        <v/>
      </c>
      <c r="E437" s="539">
        <f>IF($N$433="","",IF(OR(ISTEXT($N$431),ISTEXT($N$432),ISTEXT($N$433)),"",IF(OR(2&gt;$N$431,5&gt;$N$432,((5-1)*$N$431+2)&gt;$N$433),"",IF(INDEX($P$433:$W$442,MOD(((5-1)*$N$431+2)-1,10)+1,INT((((5-1)*$N$431+2)-1)/10)+1)="","",INDEX($P$433:$W$442,MOD(((5-1)*$N$431+2)-1,10)+1,INT((((5-1)*$N$431+2)-1)/10)+1)))))</f>
        <v/>
      </c>
      <c r="F437" s="539">
        <f>IF($N$433="","",IF(OR(ISTEXT($N$431),ISTEXT($N$432),ISTEXT($N$433)),"",IF(OR(3&gt;$N$431,5&gt;$N$432,((5-1)*$N$431+3)&gt;$N$433),"",IF(INDEX($P$433:$W$442,MOD(((5-1)*$N$431+3)-1,10)+1,INT((((5-1)*$N$431+3)-1)/10)+1)="","",INDEX($P$433:$W$442,MOD(((5-1)*$N$431+3)-1,10)+1,INT((((5-1)*$N$431+3)-1)/10)+1)))))</f>
        <v/>
      </c>
      <c r="G437" s="539">
        <f>IF($N$433="","",IF(OR(ISTEXT($N$431),ISTEXT($N$432),ISTEXT($N$433)),"",IF(OR(4&gt;$N$431,5&gt;$N$432,((5-1)*$N$431+4)&gt;$N$433),"",IF(INDEX($P$433:$W$442,MOD(((5-1)*$N$431+4)-1,10)+1,INT((((5-1)*$N$431+4)-1)/10)+1)="","",INDEX($P$433:$W$442,MOD(((5-1)*$N$431+4)-1,10)+1,INT((((5-1)*$N$431+4)-1)/10)+1)))))</f>
        <v/>
      </c>
      <c r="H437" s="539">
        <f>IF($N$433="","",IF(OR(ISTEXT($N$431),ISTEXT($N$432),ISTEXT($N$433)),"",IF(OR(5&gt;$N$431,5&gt;$N$432,((5-1)*$N$431+5)&gt;$N$433),"",IF(INDEX($P$433:$W$442,MOD(((5-1)*$N$431+5)-1,10)+1,INT((((5-1)*$N$431+5)-1)/10)+1)="","",INDEX($P$433:$W$442,MOD(((5-1)*$N$431+5)-1,10)+1,INT((((5-1)*$N$431+5)-1)/10)+1)))))</f>
        <v/>
      </c>
      <c r="I437" s="539">
        <f>IF($N$433="","",IF(OR(ISTEXT($N$431),ISTEXT($N$432),ISTEXT($N$433)),"",IF(OR(6&gt;$N$431,5&gt;$N$432,((5-1)*$N$431+6)&gt;$N$433),"",IF(INDEX($P$433:$W$442,MOD(((5-1)*$N$431+6)-1,10)+1,INT((((5-1)*$N$431+6)-1)/10)+1)="","",INDEX($P$433:$W$442,MOD(((5-1)*$N$431+6)-1,10)+1,INT((((5-1)*$N$431+6)-1)/10)+1)))))</f>
        <v/>
      </c>
      <c r="J437" s="539">
        <f>IF($N$433="","",IF(OR(ISTEXT($N$431),ISTEXT($N$432),ISTEXT($N$433)),"",IF(OR(7&gt;$N$431,5&gt;$N$432,((5-1)*$N$431+7)&gt;$N$433),"",IF(INDEX($P$433:$W$442,MOD(((5-1)*$N$431+7)-1,10)+1,INT((((5-1)*$N$431+7)-1)/10)+1)="","",INDEX($P$433:$W$442,MOD(((5-1)*$N$431+7)-1,10)+1,INT((((5-1)*$N$431+7)-1)/10)+1)))))</f>
        <v/>
      </c>
      <c r="K437" s="539">
        <f>IF($N$433="","",IF(OR(ISTEXT($N$431),ISTEXT($N$432),ISTEXT($N$433)),"",IF(OR(8&gt;$N$431,5&gt;$N$432,((5-1)*$N$431+8)&gt;$N$433),"",IF(INDEX($P$433:$W$442,MOD(((5-1)*$N$431+8)-1,10)+1,INT((((5-1)*$N$431+8)-1)/10)+1)="","",INDEX($P$433:$W$442,MOD(((5-1)*$N$431+8)-1,10)+1,INT((((5-1)*$N$431+8)-1)/10)+1)))))</f>
        <v/>
      </c>
      <c r="L437" s="539">
        <f>IF($N$433="","",IF(OR(ISTEXT($N$431),ISTEXT($N$432),ISTEXT($N$433)),"",IF(OR(9&gt;$N$431,5&gt;$N$432,((5-1)*$N$431+9)&gt;$N$433),"",IF(INDEX($P$433:$W$442,MOD(((5-1)*$N$431+9)-1,10)+1,INT((((5-1)*$N$431+9)-1)/10)+1)="","",INDEX($P$433:$W$442,MOD(((5-1)*$N$431+9)-1,10)+1,INT((((5-1)*$N$431+9)-1)/10)+1)))))</f>
        <v/>
      </c>
      <c r="M437" s="539">
        <f>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IF(OR($D$431="",$G$431=""),"",IF($D$431="Round",IF(6=1,"Axis 1 (0°)",IF(6=2,"Axis 2 (90°)","")),IF(ISTEXT($N$432),"",IF(6&gt;$N$432,"",IF(ISTEXT($I$431),"",ROUND((6-0.5)*$I$431/$N$432,1))))))</f>
        <v/>
      </c>
      <c r="C438" s="538" t="n"/>
      <c r="D438" s="539">
        <f>IF($N$433="","",IF(OR(ISTEXT($N$431),ISTEXT($N$432),ISTEXT($N$433)),"",IF(OR(1&gt;$N$431,6&gt;$N$432,((6-1)*$N$431+1)&gt;$N$433),"",IF(INDEX($P$433:$W$442,MOD(((6-1)*$N$431+1)-1,10)+1,INT((((6-1)*$N$431+1)-1)/10)+1)="","",INDEX($P$433:$W$442,MOD(((6-1)*$N$431+1)-1,10)+1,INT((((6-1)*$N$431+1)-1)/10)+1)))))</f>
        <v/>
      </c>
      <c r="E438" s="539">
        <f>IF($N$433="","",IF(OR(ISTEXT($N$431),ISTEXT($N$432),ISTEXT($N$433)),"",IF(OR(2&gt;$N$431,6&gt;$N$432,((6-1)*$N$431+2)&gt;$N$433),"",IF(INDEX($P$433:$W$442,MOD(((6-1)*$N$431+2)-1,10)+1,INT((((6-1)*$N$431+2)-1)/10)+1)="","",INDEX($P$433:$W$442,MOD(((6-1)*$N$431+2)-1,10)+1,INT((((6-1)*$N$431+2)-1)/10)+1)))))</f>
        <v/>
      </c>
      <c r="F438" s="539">
        <f>IF($N$433="","",IF(OR(ISTEXT($N$431),ISTEXT($N$432),ISTEXT($N$433)),"",IF(OR(3&gt;$N$431,6&gt;$N$432,((6-1)*$N$431+3)&gt;$N$433),"",IF(INDEX($P$433:$W$442,MOD(((6-1)*$N$431+3)-1,10)+1,INT((((6-1)*$N$431+3)-1)/10)+1)="","",INDEX($P$433:$W$442,MOD(((6-1)*$N$431+3)-1,10)+1,INT((((6-1)*$N$431+3)-1)/10)+1)))))</f>
        <v/>
      </c>
      <c r="G438" s="539">
        <f>IF($N$433="","",IF(OR(ISTEXT($N$431),ISTEXT($N$432),ISTEXT($N$433)),"",IF(OR(4&gt;$N$431,6&gt;$N$432,((6-1)*$N$431+4)&gt;$N$433),"",IF(INDEX($P$433:$W$442,MOD(((6-1)*$N$431+4)-1,10)+1,INT((((6-1)*$N$431+4)-1)/10)+1)="","",INDEX($P$433:$W$442,MOD(((6-1)*$N$431+4)-1,10)+1,INT((((6-1)*$N$431+4)-1)/10)+1)))))</f>
        <v/>
      </c>
      <c r="H438" s="539">
        <f>IF($N$433="","",IF(OR(ISTEXT($N$431),ISTEXT($N$432),ISTEXT($N$433)),"",IF(OR(5&gt;$N$431,6&gt;$N$432,((6-1)*$N$431+5)&gt;$N$433),"",IF(INDEX($P$433:$W$442,MOD(((6-1)*$N$431+5)-1,10)+1,INT((((6-1)*$N$431+5)-1)/10)+1)="","",INDEX($P$433:$W$442,MOD(((6-1)*$N$431+5)-1,10)+1,INT((((6-1)*$N$431+5)-1)/10)+1)))))</f>
        <v/>
      </c>
      <c r="I438" s="539">
        <f>IF($N$433="","",IF(OR(ISTEXT($N$431),ISTEXT($N$432),ISTEXT($N$433)),"",IF(OR(6&gt;$N$431,6&gt;$N$432,((6-1)*$N$431+6)&gt;$N$433),"",IF(INDEX($P$433:$W$442,MOD(((6-1)*$N$431+6)-1,10)+1,INT((((6-1)*$N$431+6)-1)/10)+1)="","",INDEX($P$433:$W$442,MOD(((6-1)*$N$431+6)-1,10)+1,INT((((6-1)*$N$431+6)-1)/10)+1)))))</f>
        <v/>
      </c>
      <c r="J438" s="539">
        <f>IF($N$433="","",IF(OR(ISTEXT($N$431),ISTEXT($N$432),ISTEXT($N$433)),"",IF(OR(7&gt;$N$431,6&gt;$N$432,((6-1)*$N$431+7)&gt;$N$433),"",IF(INDEX($P$433:$W$442,MOD(((6-1)*$N$431+7)-1,10)+1,INT((((6-1)*$N$431+7)-1)/10)+1)="","",INDEX($P$433:$W$442,MOD(((6-1)*$N$431+7)-1,10)+1,INT((((6-1)*$N$431+7)-1)/10)+1)))))</f>
        <v/>
      </c>
      <c r="K438" s="539">
        <f>IF($N$433="","",IF(OR(ISTEXT($N$431),ISTEXT($N$432),ISTEXT($N$433)),"",IF(OR(8&gt;$N$431,6&gt;$N$432,((6-1)*$N$431+8)&gt;$N$433),"",IF(INDEX($P$433:$W$442,MOD(((6-1)*$N$431+8)-1,10)+1,INT((((6-1)*$N$431+8)-1)/10)+1)="","",INDEX($P$433:$W$442,MOD(((6-1)*$N$431+8)-1,10)+1,INT((((6-1)*$N$431+8)-1)/10)+1)))))</f>
        <v/>
      </c>
      <c r="L438" s="539">
        <f>IF($N$433="","",IF(OR(ISTEXT($N$431),ISTEXT($N$432),ISTEXT($N$433)),"",IF(OR(9&gt;$N$431,6&gt;$N$432,((6-1)*$N$431+9)&gt;$N$433),"",IF(INDEX($P$433:$W$442,MOD(((6-1)*$N$431+9)-1,10)+1,INT((((6-1)*$N$431+9)-1)/10)+1)="","",INDEX($P$433:$W$442,MOD(((6-1)*$N$431+9)-1,10)+1,INT((((6-1)*$N$431+9)-1)/10)+1)))))</f>
        <v/>
      </c>
      <c r="M438" s="539">
        <f>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IF(OR($D$431="",$G$431=""),"",IF($D$431="Round",IF(7=1,"Axis 1 (0°)",IF(7=2,"Axis 2 (90°)","")),IF(ISTEXT($N$432),"",IF(7&gt;$N$432,"",IF(ISTEXT($I$431),"",ROUND((7-0.5)*$I$431/$N$432,1))))))</f>
        <v/>
      </c>
      <c r="C439" s="538" t="n"/>
      <c r="D439" s="539">
        <f>IF($N$433="","",IF(OR(ISTEXT($N$431),ISTEXT($N$432),ISTEXT($N$433)),"",IF(OR(1&gt;$N$431,7&gt;$N$432,((7-1)*$N$431+1)&gt;$N$433),"",IF(INDEX($P$433:$W$442,MOD(((7-1)*$N$431+1)-1,10)+1,INT((((7-1)*$N$431+1)-1)/10)+1)="","",INDEX($P$433:$W$442,MOD(((7-1)*$N$431+1)-1,10)+1,INT((((7-1)*$N$431+1)-1)/10)+1)))))</f>
        <v/>
      </c>
      <c r="E439" s="539">
        <f>IF($N$433="","",IF(OR(ISTEXT($N$431),ISTEXT($N$432),ISTEXT($N$433)),"",IF(OR(2&gt;$N$431,7&gt;$N$432,((7-1)*$N$431+2)&gt;$N$433),"",IF(INDEX($P$433:$W$442,MOD(((7-1)*$N$431+2)-1,10)+1,INT((((7-1)*$N$431+2)-1)/10)+1)="","",INDEX($P$433:$W$442,MOD(((7-1)*$N$431+2)-1,10)+1,INT((((7-1)*$N$431+2)-1)/10)+1)))))</f>
        <v/>
      </c>
      <c r="F439" s="539">
        <f>IF($N$433="","",IF(OR(ISTEXT($N$431),ISTEXT($N$432),ISTEXT($N$433)),"",IF(OR(3&gt;$N$431,7&gt;$N$432,((7-1)*$N$431+3)&gt;$N$433),"",IF(INDEX($P$433:$W$442,MOD(((7-1)*$N$431+3)-1,10)+1,INT((((7-1)*$N$431+3)-1)/10)+1)="","",INDEX($P$433:$W$442,MOD(((7-1)*$N$431+3)-1,10)+1,INT((((7-1)*$N$431+3)-1)/10)+1)))))</f>
        <v/>
      </c>
      <c r="G439" s="539">
        <f>IF($N$433="","",IF(OR(ISTEXT($N$431),ISTEXT($N$432),ISTEXT($N$433)),"",IF(OR(4&gt;$N$431,7&gt;$N$432,((7-1)*$N$431+4)&gt;$N$433),"",IF(INDEX($P$433:$W$442,MOD(((7-1)*$N$431+4)-1,10)+1,INT((((7-1)*$N$431+4)-1)/10)+1)="","",INDEX($P$433:$W$442,MOD(((7-1)*$N$431+4)-1,10)+1,INT((((7-1)*$N$431+4)-1)/10)+1)))))</f>
        <v/>
      </c>
      <c r="H439" s="539">
        <f>IF($N$433="","",IF(OR(ISTEXT($N$431),ISTEXT($N$432),ISTEXT($N$433)),"",IF(OR(5&gt;$N$431,7&gt;$N$432,((7-1)*$N$431+5)&gt;$N$433),"",IF(INDEX($P$433:$W$442,MOD(((7-1)*$N$431+5)-1,10)+1,INT((((7-1)*$N$431+5)-1)/10)+1)="","",INDEX($P$433:$W$442,MOD(((7-1)*$N$431+5)-1,10)+1,INT((((7-1)*$N$431+5)-1)/10)+1)))))</f>
        <v/>
      </c>
      <c r="I439" s="539">
        <f>IF($N$433="","",IF(OR(ISTEXT($N$431),ISTEXT($N$432),ISTEXT($N$433)),"",IF(OR(6&gt;$N$431,7&gt;$N$432,((7-1)*$N$431+6)&gt;$N$433),"",IF(INDEX($P$433:$W$442,MOD(((7-1)*$N$431+6)-1,10)+1,INT((((7-1)*$N$431+6)-1)/10)+1)="","",INDEX($P$433:$W$442,MOD(((7-1)*$N$431+6)-1,10)+1,INT((((7-1)*$N$431+6)-1)/10)+1)))))</f>
        <v/>
      </c>
      <c r="J439" s="539">
        <f>IF($N$433="","",IF(OR(ISTEXT($N$431),ISTEXT($N$432),ISTEXT($N$433)),"",IF(OR(7&gt;$N$431,7&gt;$N$432,((7-1)*$N$431+7)&gt;$N$433),"",IF(INDEX($P$433:$W$442,MOD(((7-1)*$N$431+7)-1,10)+1,INT((((7-1)*$N$431+7)-1)/10)+1)="","",INDEX($P$433:$W$442,MOD(((7-1)*$N$431+7)-1,10)+1,INT((((7-1)*$N$431+7)-1)/10)+1)))))</f>
        <v/>
      </c>
      <c r="K439" s="539">
        <f>IF($N$433="","",IF(OR(ISTEXT($N$431),ISTEXT($N$432),ISTEXT($N$433)),"",IF(OR(8&gt;$N$431,7&gt;$N$432,((7-1)*$N$431+8)&gt;$N$433),"",IF(INDEX($P$433:$W$442,MOD(((7-1)*$N$431+8)-1,10)+1,INT((((7-1)*$N$431+8)-1)/10)+1)="","",INDEX($P$433:$W$442,MOD(((7-1)*$N$431+8)-1,10)+1,INT((((7-1)*$N$431+8)-1)/10)+1)))))</f>
        <v/>
      </c>
      <c r="L439" s="539">
        <f>IF($N$433="","",IF(OR(ISTEXT($N$431),ISTEXT($N$432),ISTEXT($N$433)),"",IF(OR(9&gt;$N$431,7&gt;$N$432,((7-1)*$N$431+9)&gt;$N$433),"",IF(INDEX($P$433:$W$442,MOD(((7-1)*$N$431+9)-1,10)+1,INT((((7-1)*$N$431+9)-1)/10)+1)="","",INDEX($P$433:$W$442,MOD(((7-1)*$N$431+9)-1,10)+1,INT((((7-1)*$N$431+9)-1)/10)+1)))))</f>
        <v/>
      </c>
      <c r="M439" s="539">
        <f>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IF(OR($D$431="",$G$431=""),"",IF($D$431="Round",IF(8=1,"Axis 1 (0°)",IF(8=2,"Axis 2 (90°)","")),IF(ISTEXT($N$432),"",IF(8&gt;$N$432,"",IF(ISTEXT($I$431),"",ROUND((8-0.5)*$I$431/$N$432,1))))))</f>
        <v/>
      </c>
      <c r="C440" s="538" t="n"/>
      <c r="D440" s="539">
        <f>IF($N$433="","",IF(OR(ISTEXT($N$431),ISTEXT($N$432),ISTEXT($N$433)),"",IF(OR(1&gt;$N$431,8&gt;$N$432,((8-1)*$N$431+1)&gt;$N$433),"",IF(INDEX($P$433:$W$442,MOD(((8-1)*$N$431+1)-1,10)+1,INT((((8-1)*$N$431+1)-1)/10)+1)="","",INDEX($P$433:$W$442,MOD(((8-1)*$N$431+1)-1,10)+1,INT((((8-1)*$N$431+1)-1)/10)+1)))))</f>
        <v/>
      </c>
      <c r="E440" s="539">
        <f>IF($N$433="","",IF(OR(ISTEXT($N$431),ISTEXT($N$432),ISTEXT($N$433)),"",IF(OR(2&gt;$N$431,8&gt;$N$432,((8-1)*$N$431+2)&gt;$N$433),"",IF(INDEX($P$433:$W$442,MOD(((8-1)*$N$431+2)-1,10)+1,INT((((8-1)*$N$431+2)-1)/10)+1)="","",INDEX($P$433:$W$442,MOD(((8-1)*$N$431+2)-1,10)+1,INT((((8-1)*$N$431+2)-1)/10)+1)))))</f>
        <v/>
      </c>
      <c r="F440" s="539">
        <f>IF($N$433="","",IF(OR(ISTEXT($N$431),ISTEXT($N$432),ISTEXT($N$433)),"",IF(OR(3&gt;$N$431,8&gt;$N$432,((8-1)*$N$431+3)&gt;$N$433),"",IF(INDEX($P$433:$W$442,MOD(((8-1)*$N$431+3)-1,10)+1,INT((((8-1)*$N$431+3)-1)/10)+1)="","",INDEX($P$433:$W$442,MOD(((8-1)*$N$431+3)-1,10)+1,INT((((8-1)*$N$431+3)-1)/10)+1)))))</f>
        <v/>
      </c>
      <c r="G440" s="539">
        <f>IF($N$433="","",IF(OR(ISTEXT($N$431),ISTEXT($N$432),ISTEXT($N$433)),"",IF(OR(4&gt;$N$431,8&gt;$N$432,((8-1)*$N$431+4)&gt;$N$433),"",IF(INDEX($P$433:$W$442,MOD(((8-1)*$N$431+4)-1,10)+1,INT((((8-1)*$N$431+4)-1)/10)+1)="","",INDEX($P$433:$W$442,MOD(((8-1)*$N$431+4)-1,10)+1,INT((((8-1)*$N$431+4)-1)/10)+1)))))</f>
        <v/>
      </c>
      <c r="H440" s="539">
        <f>IF($N$433="","",IF(OR(ISTEXT($N$431),ISTEXT($N$432),ISTEXT($N$433)),"",IF(OR(5&gt;$N$431,8&gt;$N$432,((8-1)*$N$431+5)&gt;$N$433),"",IF(INDEX($P$433:$W$442,MOD(((8-1)*$N$431+5)-1,10)+1,INT((((8-1)*$N$431+5)-1)/10)+1)="","",INDEX($P$433:$W$442,MOD(((8-1)*$N$431+5)-1,10)+1,INT((((8-1)*$N$431+5)-1)/10)+1)))))</f>
        <v/>
      </c>
      <c r="I440" s="539">
        <f>IF($N$433="","",IF(OR(ISTEXT($N$431),ISTEXT($N$432),ISTEXT($N$433)),"",IF(OR(6&gt;$N$431,8&gt;$N$432,((8-1)*$N$431+6)&gt;$N$433),"",IF(INDEX($P$433:$W$442,MOD(((8-1)*$N$431+6)-1,10)+1,INT((((8-1)*$N$431+6)-1)/10)+1)="","",INDEX($P$433:$W$442,MOD(((8-1)*$N$431+6)-1,10)+1,INT((((8-1)*$N$431+6)-1)/10)+1)))))</f>
        <v/>
      </c>
      <c r="J440" s="539">
        <f>IF($N$433="","",IF(OR(ISTEXT($N$431),ISTEXT($N$432),ISTEXT($N$433)),"",IF(OR(7&gt;$N$431,8&gt;$N$432,((8-1)*$N$431+7)&gt;$N$433),"",IF(INDEX($P$433:$W$442,MOD(((8-1)*$N$431+7)-1,10)+1,INT((((8-1)*$N$431+7)-1)/10)+1)="","",INDEX($P$433:$W$442,MOD(((8-1)*$N$431+7)-1,10)+1,INT((((8-1)*$N$431+7)-1)/10)+1)))))</f>
        <v/>
      </c>
      <c r="K440" s="539">
        <f>IF($N$433="","",IF(OR(ISTEXT($N$431),ISTEXT($N$432),ISTEXT($N$433)),"",IF(OR(8&gt;$N$431,8&gt;$N$432,((8-1)*$N$431+8)&gt;$N$433),"",IF(INDEX($P$433:$W$442,MOD(((8-1)*$N$431+8)-1,10)+1,INT((((8-1)*$N$431+8)-1)/10)+1)="","",INDEX($P$433:$W$442,MOD(((8-1)*$N$431+8)-1,10)+1,INT((((8-1)*$N$431+8)-1)/10)+1)))))</f>
        <v/>
      </c>
      <c r="L440" s="539">
        <f>IF($N$433="","",IF(OR(ISTEXT($N$431),ISTEXT($N$432),ISTEXT($N$433)),"",IF(OR(9&gt;$N$431,8&gt;$N$432,((8-1)*$N$431+9)&gt;$N$433),"",IF(INDEX($P$433:$W$442,MOD(((8-1)*$N$431+9)-1,10)+1,INT((((8-1)*$N$431+9)-1)/10)+1)="","",INDEX($P$433:$W$442,MOD(((8-1)*$N$431+9)-1,10)+1,INT((((8-1)*$N$431+9)-1)/10)+1)))))</f>
        <v/>
      </c>
      <c r="M440" s="539">
        <f>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IF($G$450="","",IF($D$450="Round",$G$450&amp;""" dia",$G$450&amp;""" x "&amp;$I$450&amp;""""))</f>
        <v/>
      </c>
      <c r="G448" s="173" t="n"/>
      <c r="H448" s="525">
        <f>IF(OR($D$450="",$G$450=""),"",IF($D$450="Round",IF(ISTEXT($G$450),"",ROUND(PI()*(($G$450-2*N($K$450))/2)^2/144,3)),IF($I$450="","",IF(OR(ISTEXT($G$450),ISTEXT($I$450)),"",ROUND(($G$450-2*N($K$450))*($I$450-2*N($K$450))/144,3)))))</f>
        <v/>
      </c>
      <c r="I448" s="189" t="n"/>
      <c r="J448" s="189" t="n"/>
      <c r="K448" s="189">
        <f>IF(N(J448)*N(H448)=0,"",ROUND(N(J448)*N(H448),0))</f>
        <v/>
      </c>
      <c r="L448" s="189">
        <f>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IF($N$450="","",IF($D$450="Round",$N$450&amp;" x 2 axes",IF($N$451="","",$N$450&amp;" x "&amp;$N$451)))</f>
        <v/>
      </c>
      <c r="N450" s="534">
        <f>IF(OR($D$450="",$G$450=""),"",IF($D$450="Round",IF(ISTEXT($G$450),"",IF($G$450&lt;=9,6,IF($G$450&lt;=12,8,10))),IF(ISTEXT($G$450),"",IF($G$450&lt;12,2,MIN(10,MAX(3,ROUNDUP($G$450/6,0)))))))</f>
        <v/>
      </c>
      <c r="P450" s="473" t="inlineStr">
        <is>
          <t>Quick entry – type readings in order (row by row of the grid), down this column then the next:</t>
        </is>
      </c>
    </row>
    <row r="451" ht="13.35" customHeight="1" s="162">
      <c r="B451" s="535" t="inlineStr">
        <is>
          <t>Depth↓ Pos→ (in)</t>
        </is>
      </c>
      <c r="C451" s="414" t="n"/>
      <c r="D451" s="535">
        <f>IF(ISTEXT($N$450),"",IF(OR($D$450="",$G$450="",1&gt;$N$450),"",IF($D$450="Round",IF(ISTEXT($G$450),"",ROUND(IF(1&lt;=$N$450/2,$G$450/2*(1-SQRT(($N$450-2*1+1)/$N$450)),$G$450-$G$450/2*(1-SQRT(($N$450-2*($N$450-1+1)+1)/$N$450))),1)),IF(ISTEXT($G$450),"",ROUND((1-0.5)*$G$450/$N$450,1)))))</f>
        <v/>
      </c>
      <c r="E451" s="535">
        <f>IF(ISTEXT($N$450),"",IF(OR($D$450="",$G$450="",2&gt;$N$450),"",IF($D$450="Round",IF(ISTEXT($G$450),"",ROUND(IF(2&lt;=$N$450/2,$G$450/2*(1-SQRT(($N$450-2*2+1)/$N$450)),$G$450-$G$450/2*(1-SQRT(($N$450-2*($N$450-2+1)+1)/$N$450))),1)),IF(ISTEXT($G$450),"",ROUND((2-0.5)*$G$450/$N$450,1)))))</f>
        <v/>
      </c>
      <c r="F451" s="535">
        <f>IF(ISTEXT($N$450),"",IF(OR($D$450="",$G$450="",3&gt;$N$450),"",IF($D$450="Round",IF(ISTEXT($G$450),"",ROUND(IF(3&lt;=$N$450/2,$G$450/2*(1-SQRT(($N$450-2*3+1)/$N$450)),$G$450-$G$450/2*(1-SQRT(($N$450-2*($N$450-3+1)+1)/$N$450))),1)),IF(ISTEXT($G$450),"",ROUND((3-0.5)*$G$450/$N$450,1)))))</f>
        <v/>
      </c>
      <c r="G451" s="535">
        <f>IF(ISTEXT($N$450),"",IF(OR($D$450="",$G$450="",4&gt;$N$450),"",IF($D$450="Round",IF(ISTEXT($G$450),"",ROUND(IF(4&lt;=$N$450/2,$G$450/2*(1-SQRT(($N$450-2*4+1)/$N$450)),$G$450-$G$450/2*(1-SQRT(($N$450-2*($N$450-4+1)+1)/$N$450))),1)),IF(ISTEXT($G$450),"",ROUND((4-0.5)*$G$450/$N$450,1)))))</f>
        <v/>
      </c>
      <c r="H451" s="535">
        <f>IF(ISTEXT($N$450),"",IF(OR($D$450="",$G$450="",5&gt;$N$450),"",IF($D$450="Round",IF(ISTEXT($G$450),"",ROUND(IF(5&lt;=$N$450/2,$G$450/2*(1-SQRT(($N$450-2*5+1)/$N$450)),$G$450-$G$450/2*(1-SQRT(($N$450-2*($N$450-5+1)+1)/$N$450))),1)),IF(ISTEXT($G$450),"",ROUND((5-0.5)*$G$450/$N$450,1)))))</f>
        <v/>
      </c>
      <c r="I451" s="535">
        <f>IF(ISTEXT($N$450),"",IF(OR($D$450="",$G$450="",6&gt;$N$450),"",IF($D$450="Round",IF(ISTEXT($G$450),"",ROUND(IF(6&lt;=$N$450/2,$G$450/2*(1-SQRT(($N$450-2*6+1)/$N$450)),$G$450-$G$450/2*(1-SQRT(($N$450-2*($N$450-6+1)+1)/$N$450))),1)),IF(ISTEXT($G$450),"",ROUND((6-0.5)*$G$450/$N$450,1)))))</f>
        <v/>
      </c>
      <c r="J451" s="535">
        <f>IF(ISTEXT($N$450),"",IF(OR($D$450="",$G$450="",7&gt;$N$450),"",IF($D$450="Round",IF(ISTEXT($G$450),"",ROUND(IF(7&lt;=$N$450/2,$G$450/2*(1-SQRT(($N$450-2*7+1)/$N$450)),$G$450-$G$450/2*(1-SQRT(($N$450-2*($N$450-7+1)+1)/$N$450))),1)),IF(ISTEXT($G$450),"",ROUND((7-0.5)*$G$450/$N$450,1)))))</f>
        <v/>
      </c>
      <c r="K451" s="535">
        <f>IF(ISTEXT($N$450),"",IF(OR($D$450="",$G$450="",8&gt;$N$450),"",IF($D$450="Round",IF(ISTEXT($G$450),"",ROUND(IF(8&lt;=$N$450/2,$G$450/2*(1-SQRT(($N$450-2*8+1)/$N$450)),$G$450-$G$450/2*(1-SQRT(($N$450-2*($N$450-8+1)+1)/$N$450))),1)),IF(ISTEXT($G$450),"",ROUND((8-0.5)*$G$450/$N$450,1)))))</f>
        <v/>
      </c>
      <c r="L451" s="535">
        <f>IF(ISTEXT($N$450),"",IF(OR($D$450="",$G$450="",9&gt;$N$450),"",IF($D$450="Round",IF(ISTEXT($G$450),"",ROUND(IF(9&lt;=$N$450/2,$G$450/2*(1-SQRT(($N$450-2*9+1)/$N$450)),$G$450-$G$450/2*(1-SQRT(($N$450-2*($N$450-9+1)+1)/$N$450))),1)),IF(ISTEXT($G$450),"",ROUND((9-0.5)*$G$450/$N$450,1)))))</f>
        <v/>
      </c>
      <c r="M451" s="535">
        <f>IF(ISTEXT($N$450),"",IF(OR($D$450="",$G$450="",10&gt;$N$450),"",IF($D$450="Round",IF(ISTEXT($G$450),"",ROUND(IF(10&lt;=$N$450/2,$G$450/2*(1-SQRT(($N$450-2*10+1)/$N$450)),$G$450-$G$450/2*(1-SQRT(($N$450-2*($N$450-10+1)+1)/$N$450))),1)),IF(ISTEXT($G$450),"",ROUND((10-0.5)*$G$450/$N$450,1)))))</f>
        <v/>
      </c>
      <c r="N451" s="534">
        <f>IF(OR($D$450="",$G$450=""),"",IF($D$450="Round",2,IF($I$450="","",IF(ISTEXT($I$450),"",IF($I$450&lt;12,2,MIN(8,MAX(3,ROUNDUP($I$450/6,0))))))))</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IF(OR($D$450="",$G$450=""),"",IF($D$450="Round",IF(1=1,"Axis 1 (0°)",IF(1=2,"Axis 2 (90°)","")),IF(ISTEXT($N$451),"",IF(1&gt;$N$451,"",IF(ISTEXT($I$450),"",ROUND((1-0.5)*$I$450/$N$451,1))))))</f>
        <v/>
      </c>
      <c r="C452" s="538" t="n"/>
      <c r="D452" s="539">
        <f>IF($N$452="","",IF(OR(ISTEXT($N$450),ISTEXT($N$451),ISTEXT($N$452)),"",IF(OR(1&gt;$N$450,1&gt;$N$451,((1-1)*$N$450+1)&gt;$N$452),"",IF(INDEX($P$452:$W$461,MOD(((1-1)*$N$450+1)-1,10)+1,INT((((1-1)*$N$450+1)-1)/10)+1)="","",INDEX($P$452:$W$461,MOD(((1-1)*$N$450+1)-1,10)+1,INT((((1-1)*$N$450+1)-1)/10)+1)))))</f>
        <v/>
      </c>
      <c r="E452" s="539">
        <f>IF($N$452="","",IF(OR(ISTEXT($N$450),ISTEXT($N$451),ISTEXT($N$452)),"",IF(OR(2&gt;$N$450,1&gt;$N$451,((1-1)*$N$450+2)&gt;$N$452),"",IF(INDEX($P$452:$W$461,MOD(((1-1)*$N$450+2)-1,10)+1,INT((((1-1)*$N$450+2)-1)/10)+1)="","",INDEX($P$452:$W$461,MOD(((1-1)*$N$450+2)-1,10)+1,INT((((1-1)*$N$450+2)-1)/10)+1)))))</f>
        <v/>
      </c>
      <c r="F452" s="539">
        <f>IF($N$452="","",IF(OR(ISTEXT($N$450),ISTEXT($N$451),ISTEXT($N$452)),"",IF(OR(3&gt;$N$450,1&gt;$N$451,((1-1)*$N$450+3)&gt;$N$452),"",IF(INDEX($P$452:$W$461,MOD(((1-1)*$N$450+3)-1,10)+1,INT((((1-1)*$N$450+3)-1)/10)+1)="","",INDEX($P$452:$W$461,MOD(((1-1)*$N$450+3)-1,10)+1,INT((((1-1)*$N$450+3)-1)/10)+1)))))</f>
        <v/>
      </c>
      <c r="G452" s="539">
        <f>IF($N$452="","",IF(OR(ISTEXT($N$450),ISTEXT($N$451),ISTEXT($N$452)),"",IF(OR(4&gt;$N$450,1&gt;$N$451,((1-1)*$N$450+4)&gt;$N$452),"",IF(INDEX($P$452:$W$461,MOD(((1-1)*$N$450+4)-1,10)+1,INT((((1-1)*$N$450+4)-1)/10)+1)="","",INDEX($P$452:$W$461,MOD(((1-1)*$N$450+4)-1,10)+1,INT((((1-1)*$N$450+4)-1)/10)+1)))))</f>
        <v/>
      </c>
      <c r="H452" s="539">
        <f>IF($N$452="","",IF(OR(ISTEXT($N$450),ISTEXT($N$451),ISTEXT($N$452)),"",IF(OR(5&gt;$N$450,1&gt;$N$451,((1-1)*$N$450+5)&gt;$N$452),"",IF(INDEX($P$452:$W$461,MOD(((1-1)*$N$450+5)-1,10)+1,INT((((1-1)*$N$450+5)-1)/10)+1)="","",INDEX($P$452:$W$461,MOD(((1-1)*$N$450+5)-1,10)+1,INT((((1-1)*$N$450+5)-1)/10)+1)))))</f>
        <v/>
      </c>
      <c r="I452" s="539">
        <f>IF($N$452="","",IF(OR(ISTEXT($N$450),ISTEXT($N$451),ISTEXT($N$452)),"",IF(OR(6&gt;$N$450,1&gt;$N$451,((1-1)*$N$450+6)&gt;$N$452),"",IF(INDEX($P$452:$W$461,MOD(((1-1)*$N$450+6)-1,10)+1,INT((((1-1)*$N$450+6)-1)/10)+1)="","",INDEX($P$452:$W$461,MOD(((1-1)*$N$450+6)-1,10)+1,INT((((1-1)*$N$450+6)-1)/10)+1)))))</f>
        <v/>
      </c>
      <c r="J452" s="539">
        <f>IF($N$452="","",IF(OR(ISTEXT($N$450),ISTEXT($N$451),ISTEXT($N$452)),"",IF(OR(7&gt;$N$450,1&gt;$N$451,((1-1)*$N$450+7)&gt;$N$452),"",IF(INDEX($P$452:$W$461,MOD(((1-1)*$N$450+7)-1,10)+1,INT((((1-1)*$N$450+7)-1)/10)+1)="","",INDEX($P$452:$W$461,MOD(((1-1)*$N$450+7)-1,10)+1,INT((((1-1)*$N$450+7)-1)/10)+1)))))</f>
        <v/>
      </c>
      <c r="K452" s="539">
        <f>IF($N$452="","",IF(OR(ISTEXT($N$450),ISTEXT($N$451),ISTEXT($N$452)),"",IF(OR(8&gt;$N$450,1&gt;$N$451,((1-1)*$N$450+8)&gt;$N$452),"",IF(INDEX($P$452:$W$461,MOD(((1-1)*$N$450+8)-1,10)+1,INT((((1-1)*$N$450+8)-1)/10)+1)="","",INDEX($P$452:$W$461,MOD(((1-1)*$N$450+8)-1,10)+1,INT((((1-1)*$N$450+8)-1)/10)+1)))))</f>
        <v/>
      </c>
      <c r="L452" s="539">
        <f>IF($N$452="","",IF(OR(ISTEXT($N$450),ISTEXT($N$451),ISTEXT($N$452)),"",IF(OR(9&gt;$N$450,1&gt;$N$451,((1-1)*$N$450+9)&gt;$N$452),"",IF(INDEX($P$452:$W$461,MOD(((1-1)*$N$450+9)-1,10)+1,INT((((1-1)*$N$450+9)-1)/10)+1)="","",INDEX($P$452:$W$461,MOD(((1-1)*$N$450+9)-1,10)+1,INT((((1-1)*$N$450+9)-1)/10)+1)))))</f>
        <v/>
      </c>
      <c r="M452" s="539">
        <f>IF($N$452="","",IF(OR(ISTEXT($N$450),ISTEXT($N$451),ISTEXT($N$452)),"",IF(OR(10&gt;$N$450,1&gt;$N$451,((1-1)*$N$450+10)&gt;$N$452),"",IF(INDEX($P$452:$W$461,MOD(((1-1)*$N$450+10)-1,10)+1,INT((((1-1)*$N$450+10)-1)/10)+1)="","",INDEX($P$452:$W$461,MOD(((1-1)*$N$450+10)-1,10)+1,INT((((1-1)*$N$450+10)-1)/10)+1)))))</f>
        <v/>
      </c>
      <c r="N452" s="534">
        <f>IF(OR(N450="",N451=""),"",IF(OR(ISTEXT(N450),ISTEXT(N451)),"",N450*N451))</f>
        <v/>
      </c>
      <c r="P452" s="540" t="n"/>
      <c r="Q452" s="540" t="n"/>
      <c r="R452" s="540" t="n"/>
      <c r="S452" s="540" t="n"/>
      <c r="T452" s="540" t="n"/>
      <c r="U452" s="540" t="n"/>
      <c r="V452" s="540" t="n"/>
      <c r="W452" s="540" t="n"/>
    </row>
    <row r="453" ht="13.35" customHeight="1" s="162">
      <c r="B453" s="537">
        <f>IF(OR($D$450="",$G$450=""),"",IF($D$450="Round",IF(2=1,"Axis 1 (0°)",IF(2=2,"Axis 2 (90°)","")),IF(ISTEXT($N$451),"",IF(2&gt;$N$451,"",IF(ISTEXT($I$450),"",ROUND((2-0.5)*$I$450/$N$451,1))))))</f>
        <v/>
      </c>
      <c r="C453" s="538" t="n"/>
      <c r="D453" s="539">
        <f>IF($N$452="","",IF(OR(ISTEXT($N$450),ISTEXT($N$451),ISTEXT($N$452)),"",IF(OR(1&gt;$N$450,2&gt;$N$451,((2-1)*$N$450+1)&gt;$N$452),"",IF(INDEX($P$452:$W$461,MOD(((2-1)*$N$450+1)-1,10)+1,INT((((2-1)*$N$450+1)-1)/10)+1)="","",INDEX($P$452:$W$461,MOD(((2-1)*$N$450+1)-1,10)+1,INT((((2-1)*$N$450+1)-1)/10)+1)))))</f>
        <v/>
      </c>
      <c r="E453" s="539">
        <f>IF($N$452="","",IF(OR(ISTEXT($N$450),ISTEXT($N$451),ISTEXT($N$452)),"",IF(OR(2&gt;$N$450,2&gt;$N$451,((2-1)*$N$450+2)&gt;$N$452),"",IF(INDEX($P$452:$W$461,MOD(((2-1)*$N$450+2)-1,10)+1,INT((((2-1)*$N$450+2)-1)/10)+1)="","",INDEX($P$452:$W$461,MOD(((2-1)*$N$450+2)-1,10)+1,INT((((2-1)*$N$450+2)-1)/10)+1)))))</f>
        <v/>
      </c>
      <c r="F453" s="539">
        <f>IF($N$452="","",IF(OR(ISTEXT($N$450),ISTEXT($N$451),ISTEXT($N$452)),"",IF(OR(3&gt;$N$450,2&gt;$N$451,((2-1)*$N$450+3)&gt;$N$452),"",IF(INDEX($P$452:$W$461,MOD(((2-1)*$N$450+3)-1,10)+1,INT((((2-1)*$N$450+3)-1)/10)+1)="","",INDEX($P$452:$W$461,MOD(((2-1)*$N$450+3)-1,10)+1,INT((((2-1)*$N$450+3)-1)/10)+1)))))</f>
        <v/>
      </c>
      <c r="G453" s="539">
        <f>IF($N$452="","",IF(OR(ISTEXT($N$450),ISTEXT($N$451),ISTEXT($N$452)),"",IF(OR(4&gt;$N$450,2&gt;$N$451,((2-1)*$N$450+4)&gt;$N$452),"",IF(INDEX($P$452:$W$461,MOD(((2-1)*$N$450+4)-1,10)+1,INT((((2-1)*$N$450+4)-1)/10)+1)="","",INDEX($P$452:$W$461,MOD(((2-1)*$N$450+4)-1,10)+1,INT((((2-1)*$N$450+4)-1)/10)+1)))))</f>
        <v/>
      </c>
      <c r="H453" s="539">
        <f>IF($N$452="","",IF(OR(ISTEXT($N$450),ISTEXT($N$451),ISTEXT($N$452)),"",IF(OR(5&gt;$N$450,2&gt;$N$451,((2-1)*$N$450+5)&gt;$N$452),"",IF(INDEX($P$452:$W$461,MOD(((2-1)*$N$450+5)-1,10)+1,INT((((2-1)*$N$450+5)-1)/10)+1)="","",INDEX($P$452:$W$461,MOD(((2-1)*$N$450+5)-1,10)+1,INT((((2-1)*$N$450+5)-1)/10)+1)))))</f>
        <v/>
      </c>
      <c r="I453" s="539">
        <f>IF($N$452="","",IF(OR(ISTEXT($N$450),ISTEXT($N$451),ISTEXT($N$452)),"",IF(OR(6&gt;$N$450,2&gt;$N$451,((2-1)*$N$450+6)&gt;$N$452),"",IF(INDEX($P$452:$W$461,MOD(((2-1)*$N$450+6)-1,10)+1,INT((((2-1)*$N$450+6)-1)/10)+1)="","",INDEX($P$452:$W$461,MOD(((2-1)*$N$450+6)-1,10)+1,INT((((2-1)*$N$450+6)-1)/10)+1)))))</f>
        <v/>
      </c>
      <c r="J453" s="539">
        <f>IF($N$452="","",IF(OR(ISTEXT($N$450),ISTEXT($N$451),ISTEXT($N$452)),"",IF(OR(7&gt;$N$450,2&gt;$N$451,((2-1)*$N$450+7)&gt;$N$452),"",IF(INDEX($P$452:$W$461,MOD(((2-1)*$N$450+7)-1,10)+1,INT((((2-1)*$N$450+7)-1)/10)+1)="","",INDEX($P$452:$W$461,MOD(((2-1)*$N$450+7)-1,10)+1,INT((((2-1)*$N$450+7)-1)/10)+1)))))</f>
        <v/>
      </c>
      <c r="K453" s="539">
        <f>IF($N$452="","",IF(OR(ISTEXT($N$450),ISTEXT($N$451),ISTEXT($N$452)),"",IF(OR(8&gt;$N$450,2&gt;$N$451,((2-1)*$N$450+8)&gt;$N$452),"",IF(INDEX($P$452:$W$461,MOD(((2-1)*$N$450+8)-1,10)+1,INT((((2-1)*$N$450+8)-1)/10)+1)="","",INDEX($P$452:$W$461,MOD(((2-1)*$N$450+8)-1,10)+1,INT((((2-1)*$N$450+8)-1)/10)+1)))))</f>
        <v/>
      </c>
      <c r="L453" s="539">
        <f>IF($N$452="","",IF(OR(ISTEXT($N$450),ISTEXT($N$451),ISTEXT($N$452)),"",IF(OR(9&gt;$N$450,2&gt;$N$451,((2-1)*$N$450+9)&gt;$N$452),"",IF(INDEX($P$452:$W$461,MOD(((2-1)*$N$450+9)-1,10)+1,INT((((2-1)*$N$450+9)-1)/10)+1)="","",INDEX($P$452:$W$461,MOD(((2-1)*$N$450+9)-1,10)+1,INT((((2-1)*$N$450+9)-1)/10)+1)))))</f>
        <v/>
      </c>
      <c r="M453" s="539">
        <f>IF($N$452="","",IF(OR(ISTEXT($N$450),ISTEXT($N$451),ISTEXT($N$452)),"",IF(OR(10&gt;$N$450,2&gt;$N$451,((2-1)*$N$450+10)&gt;$N$452),"",IF(INDEX($P$452:$W$461,MOD(((2-1)*$N$450+10)-1,10)+1,INT((((2-1)*$N$450+10)-1)/10)+1)="","",INDEX($P$452:$W$461,MOD(((2-1)*$N$450+10)-1,10)+1,INT((((2-1)*$N$450+10)-1)/10)+1)))))</f>
        <v/>
      </c>
      <c r="P453" s="540" t="n"/>
      <c r="Q453" s="540" t="n"/>
      <c r="R453" s="540" t="n"/>
      <c r="S453" s="540" t="n"/>
      <c r="T453" s="540" t="n"/>
      <c r="U453" s="540" t="n"/>
      <c r="V453" s="540" t="n"/>
      <c r="W453" s="540" t="n"/>
    </row>
    <row r="454" ht="13.35" customHeight="1" s="162">
      <c r="B454" s="537">
        <f>IF(OR($D$450="",$G$450=""),"",IF($D$450="Round",IF(3=1,"Axis 1 (0°)",IF(3=2,"Axis 2 (90°)","")),IF(ISTEXT($N$451),"",IF(3&gt;$N$451,"",IF(ISTEXT($I$450),"",ROUND((3-0.5)*$I$450/$N$451,1))))))</f>
        <v/>
      </c>
      <c r="C454" s="538" t="n"/>
      <c r="D454" s="539">
        <f>IF($N$452="","",IF(OR(ISTEXT($N$450),ISTEXT($N$451),ISTEXT($N$452)),"",IF(OR(1&gt;$N$450,3&gt;$N$451,((3-1)*$N$450+1)&gt;$N$452),"",IF(INDEX($P$452:$W$461,MOD(((3-1)*$N$450+1)-1,10)+1,INT((((3-1)*$N$450+1)-1)/10)+1)="","",INDEX($P$452:$W$461,MOD(((3-1)*$N$450+1)-1,10)+1,INT((((3-1)*$N$450+1)-1)/10)+1)))))</f>
        <v/>
      </c>
      <c r="E454" s="539">
        <f>IF($N$452="","",IF(OR(ISTEXT($N$450),ISTEXT($N$451),ISTEXT($N$452)),"",IF(OR(2&gt;$N$450,3&gt;$N$451,((3-1)*$N$450+2)&gt;$N$452),"",IF(INDEX($P$452:$W$461,MOD(((3-1)*$N$450+2)-1,10)+1,INT((((3-1)*$N$450+2)-1)/10)+1)="","",INDEX($P$452:$W$461,MOD(((3-1)*$N$450+2)-1,10)+1,INT((((3-1)*$N$450+2)-1)/10)+1)))))</f>
        <v/>
      </c>
      <c r="F454" s="539">
        <f>IF($N$452="","",IF(OR(ISTEXT($N$450),ISTEXT($N$451),ISTEXT($N$452)),"",IF(OR(3&gt;$N$450,3&gt;$N$451,((3-1)*$N$450+3)&gt;$N$452),"",IF(INDEX($P$452:$W$461,MOD(((3-1)*$N$450+3)-1,10)+1,INT((((3-1)*$N$450+3)-1)/10)+1)="","",INDEX($P$452:$W$461,MOD(((3-1)*$N$450+3)-1,10)+1,INT((((3-1)*$N$450+3)-1)/10)+1)))))</f>
        <v/>
      </c>
      <c r="G454" s="539">
        <f>IF($N$452="","",IF(OR(ISTEXT($N$450),ISTEXT($N$451),ISTEXT($N$452)),"",IF(OR(4&gt;$N$450,3&gt;$N$451,((3-1)*$N$450+4)&gt;$N$452),"",IF(INDEX($P$452:$W$461,MOD(((3-1)*$N$450+4)-1,10)+1,INT((((3-1)*$N$450+4)-1)/10)+1)="","",INDEX($P$452:$W$461,MOD(((3-1)*$N$450+4)-1,10)+1,INT((((3-1)*$N$450+4)-1)/10)+1)))))</f>
        <v/>
      </c>
      <c r="H454" s="539">
        <f>IF($N$452="","",IF(OR(ISTEXT($N$450),ISTEXT($N$451),ISTEXT($N$452)),"",IF(OR(5&gt;$N$450,3&gt;$N$451,((3-1)*$N$450+5)&gt;$N$452),"",IF(INDEX($P$452:$W$461,MOD(((3-1)*$N$450+5)-1,10)+1,INT((((3-1)*$N$450+5)-1)/10)+1)="","",INDEX($P$452:$W$461,MOD(((3-1)*$N$450+5)-1,10)+1,INT((((3-1)*$N$450+5)-1)/10)+1)))))</f>
        <v/>
      </c>
      <c r="I454" s="539">
        <f>IF($N$452="","",IF(OR(ISTEXT($N$450),ISTEXT($N$451),ISTEXT($N$452)),"",IF(OR(6&gt;$N$450,3&gt;$N$451,((3-1)*$N$450+6)&gt;$N$452),"",IF(INDEX($P$452:$W$461,MOD(((3-1)*$N$450+6)-1,10)+1,INT((((3-1)*$N$450+6)-1)/10)+1)="","",INDEX($P$452:$W$461,MOD(((3-1)*$N$450+6)-1,10)+1,INT((((3-1)*$N$450+6)-1)/10)+1)))))</f>
        <v/>
      </c>
      <c r="J454" s="539">
        <f>IF($N$452="","",IF(OR(ISTEXT($N$450),ISTEXT($N$451),ISTEXT($N$452)),"",IF(OR(7&gt;$N$450,3&gt;$N$451,((3-1)*$N$450+7)&gt;$N$452),"",IF(INDEX($P$452:$W$461,MOD(((3-1)*$N$450+7)-1,10)+1,INT((((3-1)*$N$450+7)-1)/10)+1)="","",INDEX($P$452:$W$461,MOD(((3-1)*$N$450+7)-1,10)+1,INT((((3-1)*$N$450+7)-1)/10)+1)))))</f>
        <v/>
      </c>
      <c r="K454" s="539">
        <f>IF($N$452="","",IF(OR(ISTEXT($N$450),ISTEXT($N$451),ISTEXT($N$452)),"",IF(OR(8&gt;$N$450,3&gt;$N$451,((3-1)*$N$450+8)&gt;$N$452),"",IF(INDEX($P$452:$W$461,MOD(((3-1)*$N$450+8)-1,10)+1,INT((((3-1)*$N$450+8)-1)/10)+1)="","",INDEX($P$452:$W$461,MOD(((3-1)*$N$450+8)-1,10)+1,INT((((3-1)*$N$450+8)-1)/10)+1)))))</f>
        <v/>
      </c>
      <c r="L454" s="539">
        <f>IF($N$452="","",IF(OR(ISTEXT($N$450),ISTEXT($N$451),ISTEXT($N$452)),"",IF(OR(9&gt;$N$450,3&gt;$N$451,((3-1)*$N$450+9)&gt;$N$452),"",IF(INDEX($P$452:$W$461,MOD(((3-1)*$N$450+9)-1,10)+1,INT((((3-1)*$N$450+9)-1)/10)+1)="","",INDEX($P$452:$W$461,MOD(((3-1)*$N$450+9)-1,10)+1,INT((((3-1)*$N$450+9)-1)/10)+1)))))</f>
        <v/>
      </c>
      <c r="M454" s="539">
        <f>IF($N$452="","",IF(OR(ISTEXT($N$450),ISTEXT($N$451),ISTEXT($N$452)),"",IF(OR(10&gt;$N$450,3&gt;$N$451,((3-1)*$N$450+10)&gt;$N$452),"",IF(INDEX($P$452:$W$461,MOD(((3-1)*$N$450+10)-1,10)+1,INT((((3-1)*$N$450+10)-1)/10)+1)="","",INDEX($P$452:$W$461,MOD(((3-1)*$N$450+10)-1,10)+1,INT((((3-1)*$N$450+10)-1)/10)+1)))))</f>
        <v/>
      </c>
      <c r="P454" s="540" t="n"/>
      <c r="Q454" s="540" t="n"/>
      <c r="R454" s="540" t="n"/>
      <c r="S454" s="540" t="n"/>
      <c r="T454" s="540" t="n"/>
      <c r="U454" s="540" t="n"/>
      <c r="V454" s="540" t="n"/>
      <c r="W454" s="540" t="n"/>
    </row>
    <row r="455" ht="13.35" customHeight="1" s="162">
      <c r="B455" s="537">
        <f>IF(OR($D$450="",$G$450=""),"",IF($D$450="Round",IF(4=1,"Axis 1 (0°)",IF(4=2,"Axis 2 (90°)","")),IF(ISTEXT($N$451),"",IF(4&gt;$N$451,"",IF(ISTEXT($I$450),"",ROUND((4-0.5)*$I$450/$N$451,1))))))</f>
        <v/>
      </c>
      <c r="C455" s="538" t="n"/>
      <c r="D455" s="539">
        <f>IF($N$452="","",IF(OR(ISTEXT($N$450),ISTEXT($N$451),ISTEXT($N$452)),"",IF(OR(1&gt;$N$450,4&gt;$N$451,((4-1)*$N$450+1)&gt;$N$452),"",IF(INDEX($P$452:$W$461,MOD(((4-1)*$N$450+1)-1,10)+1,INT((((4-1)*$N$450+1)-1)/10)+1)="","",INDEX($P$452:$W$461,MOD(((4-1)*$N$450+1)-1,10)+1,INT((((4-1)*$N$450+1)-1)/10)+1)))))</f>
        <v/>
      </c>
      <c r="E455" s="539">
        <f>IF($N$452="","",IF(OR(ISTEXT($N$450),ISTEXT($N$451),ISTEXT($N$452)),"",IF(OR(2&gt;$N$450,4&gt;$N$451,((4-1)*$N$450+2)&gt;$N$452),"",IF(INDEX($P$452:$W$461,MOD(((4-1)*$N$450+2)-1,10)+1,INT((((4-1)*$N$450+2)-1)/10)+1)="","",INDEX($P$452:$W$461,MOD(((4-1)*$N$450+2)-1,10)+1,INT((((4-1)*$N$450+2)-1)/10)+1)))))</f>
        <v/>
      </c>
      <c r="F455" s="539">
        <f>IF($N$452="","",IF(OR(ISTEXT($N$450),ISTEXT($N$451),ISTEXT($N$452)),"",IF(OR(3&gt;$N$450,4&gt;$N$451,((4-1)*$N$450+3)&gt;$N$452),"",IF(INDEX($P$452:$W$461,MOD(((4-1)*$N$450+3)-1,10)+1,INT((((4-1)*$N$450+3)-1)/10)+1)="","",INDEX($P$452:$W$461,MOD(((4-1)*$N$450+3)-1,10)+1,INT((((4-1)*$N$450+3)-1)/10)+1)))))</f>
        <v/>
      </c>
      <c r="G455" s="539">
        <f>IF($N$452="","",IF(OR(ISTEXT($N$450),ISTEXT($N$451),ISTEXT($N$452)),"",IF(OR(4&gt;$N$450,4&gt;$N$451,((4-1)*$N$450+4)&gt;$N$452),"",IF(INDEX($P$452:$W$461,MOD(((4-1)*$N$450+4)-1,10)+1,INT((((4-1)*$N$450+4)-1)/10)+1)="","",INDEX($P$452:$W$461,MOD(((4-1)*$N$450+4)-1,10)+1,INT((((4-1)*$N$450+4)-1)/10)+1)))))</f>
        <v/>
      </c>
      <c r="H455" s="539">
        <f>IF($N$452="","",IF(OR(ISTEXT($N$450),ISTEXT($N$451),ISTEXT($N$452)),"",IF(OR(5&gt;$N$450,4&gt;$N$451,((4-1)*$N$450+5)&gt;$N$452),"",IF(INDEX($P$452:$W$461,MOD(((4-1)*$N$450+5)-1,10)+1,INT((((4-1)*$N$450+5)-1)/10)+1)="","",INDEX($P$452:$W$461,MOD(((4-1)*$N$450+5)-1,10)+1,INT((((4-1)*$N$450+5)-1)/10)+1)))))</f>
        <v/>
      </c>
      <c r="I455" s="539">
        <f>IF($N$452="","",IF(OR(ISTEXT($N$450),ISTEXT($N$451),ISTEXT($N$452)),"",IF(OR(6&gt;$N$450,4&gt;$N$451,((4-1)*$N$450+6)&gt;$N$452),"",IF(INDEX($P$452:$W$461,MOD(((4-1)*$N$450+6)-1,10)+1,INT((((4-1)*$N$450+6)-1)/10)+1)="","",INDEX($P$452:$W$461,MOD(((4-1)*$N$450+6)-1,10)+1,INT((((4-1)*$N$450+6)-1)/10)+1)))))</f>
        <v/>
      </c>
      <c r="J455" s="539">
        <f>IF($N$452="","",IF(OR(ISTEXT($N$450),ISTEXT($N$451),ISTEXT($N$452)),"",IF(OR(7&gt;$N$450,4&gt;$N$451,((4-1)*$N$450+7)&gt;$N$452),"",IF(INDEX($P$452:$W$461,MOD(((4-1)*$N$450+7)-1,10)+1,INT((((4-1)*$N$450+7)-1)/10)+1)="","",INDEX($P$452:$W$461,MOD(((4-1)*$N$450+7)-1,10)+1,INT((((4-1)*$N$450+7)-1)/10)+1)))))</f>
        <v/>
      </c>
      <c r="K455" s="539">
        <f>IF($N$452="","",IF(OR(ISTEXT($N$450),ISTEXT($N$451),ISTEXT($N$452)),"",IF(OR(8&gt;$N$450,4&gt;$N$451,((4-1)*$N$450+8)&gt;$N$452),"",IF(INDEX($P$452:$W$461,MOD(((4-1)*$N$450+8)-1,10)+1,INT((((4-1)*$N$450+8)-1)/10)+1)="","",INDEX($P$452:$W$461,MOD(((4-1)*$N$450+8)-1,10)+1,INT((((4-1)*$N$450+8)-1)/10)+1)))))</f>
        <v/>
      </c>
      <c r="L455" s="539">
        <f>IF($N$452="","",IF(OR(ISTEXT($N$450),ISTEXT($N$451),ISTEXT($N$452)),"",IF(OR(9&gt;$N$450,4&gt;$N$451,((4-1)*$N$450+9)&gt;$N$452),"",IF(INDEX($P$452:$W$461,MOD(((4-1)*$N$450+9)-1,10)+1,INT((((4-1)*$N$450+9)-1)/10)+1)="","",INDEX($P$452:$W$461,MOD(((4-1)*$N$450+9)-1,10)+1,INT((((4-1)*$N$450+9)-1)/10)+1)))))</f>
        <v/>
      </c>
      <c r="M455" s="539">
        <f>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IF(OR($D$450="",$G$450=""),"",IF($D$450="Round",IF(5=1,"Axis 1 (0°)",IF(5=2,"Axis 2 (90°)","")),IF(ISTEXT($N$451),"",IF(5&gt;$N$451,"",IF(ISTEXT($I$450),"",ROUND((5-0.5)*$I$450/$N$451,1))))))</f>
        <v/>
      </c>
      <c r="C456" s="538" t="n"/>
      <c r="D456" s="539">
        <f>IF($N$452="","",IF(OR(ISTEXT($N$450),ISTEXT($N$451),ISTEXT($N$452)),"",IF(OR(1&gt;$N$450,5&gt;$N$451,((5-1)*$N$450+1)&gt;$N$452),"",IF(INDEX($P$452:$W$461,MOD(((5-1)*$N$450+1)-1,10)+1,INT((((5-1)*$N$450+1)-1)/10)+1)="","",INDEX($P$452:$W$461,MOD(((5-1)*$N$450+1)-1,10)+1,INT((((5-1)*$N$450+1)-1)/10)+1)))))</f>
        <v/>
      </c>
      <c r="E456" s="539">
        <f>IF($N$452="","",IF(OR(ISTEXT($N$450),ISTEXT($N$451),ISTEXT($N$452)),"",IF(OR(2&gt;$N$450,5&gt;$N$451,((5-1)*$N$450+2)&gt;$N$452),"",IF(INDEX($P$452:$W$461,MOD(((5-1)*$N$450+2)-1,10)+1,INT((((5-1)*$N$450+2)-1)/10)+1)="","",INDEX($P$452:$W$461,MOD(((5-1)*$N$450+2)-1,10)+1,INT((((5-1)*$N$450+2)-1)/10)+1)))))</f>
        <v/>
      </c>
      <c r="F456" s="539">
        <f>IF($N$452="","",IF(OR(ISTEXT($N$450),ISTEXT($N$451),ISTEXT($N$452)),"",IF(OR(3&gt;$N$450,5&gt;$N$451,((5-1)*$N$450+3)&gt;$N$452),"",IF(INDEX($P$452:$W$461,MOD(((5-1)*$N$450+3)-1,10)+1,INT((((5-1)*$N$450+3)-1)/10)+1)="","",INDEX($P$452:$W$461,MOD(((5-1)*$N$450+3)-1,10)+1,INT((((5-1)*$N$450+3)-1)/10)+1)))))</f>
        <v/>
      </c>
      <c r="G456" s="539">
        <f>IF($N$452="","",IF(OR(ISTEXT($N$450),ISTEXT($N$451),ISTEXT($N$452)),"",IF(OR(4&gt;$N$450,5&gt;$N$451,((5-1)*$N$450+4)&gt;$N$452),"",IF(INDEX($P$452:$W$461,MOD(((5-1)*$N$450+4)-1,10)+1,INT((((5-1)*$N$450+4)-1)/10)+1)="","",INDEX($P$452:$W$461,MOD(((5-1)*$N$450+4)-1,10)+1,INT((((5-1)*$N$450+4)-1)/10)+1)))))</f>
        <v/>
      </c>
      <c r="H456" s="539">
        <f>IF($N$452="","",IF(OR(ISTEXT($N$450),ISTEXT($N$451),ISTEXT($N$452)),"",IF(OR(5&gt;$N$450,5&gt;$N$451,((5-1)*$N$450+5)&gt;$N$452),"",IF(INDEX($P$452:$W$461,MOD(((5-1)*$N$450+5)-1,10)+1,INT((((5-1)*$N$450+5)-1)/10)+1)="","",INDEX($P$452:$W$461,MOD(((5-1)*$N$450+5)-1,10)+1,INT((((5-1)*$N$450+5)-1)/10)+1)))))</f>
        <v/>
      </c>
      <c r="I456" s="539">
        <f>IF($N$452="","",IF(OR(ISTEXT($N$450),ISTEXT($N$451),ISTEXT($N$452)),"",IF(OR(6&gt;$N$450,5&gt;$N$451,((5-1)*$N$450+6)&gt;$N$452),"",IF(INDEX($P$452:$W$461,MOD(((5-1)*$N$450+6)-1,10)+1,INT((((5-1)*$N$450+6)-1)/10)+1)="","",INDEX($P$452:$W$461,MOD(((5-1)*$N$450+6)-1,10)+1,INT((((5-1)*$N$450+6)-1)/10)+1)))))</f>
        <v/>
      </c>
      <c r="J456" s="539">
        <f>IF($N$452="","",IF(OR(ISTEXT($N$450),ISTEXT($N$451),ISTEXT($N$452)),"",IF(OR(7&gt;$N$450,5&gt;$N$451,((5-1)*$N$450+7)&gt;$N$452),"",IF(INDEX($P$452:$W$461,MOD(((5-1)*$N$450+7)-1,10)+1,INT((((5-1)*$N$450+7)-1)/10)+1)="","",INDEX($P$452:$W$461,MOD(((5-1)*$N$450+7)-1,10)+1,INT((((5-1)*$N$450+7)-1)/10)+1)))))</f>
        <v/>
      </c>
      <c r="K456" s="539">
        <f>IF($N$452="","",IF(OR(ISTEXT($N$450),ISTEXT($N$451),ISTEXT($N$452)),"",IF(OR(8&gt;$N$450,5&gt;$N$451,((5-1)*$N$450+8)&gt;$N$452),"",IF(INDEX($P$452:$W$461,MOD(((5-1)*$N$450+8)-1,10)+1,INT((((5-1)*$N$450+8)-1)/10)+1)="","",INDEX($P$452:$W$461,MOD(((5-1)*$N$450+8)-1,10)+1,INT((((5-1)*$N$450+8)-1)/10)+1)))))</f>
        <v/>
      </c>
      <c r="L456" s="539">
        <f>IF($N$452="","",IF(OR(ISTEXT($N$450),ISTEXT($N$451),ISTEXT($N$452)),"",IF(OR(9&gt;$N$450,5&gt;$N$451,((5-1)*$N$450+9)&gt;$N$452),"",IF(INDEX($P$452:$W$461,MOD(((5-1)*$N$450+9)-1,10)+1,INT((((5-1)*$N$450+9)-1)/10)+1)="","",INDEX($P$452:$W$461,MOD(((5-1)*$N$450+9)-1,10)+1,INT((((5-1)*$N$450+9)-1)/10)+1)))))</f>
        <v/>
      </c>
      <c r="M456" s="539">
        <f>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IF(OR($D$450="",$G$450=""),"",IF($D$450="Round",IF(6=1,"Axis 1 (0°)",IF(6=2,"Axis 2 (90°)","")),IF(ISTEXT($N$451),"",IF(6&gt;$N$451,"",IF(ISTEXT($I$450),"",ROUND((6-0.5)*$I$450/$N$451,1))))))</f>
        <v/>
      </c>
      <c r="C457" s="538" t="n"/>
      <c r="D457" s="539">
        <f>IF($N$452="","",IF(OR(ISTEXT($N$450),ISTEXT($N$451),ISTEXT($N$452)),"",IF(OR(1&gt;$N$450,6&gt;$N$451,((6-1)*$N$450+1)&gt;$N$452),"",IF(INDEX($P$452:$W$461,MOD(((6-1)*$N$450+1)-1,10)+1,INT((((6-1)*$N$450+1)-1)/10)+1)="","",INDEX($P$452:$W$461,MOD(((6-1)*$N$450+1)-1,10)+1,INT((((6-1)*$N$450+1)-1)/10)+1)))))</f>
        <v/>
      </c>
      <c r="E457" s="539">
        <f>IF($N$452="","",IF(OR(ISTEXT($N$450),ISTEXT($N$451),ISTEXT($N$452)),"",IF(OR(2&gt;$N$450,6&gt;$N$451,((6-1)*$N$450+2)&gt;$N$452),"",IF(INDEX($P$452:$W$461,MOD(((6-1)*$N$450+2)-1,10)+1,INT((((6-1)*$N$450+2)-1)/10)+1)="","",INDEX($P$452:$W$461,MOD(((6-1)*$N$450+2)-1,10)+1,INT((((6-1)*$N$450+2)-1)/10)+1)))))</f>
        <v/>
      </c>
      <c r="F457" s="539">
        <f>IF($N$452="","",IF(OR(ISTEXT($N$450),ISTEXT($N$451),ISTEXT($N$452)),"",IF(OR(3&gt;$N$450,6&gt;$N$451,((6-1)*$N$450+3)&gt;$N$452),"",IF(INDEX($P$452:$W$461,MOD(((6-1)*$N$450+3)-1,10)+1,INT((((6-1)*$N$450+3)-1)/10)+1)="","",INDEX($P$452:$W$461,MOD(((6-1)*$N$450+3)-1,10)+1,INT((((6-1)*$N$450+3)-1)/10)+1)))))</f>
        <v/>
      </c>
      <c r="G457" s="539">
        <f>IF($N$452="","",IF(OR(ISTEXT($N$450),ISTEXT($N$451),ISTEXT($N$452)),"",IF(OR(4&gt;$N$450,6&gt;$N$451,((6-1)*$N$450+4)&gt;$N$452),"",IF(INDEX($P$452:$W$461,MOD(((6-1)*$N$450+4)-1,10)+1,INT((((6-1)*$N$450+4)-1)/10)+1)="","",INDEX($P$452:$W$461,MOD(((6-1)*$N$450+4)-1,10)+1,INT((((6-1)*$N$450+4)-1)/10)+1)))))</f>
        <v/>
      </c>
      <c r="H457" s="539">
        <f>IF($N$452="","",IF(OR(ISTEXT($N$450),ISTEXT($N$451),ISTEXT($N$452)),"",IF(OR(5&gt;$N$450,6&gt;$N$451,((6-1)*$N$450+5)&gt;$N$452),"",IF(INDEX($P$452:$W$461,MOD(((6-1)*$N$450+5)-1,10)+1,INT((((6-1)*$N$450+5)-1)/10)+1)="","",INDEX($P$452:$W$461,MOD(((6-1)*$N$450+5)-1,10)+1,INT((((6-1)*$N$450+5)-1)/10)+1)))))</f>
        <v/>
      </c>
      <c r="I457" s="539">
        <f>IF($N$452="","",IF(OR(ISTEXT($N$450),ISTEXT($N$451),ISTEXT($N$452)),"",IF(OR(6&gt;$N$450,6&gt;$N$451,((6-1)*$N$450+6)&gt;$N$452),"",IF(INDEX($P$452:$W$461,MOD(((6-1)*$N$450+6)-1,10)+1,INT((((6-1)*$N$450+6)-1)/10)+1)="","",INDEX($P$452:$W$461,MOD(((6-1)*$N$450+6)-1,10)+1,INT((((6-1)*$N$450+6)-1)/10)+1)))))</f>
        <v/>
      </c>
      <c r="J457" s="539">
        <f>IF($N$452="","",IF(OR(ISTEXT($N$450),ISTEXT($N$451),ISTEXT($N$452)),"",IF(OR(7&gt;$N$450,6&gt;$N$451,((6-1)*$N$450+7)&gt;$N$452),"",IF(INDEX($P$452:$W$461,MOD(((6-1)*$N$450+7)-1,10)+1,INT((((6-1)*$N$450+7)-1)/10)+1)="","",INDEX($P$452:$W$461,MOD(((6-1)*$N$450+7)-1,10)+1,INT((((6-1)*$N$450+7)-1)/10)+1)))))</f>
        <v/>
      </c>
      <c r="K457" s="539">
        <f>IF($N$452="","",IF(OR(ISTEXT($N$450),ISTEXT($N$451),ISTEXT($N$452)),"",IF(OR(8&gt;$N$450,6&gt;$N$451,((6-1)*$N$450+8)&gt;$N$452),"",IF(INDEX($P$452:$W$461,MOD(((6-1)*$N$450+8)-1,10)+1,INT((((6-1)*$N$450+8)-1)/10)+1)="","",INDEX($P$452:$W$461,MOD(((6-1)*$N$450+8)-1,10)+1,INT((((6-1)*$N$450+8)-1)/10)+1)))))</f>
        <v/>
      </c>
      <c r="L457" s="539">
        <f>IF($N$452="","",IF(OR(ISTEXT($N$450),ISTEXT($N$451),ISTEXT($N$452)),"",IF(OR(9&gt;$N$450,6&gt;$N$451,((6-1)*$N$450+9)&gt;$N$452),"",IF(INDEX($P$452:$W$461,MOD(((6-1)*$N$450+9)-1,10)+1,INT((((6-1)*$N$450+9)-1)/10)+1)="","",INDEX($P$452:$W$461,MOD(((6-1)*$N$450+9)-1,10)+1,INT((((6-1)*$N$450+9)-1)/10)+1)))))</f>
        <v/>
      </c>
      <c r="M457" s="539">
        <f>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IF(OR($D$450="",$G$450=""),"",IF($D$450="Round",IF(7=1,"Axis 1 (0°)",IF(7=2,"Axis 2 (90°)","")),IF(ISTEXT($N$451),"",IF(7&gt;$N$451,"",IF(ISTEXT($I$450),"",ROUND((7-0.5)*$I$450/$N$451,1))))))</f>
        <v/>
      </c>
      <c r="C458" s="538" t="n"/>
      <c r="D458" s="539">
        <f>IF($N$452="","",IF(OR(ISTEXT($N$450),ISTEXT($N$451),ISTEXT($N$452)),"",IF(OR(1&gt;$N$450,7&gt;$N$451,((7-1)*$N$450+1)&gt;$N$452),"",IF(INDEX($P$452:$W$461,MOD(((7-1)*$N$450+1)-1,10)+1,INT((((7-1)*$N$450+1)-1)/10)+1)="","",INDEX($P$452:$W$461,MOD(((7-1)*$N$450+1)-1,10)+1,INT((((7-1)*$N$450+1)-1)/10)+1)))))</f>
        <v/>
      </c>
      <c r="E458" s="539">
        <f>IF($N$452="","",IF(OR(ISTEXT($N$450),ISTEXT($N$451),ISTEXT($N$452)),"",IF(OR(2&gt;$N$450,7&gt;$N$451,((7-1)*$N$450+2)&gt;$N$452),"",IF(INDEX($P$452:$W$461,MOD(((7-1)*$N$450+2)-1,10)+1,INT((((7-1)*$N$450+2)-1)/10)+1)="","",INDEX($P$452:$W$461,MOD(((7-1)*$N$450+2)-1,10)+1,INT((((7-1)*$N$450+2)-1)/10)+1)))))</f>
        <v/>
      </c>
      <c r="F458" s="539">
        <f>IF($N$452="","",IF(OR(ISTEXT($N$450),ISTEXT($N$451),ISTEXT($N$452)),"",IF(OR(3&gt;$N$450,7&gt;$N$451,((7-1)*$N$450+3)&gt;$N$452),"",IF(INDEX($P$452:$W$461,MOD(((7-1)*$N$450+3)-1,10)+1,INT((((7-1)*$N$450+3)-1)/10)+1)="","",INDEX($P$452:$W$461,MOD(((7-1)*$N$450+3)-1,10)+1,INT((((7-1)*$N$450+3)-1)/10)+1)))))</f>
        <v/>
      </c>
      <c r="G458" s="539">
        <f>IF($N$452="","",IF(OR(ISTEXT($N$450),ISTEXT($N$451),ISTEXT($N$452)),"",IF(OR(4&gt;$N$450,7&gt;$N$451,((7-1)*$N$450+4)&gt;$N$452),"",IF(INDEX($P$452:$W$461,MOD(((7-1)*$N$450+4)-1,10)+1,INT((((7-1)*$N$450+4)-1)/10)+1)="","",INDEX($P$452:$W$461,MOD(((7-1)*$N$450+4)-1,10)+1,INT((((7-1)*$N$450+4)-1)/10)+1)))))</f>
        <v/>
      </c>
      <c r="H458" s="539">
        <f>IF($N$452="","",IF(OR(ISTEXT($N$450),ISTEXT($N$451),ISTEXT($N$452)),"",IF(OR(5&gt;$N$450,7&gt;$N$451,((7-1)*$N$450+5)&gt;$N$452),"",IF(INDEX($P$452:$W$461,MOD(((7-1)*$N$450+5)-1,10)+1,INT((((7-1)*$N$450+5)-1)/10)+1)="","",INDEX($P$452:$W$461,MOD(((7-1)*$N$450+5)-1,10)+1,INT((((7-1)*$N$450+5)-1)/10)+1)))))</f>
        <v/>
      </c>
      <c r="I458" s="539">
        <f>IF($N$452="","",IF(OR(ISTEXT($N$450),ISTEXT($N$451),ISTEXT($N$452)),"",IF(OR(6&gt;$N$450,7&gt;$N$451,((7-1)*$N$450+6)&gt;$N$452),"",IF(INDEX($P$452:$W$461,MOD(((7-1)*$N$450+6)-1,10)+1,INT((((7-1)*$N$450+6)-1)/10)+1)="","",INDEX($P$452:$W$461,MOD(((7-1)*$N$450+6)-1,10)+1,INT((((7-1)*$N$450+6)-1)/10)+1)))))</f>
        <v/>
      </c>
      <c r="J458" s="539">
        <f>IF($N$452="","",IF(OR(ISTEXT($N$450),ISTEXT($N$451),ISTEXT($N$452)),"",IF(OR(7&gt;$N$450,7&gt;$N$451,((7-1)*$N$450+7)&gt;$N$452),"",IF(INDEX($P$452:$W$461,MOD(((7-1)*$N$450+7)-1,10)+1,INT((((7-1)*$N$450+7)-1)/10)+1)="","",INDEX($P$452:$W$461,MOD(((7-1)*$N$450+7)-1,10)+1,INT((((7-1)*$N$450+7)-1)/10)+1)))))</f>
        <v/>
      </c>
      <c r="K458" s="539">
        <f>IF($N$452="","",IF(OR(ISTEXT($N$450),ISTEXT($N$451),ISTEXT($N$452)),"",IF(OR(8&gt;$N$450,7&gt;$N$451,((7-1)*$N$450+8)&gt;$N$452),"",IF(INDEX($P$452:$W$461,MOD(((7-1)*$N$450+8)-1,10)+1,INT((((7-1)*$N$450+8)-1)/10)+1)="","",INDEX($P$452:$W$461,MOD(((7-1)*$N$450+8)-1,10)+1,INT((((7-1)*$N$450+8)-1)/10)+1)))))</f>
        <v/>
      </c>
      <c r="L458" s="539">
        <f>IF($N$452="","",IF(OR(ISTEXT($N$450),ISTEXT($N$451),ISTEXT($N$452)),"",IF(OR(9&gt;$N$450,7&gt;$N$451,((7-1)*$N$450+9)&gt;$N$452),"",IF(INDEX($P$452:$W$461,MOD(((7-1)*$N$450+9)-1,10)+1,INT((((7-1)*$N$450+9)-1)/10)+1)="","",INDEX($P$452:$W$461,MOD(((7-1)*$N$450+9)-1,10)+1,INT((((7-1)*$N$450+9)-1)/10)+1)))))</f>
        <v/>
      </c>
      <c r="M458" s="539">
        <f>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IF(OR($D$450="",$G$450=""),"",IF($D$450="Round",IF(8=1,"Axis 1 (0°)",IF(8=2,"Axis 2 (90°)","")),IF(ISTEXT($N$451),"",IF(8&gt;$N$451,"",IF(ISTEXT($I$450),"",ROUND((8-0.5)*$I$450/$N$451,1))))))</f>
        <v/>
      </c>
      <c r="C459" s="538" t="n"/>
      <c r="D459" s="539">
        <f>IF($N$452="","",IF(OR(ISTEXT($N$450),ISTEXT($N$451),ISTEXT($N$452)),"",IF(OR(1&gt;$N$450,8&gt;$N$451,((8-1)*$N$450+1)&gt;$N$452),"",IF(INDEX($P$452:$W$461,MOD(((8-1)*$N$450+1)-1,10)+1,INT((((8-1)*$N$450+1)-1)/10)+1)="","",INDEX($P$452:$W$461,MOD(((8-1)*$N$450+1)-1,10)+1,INT((((8-1)*$N$450+1)-1)/10)+1)))))</f>
        <v/>
      </c>
      <c r="E459" s="539">
        <f>IF($N$452="","",IF(OR(ISTEXT($N$450),ISTEXT($N$451),ISTEXT($N$452)),"",IF(OR(2&gt;$N$450,8&gt;$N$451,((8-1)*$N$450+2)&gt;$N$452),"",IF(INDEX($P$452:$W$461,MOD(((8-1)*$N$450+2)-1,10)+1,INT((((8-1)*$N$450+2)-1)/10)+1)="","",INDEX($P$452:$W$461,MOD(((8-1)*$N$450+2)-1,10)+1,INT((((8-1)*$N$450+2)-1)/10)+1)))))</f>
        <v/>
      </c>
      <c r="F459" s="539">
        <f>IF($N$452="","",IF(OR(ISTEXT($N$450),ISTEXT($N$451),ISTEXT($N$452)),"",IF(OR(3&gt;$N$450,8&gt;$N$451,((8-1)*$N$450+3)&gt;$N$452),"",IF(INDEX($P$452:$W$461,MOD(((8-1)*$N$450+3)-1,10)+1,INT((((8-1)*$N$450+3)-1)/10)+1)="","",INDEX($P$452:$W$461,MOD(((8-1)*$N$450+3)-1,10)+1,INT((((8-1)*$N$450+3)-1)/10)+1)))))</f>
        <v/>
      </c>
      <c r="G459" s="539">
        <f>IF($N$452="","",IF(OR(ISTEXT($N$450),ISTEXT($N$451),ISTEXT($N$452)),"",IF(OR(4&gt;$N$450,8&gt;$N$451,((8-1)*$N$450+4)&gt;$N$452),"",IF(INDEX($P$452:$W$461,MOD(((8-1)*$N$450+4)-1,10)+1,INT((((8-1)*$N$450+4)-1)/10)+1)="","",INDEX($P$452:$W$461,MOD(((8-1)*$N$450+4)-1,10)+1,INT((((8-1)*$N$450+4)-1)/10)+1)))))</f>
        <v/>
      </c>
      <c r="H459" s="539">
        <f>IF($N$452="","",IF(OR(ISTEXT($N$450),ISTEXT($N$451),ISTEXT($N$452)),"",IF(OR(5&gt;$N$450,8&gt;$N$451,((8-1)*$N$450+5)&gt;$N$452),"",IF(INDEX($P$452:$W$461,MOD(((8-1)*$N$450+5)-1,10)+1,INT((((8-1)*$N$450+5)-1)/10)+1)="","",INDEX($P$452:$W$461,MOD(((8-1)*$N$450+5)-1,10)+1,INT((((8-1)*$N$450+5)-1)/10)+1)))))</f>
        <v/>
      </c>
      <c r="I459" s="539">
        <f>IF($N$452="","",IF(OR(ISTEXT($N$450),ISTEXT($N$451),ISTEXT($N$452)),"",IF(OR(6&gt;$N$450,8&gt;$N$451,((8-1)*$N$450+6)&gt;$N$452),"",IF(INDEX($P$452:$W$461,MOD(((8-1)*$N$450+6)-1,10)+1,INT((((8-1)*$N$450+6)-1)/10)+1)="","",INDEX($P$452:$W$461,MOD(((8-1)*$N$450+6)-1,10)+1,INT((((8-1)*$N$450+6)-1)/10)+1)))))</f>
        <v/>
      </c>
      <c r="J459" s="539">
        <f>IF($N$452="","",IF(OR(ISTEXT($N$450),ISTEXT($N$451),ISTEXT($N$452)),"",IF(OR(7&gt;$N$450,8&gt;$N$451,((8-1)*$N$450+7)&gt;$N$452),"",IF(INDEX($P$452:$W$461,MOD(((8-1)*$N$450+7)-1,10)+1,INT((((8-1)*$N$450+7)-1)/10)+1)="","",INDEX($P$452:$W$461,MOD(((8-1)*$N$450+7)-1,10)+1,INT((((8-1)*$N$450+7)-1)/10)+1)))))</f>
        <v/>
      </c>
      <c r="K459" s="539">
        <f>IF($N$452="","",IF(OR(ISTEXT($N$450),ISTEXT($N$451),ISTEXT($N$452)),"",IF(OR(8&gt;$N$450,8&gt;$N$451,((8-1)*$N$450+8)&gt;$N$452),"",IF(INDEX($P$452:$W$461,MOD(((8-1)*$N$450+8)-1,10)+1,INT((((8-1)*$N$450+8)-1)/10)+1)="","",INDEX($P$452:$W$461,MOD(((8-1)*$N$450+8)-1,10)+1,INT((((8-1)*$N$450+8)-1)/10)+1)))))</f>
        <v/>
      </c>
      <c r="L459" s="539">
        <f>IF($N$452="","",IF(OR(ISTEXT($N$450),ISTEXT($N$451),ISTEXT($N$452)),"",IF(OR(9&gt;$N$450,8&gt;$N$451,((8-1)*$N$450+9)&gt;$N$452),"",IF(INDEX($P$452:$W$461,MOD(((8-1)*$N$450+9)-1,10)+1,INT((((8-1)*$N$450+9)-1)/10)+1)="","",INDEX($P$452:$W$461,MOD(((8-1)*$N$450+9)-1,10)+1,INT((((8-1)*$N$450+9)-1)/10)+1)))))</f>
        <v/>
      </c>
      <c r="M459" s="539">
        <f>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IF($G$465="","",IF($D$465="Round",$G$465&amp;""" dia",$G$465&amp;""" x "&amp;$I$465&amp;""""))</f>
        <v/>
      </c>
      <c r="G463" s="173" t="n"/>
      <c r="H463" s="525">
        <f>IF(OR($D$465="",$G$465=""),"",IF($D$465="Round",IF(ISTEXT($G$465),"",ROUND(PI()*(($G$465-2*N($K$465))/2)^2/144,3)),IF($I$465="","",IF(OR(ISTEXT($G$465),ISTEXT($I$465)),"",ROUND(($G$465-2*N($K$465))*($I$465-2*N($K$465))/144,3)))))</f>
        <v/>
      </c>
      <c r="I463" s="189" t="n"/>
      <c r="J463" s="189" t="n"/>
      <c r="K463" s="189">
        <f>IF(N(J463)*N(H463)=0,"",ROUND(N(J463)*N(H463),0))</f>
        <v/>
      </c>
      <c r="L463" s="189">
        <f>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IF($N$465="","",IF($D$465="Round",$N$465&amp;" x 2 axes",IF($N$466="","",$N$465&amp;" x "&amp;$N$466)))</f>
        <v/>
      </c>
      <c r="N465" s="534">
        <f>IF(OR($D$465="",$G$465=""),"",IF($D$465="Round",IF(ISTEXT($G$465),"",IF($G$465&lt;=9,6,IF($G$465&lt;=12,8,10))),IF(ISTEXT($G$465),"",IF($G$465&lt;12,2,MIN(10,MAX(3,ROUNDUP($G$465/6,0)))))))</f>
        <v/>
      </c>
      <c r="P465" s="473" t="inlineStr">
        <is>
          <t>Quick entry – type readings in order (row by row of the grid), down this column then the next:</t>
        </is>
      </c>
    </row>
    <row r="466" ht="13.35" customHeight="1" s="162">
      <c r="B466" s="535" t="inlineStr">
        <is>
          <t>Depth↓ Pos→ (in)</t>
        </is>
      </c>
      <c r="C466" s="414" t="n"/>
      <c r="D466" s="535">
        <f>IF(ISTEXT($N$465),"",IF(OR($D$465="",$G$465="",1&gt;$N$465),"",IF($D$465="Round",IF(ISTEXT($G$465),"",ROUND(IF(1&lt;=$N$465/2,$G$465/2*(1-SQRT(($N$465-2*1+1)/$N$465)),$G$465-$G$465/2*(1-SQRT(($N$465-2*($N$465-1+1)+1)/$N$465))),1)),IF(ISTEXT($G$465),"",ROUND((1-0.5)*$G$465/$N$465,1)))))</f>
        <v/>
      </c>
      <c r="E466" s="535">
        <f>IF(ISTEXT($N$465),"",IF(OR($D$465="",$G$465="",2&gt;$N$465),"",IF($D$465="Round",IF(ISTEXT($G$465),"",ROUND(IF(2&lt;=$N$465/2,$G$465/2*(1-SQRT(($N$465-2*2+1)/$N$465)),$G$465-$G$465/2*(1-SQRT(($N$465-2*($N$465-2+1)+1)/$N$465))),1)),IF(ISTEXT($G$465),"",ROUND((2-0.5)*$G$465/$N$465,1)))))</f>
        <v/>
      </c>
      <c r="F466" s="535">
        <f>IF(ISTEXT($N$465),"",IF(OR($D$465="",$G$465="",3&gt;$N$465),"",IF($D$465="Round",IF(ISTEXT($G$465),"",ROUND(IF(3&lt;=$N$465/2,$G$465/2*(1-SQRT(($N$465-2*3+1)/$N$465)),$G$465-$G$465/2*(1-SQRT(($N$465-2*($N$465-3+1)+1)/$N$465))),1)),IF(ISTEXT($G$465),"",ROUND((3-0.5)*$G$465/$N$465,1)))))</f>
        <v/>
      </c>
      <c r="G466" s="535">
        <f>IF(ISTEXT($N$465),"",IF(OR($D$465="",$G$465="",4&gt;$N$465),"",IF($D$465="Round",IF(ISTEXT($G$465),"",ROUND(IF(4&lt;=$N$465/2,$G$465/2*(1-SQRT(($N$465-2*4+1)/$N$465)),$G$465-$G$465/2*(1-SQRT(($N$465-2*($N$465-4+1)+1)/$N$465))),1)),IF(ISTEXT($G$465),"",ROUND((4-0.5)*$G$465/$N$465,1)))))</f>
        <v/>
      </c>
      <c r="H466" s="535">
        <f>IF(ISTEXT($N$465),"",IF(OR($D$465="",$G$465="",5&gt;$N$465),"",IF($D$465="Round",IF(ISTEXT($G$465),"",ROUND(IF(5&lt;=$N$465/2,$G$465/2*(1-SQRT(($N$465-2*5+1)/$N$465)),$G$465-$G$465/2*(1-SQRT(($N$465-2*($N$465-5+1)+1)/$N$465))),1)),IF(ISTEXT($G$465),"",ROUND((5-0.5)*$G$465/$N$465,1)))))</f>
        <v/>
      </c>
      <c r="I466" s="535">
        <f>IF(ISTEXT($N$465),"",IF(OR($D$465="",$G$465="",6&gt;$N$465),"",IF($D$465="Round",IF(ISTEXT($G$465),"",ROUND(IF(6&lt;=$N$465/2,$G$465/2*(1-SQRT(($N$465-2*6+1)/$N$465)),$G$465-$G$465/2*(1-SQRT(($N$465-2*($N$465-6+1)+1)/$N$465))),1)),IF(ISTEXT($G$465),"",ROUND((6-0.5)*$G$465/$N$465,1)))))</f>
        <v/>
      </c>
      <c r="J466" s="535">
        <f>IF(ISTEXT($N$465),"",IF(OR($D$465="",$G$465="",7&gt;$N$465),"",IF($D$465="Round",IF(ISTEXT($G$465),"",ROUND(IF(7&lt;=$N$465/2,$G$465/2*(1-SQRT(($N$465-2*7+1)/$N$465)),$G$465-$G$465/2*(1-SQRT(($N$465-2*($N$465-7+1)+1)/$N$465))),1)),IF(ISTEXT($G$465),"",ROUND((7-0.5)*$G$465/$N$465,1)))))</f>
        <v/>
      </c>
      <c r="K466" s="535">
        <f>IF(ISTEXT($N$465),"",IF(OR($D$465="",$G$465="",8&gt;$N$465),"",IF($D$465="Round",IF(ISTEXT($G$465),"",ROUND(IF(8&lt;=$N$465/2,$G$465/2*(1-SQRT(($N$465-2*8+1)/$N$465)),$G$465-$G$465/2*(1-SQRT(($N$465-2*($N$465-8+1)+1)/$N$465))),1)),IF(ISTEXT($G$465),"",ROUND((8-0.5)*$G$465/$N$465,1)))))</f>
        <v/>
      </c>
      <c r="L466" s="535">
        <f>IF(ISTEXT($N$465),"",IF(OR($D$465="",$G$465="",9&gt;$N$465),"",IF($D$465="Round",IF(ISTEXT($G$465),"",ROUND(IF(9&lt;=$N$465/2,$G$465/2*(1-SQRT(($N$465-2*9+1)/$N$465)),$G$465-$G$465/2*(1-SQRT(($N$465-2*($N$465-9+1)+1)/$N$465))),1)),IF(ISTEXT($G$465),"",ROUND((9-0.5)*$G$465/$N$465,1)))))</f>
        <v/>
      </c>
      <c r="M466" s="535">
        <f>IF(ISTEXT($N$465),"",IF(OR($D$465="",$G$465="",10&gt;$N$465),"",IF($D$465="Round",IF(ISTEXT($G$465),"",ROUND(IF(10&lt;=$N$465/2,$G$465/2*(1-SQRT(($N$465-2*10+1)/$N$465)),$G$465-$G$465/2*(1-SQRT(($N$465-2*($N$465-10+1)+1)/$N$465))),1)),IF(ISTEXT($G$465),"",ROUND((10-0.5)*$G$465/$N$465,1)))))</f>
        <v/>
      </c>
      <c r="N466" s="534">
        <f>IF(OR($D$465="",$G$465=""),"",IF($D$465="Round",2,IF($I$465="","",IF(ISTEXT($I$465),"",IF($I$465&lt;12,2,MIN(8,MAX(3,ROUNDUP($I$465/6,0))))))))</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IF(OR($D$465="",$G$465=""),"",IF($D$465="Round",IF(1=1,"Axis 1 (0°)",IF(1=2,"Axis 2 (90°)","")),IF(ISTEXT($N$466),"",IF(1&gt;$N$466,"",IF(ISTEXT($I$465),"",ROUND((1-0.5)*$I$465/$N$466,1))))))</f>
        <v/>
      </c>
      <c r="C467" s="538" t="n"/>
      <c r="D467" s="539">
        <f>IF($N$467="","",IF(OR(ISTEXT($N$465),ISTEXT($N$466),ISTEXT($N$467)),"",IF(OR(1&gt;$N$465,1&gt;$N$466,((1-1)*$N$465+1)&gt;$N$467),"",IF(INDEX($P$467:$W$476,MOD(((1-1)*$N$465+1)-1,10)+1,INT((((1-1)*$N$465+1)-1)/10)+1)="","",INDEX($P$467:$W$476,MOD(((1-1)*$N$465+1)-1,10)+1,INT((((1-1)*$N$465+1)-1)/10)+1)))))</f>
        <v/>
      </c>
      <c r="E467" s="539">
        <f>IF($N$467="","",IF(OR(ISTEXT($N$465),ISTEXT($N$466),ISTEXT($N$467)),"",IF(OR(2&gt;$N$465,1&gt;$N$466,((1-1)*$N$465+2)&gt;$N$467),"",IF(INDEX($P$467:$W$476,MOD(((1-1)*$N$465+2)-1,10)+1,INT((((1-1)*$N$465+2)-1)/10)+1)="","",INDEX($P$467:$W$476,MOD(((1-1)*$N$465+2)-1,10)+1,INT((((1-1)*$N$465+2)-1)/10)+1)))))</f>
        <v/>
      </c>
      <c r="F467" s="539">
        <f>IF($N$467="","",IF(OR(ISTEXT($N$465),ISTEXT($N$466),ISTEXT($N$467)),"",IF(OR(3&gt;$N$465,1&gt;$N$466,((1-1)*$N$465+3)&gt;$N$467),"",IF(INDEX($P$467:$W$476,MOD(((1-1)*$N$465+3)-1,10)+1,INT((((1-1)*$N$465+3)-1)/10)+1)="","",INDEX($P$467:$W$476,MOD(((1-1)*$N$465+3)-1,10)+1,INT((((1-1)*$N$465+3)-1)/10)+1)))))</f>
        <v/>
      </c>
      <c r="G467" s="539">
        <f>IF($N$467="","",IF(OR(ISTEXT($N$465),ISTEXT($N$466),ISTEXT($N$467)),"",IF(OR(4&gt;$N$465,1&gt;$N$466,((1-1)*$N$465+4)&gt;$N$467),"",IF(INDEX($P$467:$W$476,MOD(((1-1)*$N$465+4)-1,10)+1,INT((((1-1)*$N$465+4)-1)/10)+1)="","",INDEX($P$467:$W$476,MOD(((1-1)*$N$465+4)-1,10)+1,INT((((1-1)*$N$465+4)-1)/10)+1)))))</f>
        <v/>
      </c>
      <c r="H467" s="539">
        <f>IF($N$467="","",IF(OR(ISTEXT($N$465),ISTEXT($N$466),ISTEXT($N$467)),"",IF(OR(5&gt;$N$465,1&gt;$N$466,((1-1)*$N$465+5)&gt;$N$467),"",IF(INDEX($P$467:$W$476,MOD(((1-1)*$N$465+5)-1,10)+1,INT((((1-1)*$N$465+5)-1)/10)+1)="","",INDEX($P$467:$W$476,MOD(((1-1)*$N$465+5)-1,10)+1,INT((((1-1)*$N$465+5)-1)/10)+1)))))</f>
        <v/>
      </c>
      <c r="I467" s="539">
        <f>IF($N$467="","",IF(OR(ISTEXT($N$465),ISTEXT($N$466),ISTEXT($N$467)),"",IF(OR(6&gt;$N$465,1&gt;$N$466,((1-1)*$N$465+6)&gt;$N$467),"",IF(INDEX($P$467:$W$476,MOD(((1-1)*$N$465+6)-1,10)+1,INT((((1-1)*$N$465+6)-1)/10)+1)="","",INDEX($P$467:$W$476,MOD(((1-1)*$N$465+6)-1,10)+1,INT((((1-1)*$N$465+6)-1)/10)+1)))))</f>
        <v/>
      </c>
      <c r="J467" s="539">
        <f>IF($N$467="","",IF(OR(ISTEXT($N$465),ISTEXT($N$466),ISTEXT($N$467)),"",IF(OR(7&gt;$N$465,1&gt;$N$466,((1-1)*$N$465+7)&gt;$N$467),"",IF(INDEX($P$467:$W$476,MOD(((1-1)*$N$465+7)-1,10)+1,INT((((1-1)*$N$465+7)-1)/10)+1)="","",INDEX($P$467:$W$476,MOD(((1-1)*$N$465+7)-1,10)+1,INT((((1-1)*$N$465+7)-1)/10)+1)))))</f>
        <v/>
      </c>
      <c r="K467" s="539">
        <f>IF($N$467="","",IF(OR(ISTEXT($N$465),ISTEXT($N$466),ISTEXT($N$467)),"",IF(OR(8&gt;$N$465,1&gt;$N$466,((1-1)*$N$465+8)&gt;$N$467),"",IF(INDEX($P$467:$W$476,MOD(((1-1)*$N$465+8)-1,10)+1,INT((((1-1)*$N$465+8)-1)/10)+1)="","",INDEX($P$467:$W$476,MOD(((1-1)*$N$465+8)-1,10)+1,INT((((1-1)*$N$465+8)-1)/10)+1)))))</f>
        <v/>
      </c>
      <c r="L467" s="539">
        <f>IF($N$467="","",IF(OR(ISTEXT($N$465),ISTEXT($N$466),ISTEXT($N$467)),"",IF(OR(9&gt;$N$465,1&gt;$N$466,((1-1)*$N$465+9)&gt;$N$467),"",IF(INDEX($P$467:$W$476,MOD(((1-1)*$N$465+9)-1,10)+1,INT((((1-1)*$N$465+9)-1)/10)+1)="","",INDEX($P$467:$W$476,MOD(((1-1)*$N$465+9)-1,10)+1,INT((((1-1)*$N$465+9)-1)/10)+1)))))</f>
        <v/>
      </c>
      <c r="M467" s="539">
        <f>IF($N$467="","",IF(OR(ISTEXT($N$465),ISTEXT($N$466),ISTEXT($N$467)),"",IF(OR(10&gt;$N$465,1&gt;$N$466,((1-1)*$N$465+10)&gt;$N$467),"",IF(INDEX($P$467:$W$476,MOD(((1-1)*$N$465+10)-1,10)+1,INT((((1-1)*$N$465+10)-1)/10)+1)="","",INDEX($P$467:$W$476,MOD(((1-1)*$N$465+10)-1,10)+1,INT((((1-1)*$N$465+10)-1)/10)+1)))))</f>
        <v/>
      </c>
      <c r="N467" s="534">
        <f>IF(OR(N465="",N466=""),"",IF(OR(ISTEXT(N465),ISTEXT(N466)),"",N465*N466))</f>
        <v/>
      </c>
      <c r="P467" s="540" t="n"/>
      <c r="Q467" s="540" t="n"/>
      <c r="R467" s="540" t="n"/>
      <c r="S467" s="540" t="n"/>
      <c r="T467" s="540" t="n"/>
      <c r="U467" s="540" t="n"/>
      <c r="V467" s="540" t="n"/>
      <c r="W467" s="540" t="n"/>
    </row>
    <row r="468" ht="13.35" customHeight="1" s="162">
      <c r="B468" s="537">
        <f>IF(OR($D$465="",$G$465=""),"",IF($D$465="Round",IF(2=1,"Axis 1 (0°)",IF(2=2,"Axis 2 (90°)","")),IF(ISTEXT($N$466),"",IF(2&gt;$N$466,"",IF(ISTEXT($I$465),"",ROUND((2-0.5)*$I$465/$N$466,1))))))</f>
        <v/>
      </c>
      <c r="C468" s="538" t="n"/>
      <c r="D468" s="539">
        <f>IF($N$467="","",IF(OR(ISTEXT($N$465),ISTEXT($N$466),ISTEXT($N$467)),"",IF(OR(1&gt;$N$465,2&gt;$N$466,((2-1)*$N$465+1)&gt;$N$467),"",IF(INDEX($P$467:$W$476,MOD(((2-1)*$N$465+1)-1,10)+1,INT((((2-1)*$N$465+1)-1)/10)+1)="","",INDEX($P$467:$W$476,MOD(((2-1)*$N$465+1)-1,10)+1,INT((((2-1)*$N$465+1)-1)/10)+1)))))</f>
        <v/>
      </c>
      <c r="E468" s="539">
        <f>IF($N$467="","",IF(OR(ISTEXT($N$465),ISTEXT($N$466),ISTEXT($N$467)),"",IF(OR(2&gt;$N$465,2&gt;$N$466,((2-1)*$N$465+2)&gt;$N$467),"",IF(INDEX($P$467:$W$476,MOD(((2-1)*$N$465+2)-1,10)+1,INT((((2-1)*$N$465+2)-1)/10)+1)="","",INDEX($P$467:$W$476,MOD(((2-1)*$N$465+2)-1,10)+1,INT((((2-1)*$N$465+2)-1)/10)+1)))))</f>
        <v/>
      </c>
      <c r="F468" s="539">
        <f>IF($N$467="","",IF(OR(ISTEXT($N$465),ISTEXT($N$466),ISTEXT($N$467)),"",IF(OR(3&gt;$N$465,2&gt;$N$466,((2-1)*$N$465+3)&gt;$N$467),"",IF(INDEX($P$467:$W$476,MOD(((2-1)*$N$465+3)-1,10)+1,INT((((2-1)*$N$465+3)-1)/10)+1)="","",INDEX($P$467:$W$476,MOD(((2-1)*$N$465+3)-1,10)+1,INT((((2-1)*$N$465+3)-1)/10)+1)))))</f>
        <v/>
      </c>
      <c r="G468" s="539">
        <f>IF($N$467="","",IF(OR(ISTEXT($N$465),ISTEXT($N$466),ISTEXT($N$467)),"",IF(OR(4&gt;$N$465,2&gt;$N$466,((2-1)*$N$465+4)&gt;$N$467),"",IF(INDEX($P$467:$W$476,MOD(((2-1)*$N$465+4)-1,10)+1,INT((((2-1)*$N$465+4)-1)/10)+1)="","",INDEX($P$467:$W$476,MOD(((2-1)*$N$465+4)-1,10)+1,INT((((2-1)*$N$465+4)-1)/10)+1)))))</f>
        <v/>
      </c>
      <c r="H468" s="539">
        <f>IF($N$467="","",IF(OR(ISTEXT($N$465),ISTEXT($N$466),ISTEXT($N$467)),"",IF(OR(5&gt;$N$465,2&gt;$N$466,((2-1)*$N$465+5)&gt;$N$467),"",IF(INDEX($P$467:$W$476,MOD(((2-1)*$N$465+5)-1,10)+1,INT((((2-1)*$N$465+5)-1)/10)+1)="","",INDEX($P$467:$W$476,MOD(((2-1)*$N$465+5)-1,10)+1,INT((((2-1)*$N$465+5)-1)/10)+1)))))</f>
        <v/>
      </c>
      <c r="I468" s="539">
        <f>IF($N$467="","",IF(OR(ISTEXT($N$465),ISTEXT($N$466),ISTEXT($N$467)),"",IF(OR(6&gt;$N$465,2&gt;$N$466,((2-1)*$N$465+6)&gt;$N$467),"",IF(INDEX($P$467:$W$476,MOD(((2-1)*$N$465+6)-1,10)+1,INT((((2-1)*$N$465+6)-1)/10)+1)="","",INDEX($P$467:$W$476,MOD(((2-1)*$N$465+6)-1,10)+1,INT((((2-1)*$N$465+6)-1)/10)+1)))))</f>
        <v/>
      </c>
      <c r="J468" s="539">
        <f>IF($N$467="","",IF(OR(ISTEXT($N$465),ISTEXT($N$466),ISTEXT($N$467)),"",IF(OR(7&gt;$N$465,2&gt;$N$466,((2-1)*$N$465+7)&gt;$N$467),"",IF(INDEX($P$467:$W$476,MOD(((2-1)*$N$465+7)-1,10)+1,INT((((2-1)*$N$465+7)-1)/10)+1)="","",INDEX($P$467:$W$476,MOD(((2-1)*$N$465+7)-1,10)+1,INT((((2-1)*$N$465+7)-1)/10)+1)))))</f>
        <v/>
      </c>
      <c r="K468" s="539">
        <f>IF($N$467="","",IF(OR(ISTEXT($N$465),ISTEXT($N$466),ISTEXT($N$467)),"",IF(OR(8&gt;$N$465,2&gt;$N$466,((2-1)*$N$465+8)&gt;$N$467),"",IF(INDEX($P$467:$W$476,MOD(((2-1)*$N$465+8)-1,10)+1,INT((((2-1)*$N$465+8)-1)/10)+1)="","",INDEX($P$467:$W$476,MOD(((2-1)*$N$465+8)-1,10)+1,INT((((2-1)*$N$465+8)-1)/10)+1)))))</f>
        <v/>
      </c>
      <c r="L468" s="539">
        <f>IF($N$467="","",IF(OR(ISTEXT($N$465),ISTEXT($N$466),ISTEXT($N$467)),"",IF(OR(9&gt;$N$465,2&gt;$N$466,((2-1)*$N$465+9)&gt;$N$467),"",IF(INDEX($P$467:$W$476,MOD(((2-1)*$N$465+9)-1,10)+1,INT((((2-1)*$N$465+9)-1)/10)+1)="","",INDEX($P$467:$W$476,MOD(((2-1)*$N$465+9)-1,10)+1,INT((((2-1)*$N$465+9)-1)/10)+1)))))</f>
        <v/>
      </c>
      <c r="M468" s="539">
        <f>IF($N$467="","",IF(OR(ISTEXT($N$465),ISTEXT($N$466),ISTEXT($N$467)),"",IF(OR(10&gt;$N$465,2&gt;$N$466,((2-1)*$N$465+10)&gt;$N$467),"",IF(INDEX($P$467:$W$476,MOD(((2-1)*$N$465+10)-1,10)+1,INT((((2-1)*$N$465+10)-1)/10)+1)="","",INDEX($P$467:$W$476,MOD(((2-1)*$N$465+10)-1,10)+1,INT((((2-1)*$N$465+10)-1)/10)+1)))))</f>
        <v/>
      </c>
      <c r="P468" s="540" t="n"/>
      <c r="Q468" s="540" t="n"/>
      <c r="R468" s="540" t="n"/>
      <c r="S468" s="540" t="n"/>
      <c r="T468" s="540" t="n"/>
      <c r="U468" s="540" t="n"/>
      <c r="V468" s="540" t="n"/>
      <c r="W468" s="540" t="n"/>
    </row>
    <row r="469" ht="13.35" customHeight="1" s="162">
      <c r="B469" s="537">
        <f>IF(OR($D$465="",$G$465=""),"",IF($D$465="Round",IF(3=1,"Axis 1 (0°)",IF(3=2,"Axis 2 (90°)","")),IF(ISTEXT($N$466),"",IF(3&gt;$N$466,"",IF(ISTEXT($I$465),"",ROUND((3-0.5)*$I$465/$N$466,1))))))</f>
        <v/>
      </c>
      <c r="C469" s="538" t="n"/>
      <c r="D469" s="539">
        <f>IF($N$467="","",IF(OR(ISTEXT($N$465),ISTEXT($N$466),ISTEXT($N$467)),"",IF(OR(1&gt;$N$465,3&gt;$N$466,((3-1)*$N$465+1)&gt;$N$467),"",IF(INDEX($P$467:$W$476,MOD(((3-1)*$N$465+1)-1,10)+1,INT((((3-1)*$N$465+1)-1)/10)+1)="","",INDEX($P$467:$W$476,MOD(((3-1)*$N$465+1)-1,10)+1,INT((((3-1)*$N$465+1)-1)/10)+1)))))</f>
        <v/>
      </c>
      <c r="E469" s="539">
        <f>IF($N$467="","",IF(OR(ISTEXT($N$465),ISTEXT($N$466),ISTEXT($N$467)),"",IF(OR(2&gt;$N$465,3&gt;$N$466,((3-1)*$N$465+2)&gt;$N$467),"",IF(INDEX($P$467:$W$476,MOD(((3-1)*$N$465+2)-1,10)+1,INT((((3-1)*$N$465+2)-1)/10)+1)="","",INDEX($P$467:$W$476,MOD(((3-1)*$N$465+2)-1,10)+1,INT((((3-1)*$N$465+2)-1)/10)+1)))))</f>
        <v/>
      </c>
      <c r="F469" s="539">
        <f>IF($N$467="","",IF(OR(ISTEXT($N$465),ISTEXT($N$466),ISTEXT($N$467)),"",IF(OR(3&gt;$N$465,3&gt;$N$466,((3-1)*$N$465+3)&gt;$N$467),"",IF(INDEX($P$467:$W$476,MOD(((3-1)*$N$465+3)-1,10)+1,INT((((3-1)*$N$465+3)-1)/10)+1)="","",INDEX($P$467:$W$476,MOD(((3-1)*$N$465+3)-1,10)+1,INT((((3-1)*$N$465+3)-1)/10)+1)))))</f>
        <v/>
      </c>
      <c r="G469" s="539">
        <f>IF($N$467="","",IF(OR(ISTEXT($N$465),ISTEXT($N$466),ISTEXT($N$467)),"",IF(OR(4&gt;$N$465,3&gt;$N$466,((3-1)*$N$465+4)&gt;$N$467),"",IF(INDEX($P$467:$W$476,MOD(((3-1)*$N$465+4)-1,10)+1,INT((((3-1)*$N$465+4)-1)/10)+1)="","",INDEX($P$467:$W$476,MOD(((3-1)*$N$465+4)-1,10)+1,INT((((3-1)*$N$465+4)-1)/10)+1)))))</f>
        <v/>
      </c>
      <c r="H469" s="539">
        <f>IF($N$467="","",IF(OR(ISTEXT($N$465),ISTEXT($N$466),ISTEXT($N$467)),"",IF(OR(5&gt;$N$465,3&gt;$N$466,((3-1)*$N$465+5)&gt;$N$467),"",IF(INDEX($P$467:$W$476,MOD(((3-1)*$N$465+5)-1,10)+1,INT((((3-1)*$N$465+5)-1)/10)+1)="","",INDEX($P$467:$W$476,MOD(((3-1)*$N$465+5)-1,10)+1,INT((((3-1)*$N$465+5)-1)/10)+1)))))</f>
        <v/>
      </c>
      <c r="I469" s="539">
        <f>IF($N$467="","",IF(OR(ISTEXT($N$465),ISTEXT($N$466),ISTEXT($N$467)),"",IF(OR(6&gt;$N$465,3&gt;$N$466,((3-1)*$N$465+6)&gt;$N$467),"",IF(INDEX($P$467:$W$476,MOD(((3-1)*$N$465+6)-1,10)+1,INT((((3-1)*$N$465+6)-1)/10)+1)="","",INDEX($P$467:$W$476,MOD(((3-1)*$N$465+6)-1,10)+1,INT((((3-1)*$N$465+6)-1)/10)+1)))))</f>
        <v/>
      </c>
      <c r="J469" s="539">
        <f>IF($N$467="","",IF(OR(ISTEXT($N$465),ISTEXT($N$466),ISTEXT($N$467)),"",IF(OR(7&gt;$N$465,3&gt;$N$466,((3-1)*$N$465+7)&gt;$N$467),"",IF(INDEX($P$467:$W$476,MOD(((3-1)*$N$465+7)-1,10)+1,INT((((3-1)*$N$465+7)-1)/10)+1)="","",INDEX($P$467:$W$476,MOD(((3-1)*$N$465+7)-1,10)+1,INT((((3-1)*$N$465+7)-1)/10)+1)))))</f>
        <v/>
      </c>
      <c r="K469" s="539">
        <f>IF($N$467="","",IF(OR(ISTEXT($N$465),ISTEXT($N$466),ISTEXT($N$467)),"",IF(OR(8&gt;$N$465,3&gt;$N$466,((3-1)*$N$465+8)&gt;$N$467),"",IF(INDEX($P$467:$W$476,MOD(((3-1)*$N$465+8)-1,10)+1,INT((((3-1)*$N$465+8)-1)/10)+1)="","",INDEX($P$467:$W$476,MOD(((3-1)*$N$465+8)-1,10)+1,INT((((3-1)*$N$465+8)-1)/10)+1)))))</f>
        <v/>
      </c>
      <c r="L469" s="539">
        <f>IF($N$467="","",IF(OR(ISTEXT($N$465),ISTEXT($N$466),ISTEXT($N$467)),"",IF(OR(9&gt;$N$465,3&gt;$N$466,((3-1)*$N$465+9)&gt;$N$467),"",IF(INDEX($P$467:$W$476,MOD(((3-1)*$N$465+9)-1,10)+1,INT((((3-1)*$N$465+9)-1)/10)+1)="","",INDEX($P$467:$W$476,MOD(((3-1)*$N$465+9)-1,10)+1,INT((((3-1)*$N$465+9)-1)/10)+1)))))</f>
        <v/>
      </c>
      <c r="M469" s="539">
        <f>IF($N$467="","",IF(OR(ISTEXT($N$465),ISTEXT($N$466),ISTEXT($N$467)),"",IF(OR(10&gt;$N$465,3&gt;$N$466,((3-1)*$N$465+10)&gt;$N$467),"",IF(INDEX($P$467:$W$476,MOD(((3-1)*$N$465+10)-1,10)+1,INT((((3-1)*$N$465+10)-1)/10)+1)="","",INDEX($P$467:$W$476,MOD(((3-1)*$N$465+10)-1,10)+1,INT((((3-1)*$N$465+10)-1)/10)+1)))))</f>
        <v/>
      </c>
      <c r="P469" s="540" t="n"/>
      <c r="Q469" s="540" t="n"/>
      <c r="R469" s="540" t="n"/>
      <c r="S469" s="540" t="n"/>
      <c r="T469" s="540" t="n"/>
      <c r="U469" s="540" t="n"/>
      <c r="V469" s="540" t="n"/>
      <c r="W469" s="540" t="n"/>
    </row>
    <row r="470" ht="13.35" customHeight="1" s="162">
      <c r="B470" s="537">
        <f>IF(OR($D$465="",$G$465=""),"",IF($D$465="Round",IF(4=1,"Axis 1 (0°)",IF(4=2,"Axis 2 (90°)","")),IF(ISTEXT($N$466),"",IF(4&gt;$N$466,"",IF(ISTEXT($I$465),"",ROUND((4-0.5)*$I$465/$N$466,1))))))</f>
        <v/>
      </c>
      <c r="C470" s="538" t="n"/>
      <c r="D470" s="539">
        <f>IF($N$467="","",IF(OR(ISTEXT($N$465),ISTEXT($N$466),ISTEXT($N$467)),"",IF(OR(1&gt;$N$465,4&gt;$N$466,((4-1)*$N$465+1)&gt;$N$467),"",IF(INDEX($P$467:$W$476,MOD(((4-1)*$N$465+1)-1,10)+1,INT((((4-1)*$N$465+1)-1)/10)+1)="","",INDEX($P$467:$W$476,MOD(((4-1)*$N$465+1)-1,10)+1,INT((((4-1)*$N$465+1)-1)/10)+1)))))</f>
        <v/>
      </c>
      <c r="E470" s="539">
        <f>IF($N$467="","",IF(OR(ISTEXT($N$465),ISTEXT($N$466),ISTEXT($N$467)),"",IF(OR(2&gt;$N$465,4&gt;$N$466,((4-1)*$N$465+2)&gt;$N$467),"",IF(INDEX($P$467:$W$476,MOD(((4-1)*$N$465+2)-1,10)+1,INT((((4-1)*$N$465+2)-1)/10)+1)="","",INDEX($P$467:$W$476,MOD(((4-1)*$N$465+2)-1,10)+1,INT((((4-1)*$N$465+2)-1)/10)+1)))))</f>
        <v/>
      </c>
      <c r="F470" s="539">
        <f>IF($N$467="","",IF(OR(ISTEXT($N$465),ISTEXT($N$466),ISTEXT($N$467)),"",IF(OR(3&gt;$N$465,4&gt;$N$466,((4-1)*$N$465+3)&gt;$N$467),"",IF(INDEX($P$467:$W$476,MOD(((4-1)*$N$465+3)-1,10)+1,INT((((4-1)*$N$465+3)-1)/10)+1)="","",INDEX($P$467:$W$476,MOD(((4-1)*$N$465+3)-1,10)+1,INT((((4-1)*$N$465+3)-1)/10)+1)))))</f>
        <v/>
      </c>
      <c r="G470" s="539">
        <f>IF($N$467="","",IF(OR(ISTEXT($N$465),ISTEXT($N$466),ISTEXT($N$467)),"",IF(OR(4&gt;$N$465,4&gt;$N$466,((4-1)*$N$465+4)&gt;$N$467),"",IF(INDEX($P$467:$W$476,MOD(((4-1)*$N$465+4)-1,10)+1,INT((((4-1)*$N$465+4)-1)/10)+1)="","",INDEX($P$467:$W$476,MOD(((4-1)*$N$465+4)-1,10)+1,INT((((4-1)*$N$465+4)-1)/10)+1)))))</f>
        <v/>
      </c>
      <c r="H470" s="539">
        <f>IF($N$467="","",IF(OR(ISTEXT($N$465),ISTEXT($N$466),ISTEXT($N$467)),"",IF(OR(5&gt;$N$465,4&gt;$N$466,((4-1)*$N$465+5)&gt;$N$467),"",IF(INDEX($P$467:$W$476,MOD(((4-1)*$N$465+5)-1,10)+1,INT((((4-1)*$N$465+5)-1)/10)+1)="","",INDEX($P$467:$W$476,MOD(((4-1)*$N$465+5)-1,10)+1,INT((((4-1)*$N$465+5)-1)/10)+1)))))</f>
        <v/>
      </c>
      <c r="I470" s="539">
        <f>IF($N$467="","",IF(OR(ISTEXT($N$465),ISTEXT($N$466),ISTEXT($N$467)),"",IF(OR(6&gt;$N$465,4&gt;$N$466,((4-1)*$N$465+6)&gt;$N$467),"",IF(INDEX($P$467:$W$476,MOD(((4-1)*$N$465+6)-1,10)+1,INT((((4-1)*$N$465+6)-1)/10)+1)="","",INDEX($P$467:$W$476,MOD(((4-1)*$N$465+6)-1,10)+1,INT((((4-1)*$N$465+6)-1)/10)+1)))))</f>
        <v/>
      </c>
      <c r="J470" s="539">
        <f>IF($N$467="","",IF(OR(ISTEXT($N$465),ISTEXT($N$466),ISTEXT($N$467)),"",IF(OR(7&gt;$N$465,4&gt;$N$466,((4-1)*$N$465+7)&gt;$N$467),"",IF(INDEX($P$467:$W$476,MOD(((4-1)*$N$465+7)-1,10)+1,INT((((4-1)*$N$465+7)-1)/10)+1)="","",INDEX($P$467:$W$476,MOD(((4-1)*$N$465+7)-1,10)+1,INT((((4-1)*$N$465+7)-1)/10)+1)))))</f>
        <v/>
      </c>
      <c r="K470" s="539">
        <f>IF($N$467="","",IF(OR(ISTEXT($N$465),ISTEXT($N$466),ISTEXT($N$467)),"",IF(OR(8&gt;$N$465,4&gt;$N$466,((4-1)*$N$465+8)&gt;$N$467),"",IF(INDEX($P$467:$W$476,MOD(((4-1)*$N$465+8)-1,10)+1,INT((((4-1)*$N$465+8)-1)/10)+1)="","",INDEX($P$467:$W$476,MOD(((4-1)*$N$465+8)-1,10)+1,INT((((4-1)*$N$465+8)-1)/10)+1)))))</f>
        <v/>
      </c>
      <c r="L470" s="539">
        <f>IF($N$467="","",IF(OR(ISTEXT($N$465),ISTEXT($N$466),ISTEXT($N$467)),"",IF(OR(9&gt;$N$465,4&gt;$N$466,((4-1)*$N$465+9)&gt;$N$467),"",IF(INDEX($P$467:$W$476,MOD(((4-1)*$N$465+9)-1,10)+1,INT((((4-1)*$N$465+9)-1)/10)+1)="","",INDEX($P$467:$W$476,MOD(((4-1)*$N$465+9)-1,10)+1,INT((((4-1)*$N$465+9)-1)/10)+1)))))</f>
        <v/>
      </c>
      <c r="M470" s="539">
        <f>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IF(OR($D$465="",$G$465=""),"",IF($D$465="Round",IF(5=1,"Axis 1 (0°)",IF(5=2,"Axis 2 (90°)","")),IF(ISTEXT($N$466),"",IF(5&gt;$N$466,"",IF(ISTEXT($I$465),"",ROUND((5-0.5)*$I$465/$N$466,1))))))</f>
        <v/>
      </c>
      <c r="C471" s="538" t="n"/>
      <c r="D471" s="539">
        <f>IF($N$467="","",IF(OR(ISTEXT($N$465),ISTEXT($N$466),ISTEXT($N$467)),"",IF(OR(1&gt;$N$465,5&gt;$N$466,((5-1)*$N$465+1)&gt;$N$467),"",IF(INDEX($P$467:$W$476,MOD(((5-1)*$N$465+1)-1,10)+1,INT((((5-1)*$N$465+1)-1)/10)+1)="","",INDEX($P$467:$W$476,MOD(((5-1)*$N$465+1)-1,10)+1,INT((((5-1)*$N$465+1)-1)/10)+1)))))</f>
        <v/>
      </c>
      <c r="E471" s="539">
        <f>IF($N$467="","",IF(OR(ISTEXT($N$465),ISTEXT($N$466),ISTEXT($N$467)),"",IF(OR(2&gt;$N$465,5&gt;$N$466,((5-1)*$N$465+2)&gt;$N$467),"",IF(INDEX($P$467:$W$476,MOD(((5-1)*$N$465+2)-1,10)+1,INT((((5-1)*$N$465+2)-1)/10)+1)="","",INDEX($P$467:$W$476,MOD(((5-1)*$N$465+2)-1,10)+1,INT((((5-1)*$N$465+2)-1)/10)+1)))))</f>
        <v/>
      </c>
      <c r="F471" s="539">
        <f>IF($N$467="","",IF(OR(ISTEXT($N$465),ISTEXT($N$466),ISTEXT($N$467)),"",IF(OR(3&gt;$N$465,5&gt;$N$466,((5-1)*$N$465+3)&gt;$N$467),"",IF(INDEX($P$467:$W$476,MOD(((5-1)*$N$465+3)-1,10)+1,INT((((5-1)*$N$465+3)-1)/10)+1)="","",INDEX($P$467:$W$476,MOD(((5-1)*$N$465+3)-1,10)+1,INT((((5-1)*$N$465+3)-1)/10)+1)))))</f>
        <v/>
      </c>
      <c r="G471" s="539">
        <f>IF($N$467="","",IF(OR(ISTEXT($N$465),ISTEXT($N$466),ISTEXT($N$467)),"",IF(OR(4&gt;$N$465,5&gt;$N$466,((5-1)*$N$465+4)&gt;$N$467),"",IF(INDEX($P$467:$W$476,MOD(((5-1)*$N$465+4)-1,10)+1,INT((((5-1)*$N$465+4)-1)/10)+1)="","",INDEX($P$467:$W$476,MOD(((5-1)*$N$465+4)-1,10)+1,INT((((5-1)*$N$465+4)-1)/10)+1)))))</f>
        <v/>
      </c>
      <c r="H471" s="539">
        <f>IF($N$467="","",IF(OR(ISTEXT($N$465),ISTEXT($N$466),ISTEXT($N$467)),"",IF(OR(5&gt;$N$465,5&gt;$N$466,((5-1)*$N$465+5)&gt;$N$467),"",IF(INDEX($P$467:$W$476,MOD(((5-1)*$N$465+5)-1,10)+1,INT((((5-1)*$N$465+5)-1)/10)+1)="","",INDEX($P$467:$W$476,MOD(((5-1)*$N$465+5)-1,10)+1,INT((((5-1)*$N$465+5)-1)/10)+1)))))</f>
        <v/>
      </c>
      <c r="I471" s="539">
        <f>IF($N$467="","",IF(OR(ISTEXT($N$465),ISTEXT($N$466),ISTEXT($N$467)),"",IF(OR(6&gt;$N$465,5&gt;$N$466,((5-1)*$N$465+6)&gt;$N$467),"",IF(INDEX($P$467:$W$476,MOD(((5-1)*$N$465+6)-1,10)+1,INT((((5-1)*$N$465+6)-1)/10)+1)="","",INDEX($P$467:$W$476,MOD(((5-1)*$N$465+6)-1,10)+1,INT((((5-1)*$N$465+6)-1)/10)+1)))))</f>
        <v/>
      </c>
      <c r="J471" s="539">
        <f>IF($N$467="","",IF(OR(ISTEXT($N$465),ISTEXT($N$466),ISTEXT($N$467)),"",IF(OR(7&gt;$N$465,5&gt;$N$466,((5-1)*$N$465+7)&gt;$N$467),"",IF(INDEX($P$467:$W$476,MOD(((5-1)*$N$465+7)-1,10)+1,INT((((5-1)*$N$465+7)-1)/10)+1)="","",INDEX($P$467:$W$476,MOD(((5-1)*$N$465+7)-1,10)+1,INT((((5-1)*$N$465+7)-1)/10)+1)))))</f>
        <v/>
      </c>
      <c r="K471" s="539">
        <f>IF($N$467="","",IF(OR(ISTEXT($N$465),ISTEXT($N$466),ISTEXT($N$467)),"",IF(OR(8&gt;$N$465,5&gt;$N$466,((5-1)*$N$465+8)&gt;$N$467),"",IF(INDEX($P$467:$W$476,MOD(((5-1)*$N$465+8)-1,10)+1,INT((((5-1)*$N$465+8)-1)/10)+1)="","",INDEX($P$467:$W$476,MOD(((5-1)*$N$465+8)-1,10)+1,INT((((5-1)*$N$465+8)-1)/10)+1)))))</f>
        <v/>
      </c>
      <c r="L471" s="539">
        <f>IF($N$467="","",IF(OR(ISTEXT($N$465),ISTEXT($N$466),ISTEXT($N$467)),"",IF(OR(9&gt;$N$465,5&gt;$N$466,((5-1)*$N$465+9)&gt;$N$467),"",IF(INDEX($P$467:$W$476,MOD(((5-1)*$N$465+9)-1,10)+1,INT((((5-1)*$N$465+9)-1)/10)+1)="","",INDEX($P$467:$W$476,MOD(((5-1)*$N$465+9)-1,10)+1,INT((((5-1)*$N$465+9)-1)/10)+1)))))</f>
        <v/>
      </c>
      <c r="M471" s="539">
        <f>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IF(OR($D$465="",$G$465=""),"",IF($D$465="Round",IF(6=1,"Axis 1 (0°)",IF(6=2,"Axis 2 (90°)","")),IF(ISTEXT($N$466),"",IF(6&gt;$N$466,"",IF(ISTEXT($I$465),"",ROUND((6-0.5)*$I$465/$N$466,1))))))</f>
        <v/>
      </c>
      <c r="C472" s="538" t="n"/>
      <c r="D472" s="539">
        <f>IF($N$467="","",IF(OR(ISTEXT($N$465),ISTEXT($N$466),ISTEXT($N$467)),"",IF(OR(1&gt;$N$465,6&gt;$N$466,((6-1)*$N$465+1)&gt;$N$467),"",IF(INDEX($P$467:$W$476,MOD(((6-1)*$N$465+1)-1,10)+1,INT((((6-1)*$N$465+1)-1)/10)+1)="","",INDEX($P$467:$W$476,MOD(((6-1)*$N$465+1)-1,10)+1,INT((((6-1)*$N$465+1)-1)/10)+1)))))</f>
        <v/>
      </c>
      <c r="E472" s="539">
        <f>IF($N$467="","",IF(OR(ISTEXT($N$465),ISTEXT($N$466),ISTEXT($N$467)),"",IF(OR(2&gt;$N$465,6&gt;$N$466,((6-1)*$N$465+2)&gt;$N$467),"",IF(INDEX($P$467:$W$476,MOD(((6-1)*$N$465+2)-1,10)+1,INT((((6-1)*$N$465+2)-1)/10)+1)="","",INDEX($P$467:$W$476,MOD(((6-1)*$N$465+2)-1,10)+1,INT((((6-1)*$N$465+2)-1)/10)+1)))))</f>
        <v/>
      </c>
      <c r="F472" s="539">
        <f>IF($N$467="","",IF(OR(ISTEXT($N$465),ISTEXT($N$466),ISTEXT($N$467)),"",IF(OR(3&gt;$N$465,6&gt;$N$466,((6-1)*$N$465+3)&gt;$N$467),"",IF(INDEX($P$467:$W$476,MOD(((6-1)*$N$465+3)-1,10)+1,INT((((6-1)*$N$465+3)-1)/10)+1)="","",INDEX($P$467:$W$476,MOD(((6-1)*$N$465+3)-1,10)+1,INT((((6-1)*$N$465+3)-1)/10)+1)))))</f>
        <v/>
      </c>
      <c r="G472" s="539">
        <f>IF($N$467="","",IF(OR(ISTEXT($N$465),ISTEXT($N$466),ISTEXT($N$467)),"",IF(OR(4&gt;$N$465,6&gt;$N$466,((6-1)*$N$465+4)&gt;$N$467),"",IF(INDEX($P$467:$W$476,MOD(((6-1)*$N$465+4)-1,10)+1,INT((((6-1)*$N$465+4)-1)/10)+1)="","",INDEX($P$467:$W$476,MOD(((6-1)*$N$465+4)-1,10)+1,INT((((6-1)*$N$465+4)-1)/10)+1)))))</f>
        <v/>
      </c>
      <c r="H472" s="539">
        <f>IF($N$467="","",IF(OR(ISTEXT($N$465),ISTEXT($N$466),ISTEXT($N$467)),"",IF(OR(5&gt;$N$465,6&gt;$N$466,((6-1)*$N$465+5)&gt;$N$467),"",IF(INDEX($P$467:$W$476,MOD(((6-1)*$N$465+5)-1,10)+1,INT((((6-1)*$N$465+5)-1)/10)+1)="","",INDEX($P$467:$W$476,MOD(((6-1)*$N$465+5)-1,10)+1,INT((((6-1)*$N$465+5)-1)/10)+1)))))</f>
        <v/>
      </c>
      <c r="I472" s="539">
        <f>IF($N$467="","",IF(OR(ISTEXT($N$465),ISTEXT($N$466),ISTEXT($N$467)),"",IF(OR(6&gt;$N$465,6&gt;$N$466,((6-1)*$N$465+6)&gt;$N$467),"",IF(INDEX($P$467:$W$476,MOD(((6-1)*$N$465+6)-1,10)+1,INT((((6-1)*$N$465+6)-1)/10)+1)="","",INDEX($P$467:$W$476,MOD(((6-1)*$N$465+6)-1,10)+1,INT((((6-1)*$N$465+6)-1)/10)+1)))))</f>
        <v/>
      </c>
      <c r="J472" s="539">
        <f>IF($N$467="","",IF(OR(ISTEXT($N$465),ISTEXT($N$466),ISTEXT($N$467)),"",IF(OR(7&gt;$N$465,6&gt;$N$466,((6-1)*$N$465+7)&gt;$N$467),"",IF(INDEX($P$467:$W$476,MOD(((6-1)*$N$465+7)-1,10)+1,INT((((6-1)*$N$465+7)-1)/10)+1)="","",INDEX($P$467:$W$476,MOD(((6-1)*$N$465+7)-1,10)+1,INT((((6-1)*$N$465+7)-1)/10)+1)))))</f>
        <v/>
      </c>
      <c r="K472" s="539">
        <f>IF($N$467="","",IF(OR(ISTEXT($N$465),ISTEXT($N$466),ISTEXT($N$467)),"",IF(OR(8&gt;$N$465,6&gt;$N$466,((6-1)*$N$465+8)&gt;$N$467),"",IF(INDEX($P$467:$W$476,MOD(((6-1)*$N$465+8)-1,10)+1,INT((((6-1)*$N$465+8)-1)/10)+1)="","",INDEX($P$467:$W$476,MOD(((6-1)*$N$465+8)-1,10)+1,INT((((6-1)*$N$465+8)-1)/10)+1)))))</f>
        <v/>
      </c>
      <c r="L472" s="539">
        <f>IF($N$467="","",IF(OR(ISTEXT($N$465),ISTEXT($N$466),ISTEXT($N$467)),"",IF(OR(9&gt;$N$465,6&gt;$N$466,((6-1)*$N$465+9)&gt;$N$467),"",IF(INDEX($P$467:$W$476,MOD(((6-1)*$N$465+9)-1,10)+1,INT((((6-1)*$N$465+9)-1)/10)+1)="","",INDEX($P$467:$W$476,MOD(((6-1)*$N$465+9)-1,10)+1,INT((((6-1)*$N$465+9)-1)/10)+1)))))</f>
        <v/>
      </c>
      <c r="M472" s="539">
        <f>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IF(OR($D$465="",$G$465=""),"",IF($D$465="Round",IF(7=1,"Axis 1 (0°)",IF(7=2,"Axis 2 (90°)","")),IF(ISTEXT($N$466),"",IF(7&gt;$N$466,"",IF(ISTEXT($I$465),"",ROUND((7-0.5)*$I$465/$N$466,1))))))</f>
        <v/>
      </c>
      <c r="C473" s="538" t="n"/>
      <c r="D473" s="539">
        <f>IF($N$467="","",IF(OR(ISTEXT($N$465),ISTEXT($N$466),ISTEXT($N$467)),"",IF(OR(1&gt;$N$465,7&gt;$N$466,((7-1)*$N$465+1)&gt;$N$467),"",IF(INDEX($P$467:$W$476,MOD(((7-1)*$N$465+1)-1,10)+1,INT((((7-1)*$N$465+1)-1)/10)+1)="","",INDEX($P$467:$W$476,MOD(((7-1)*$N$465+1)-1,10)+1,INT((((7-1)*$N$465+1)-1)/10)+1)))))</f>
        <v/>
      </c>
      <c r="E473" s="539">
        <f>IF($N$467="","",IF(OR(ISTEXT($N$465),ISTEXT($N$466),ISTEXT($N$467)),"",IF(OR(2&gt;$N$465,7&gt;$N$466,((7-1)*$N$465+2)&gt;$N$467),"",IF(INDEX($P$467:$W$476,MOD(((7-1)*$N$465+2)-1,10)+1,INT((((7-1)*$N$465+2)-1)/10)+1)="","",INDEX($P$467:$W$476,MOD(((7-1)*$N$465+2)-1,10)+1,INT((((7-1)*$N$465+2)-1)/10)+1)))))</f>
        <v/>
      </c>
      <c r="F473" s="539">
        <f>IF($N$467="","",IF(OR(ISTEXT($N$465),ISTEXT($N$466),ISTEXT($N$467)),"",IF(OR(3&gt;$N$465,7&gt;$N$466,((7-1)*$N$465+3)&gt;$N$467),"",IF(INDEX($P$467:$W$476,MOD(((7-1)*$N$465+3)-1,10)+1,INT((((7-1)*$N$465+3)-1)/10)+1)="","",INDEX($P$467:$W$476,MOD(((7-1)*$N$465+3)-1,10)+1,INT((((7-1)*$N$465+3)-1)/10)+1)))))</f>
        <v/>
      </c>
      <c r="G473" s="539">
        <f>IF($N$467="","",IF(OR(ISTEXT($N$465),ISTEXT($N$466),ISTEXT($N$467)),"",IF(OR(4&gt;$N$465,7&gt;$N$466,((7-1)*$N$465+4)&gt;$N$467),"",IF(INDEX($P$467:$W$476,MOD(((7-1)*$N$465+4)-1,10)+1,INT((((7-1)*$N$465+4)-1)/10)+1)="","",INDEX($P$467:$W$476,MOD(((7-1)*$N$465+4)-1,10)+1,INT((((7-1)*$N$465+4)-1)/10)+1)))))</f>
        <v/>
      </c>
      <c r="H473" s="539">
        <f>IF($N$467="","",IF(OR(ISTEXT($N$465),ISTEXT($N$466),ISTEXT($N$467)),"",IF(OR(5&gt;$N$465,7&gt;$N$466,((7-1)*$N$465+5)&gt;$N$467),"",IF(INDEX($P$467:$W$476,MOD(((7-1)*$N$465+5)-1,10)+1,INT((((7-1)*$N$465+5)-1)/10)+1)="","",INDEX($P$467:$W$476,MOD(((7-1)*$N$465+5)-1,10)+1,INT((((7-1)*$N$465+5)-1)/10)+1)))))</f>
        <v/>
      </c>
      <c r="I473" s="539">
        <f>IF($N$467="","",IF(OR(ISTEXT($N$465),ISTEXT($N$466),ISTEXT($N$467)),"",IF(OR(6&gt;$N$465,7&gt;$N$466,((7-1)*$N$465+6)&gt;$N$467),"",IF(INDEX($P$467:$W$476,MOD(((7-1)*$N$465+6)-1,10)+1,INT((((7-1)*$N$465+6)-1)/10)+1)="","",INDEX($P$467:$W$476,MOD(((7-1)*$N$465+6)-1,10)+1,INT((((7-1)*$N$465+6)-1)/10)+1)))))</f>
        <v/>
      </c>
      <c r="J473" s="539">
        <f>IF($N$467="","",IF(OR(ISTEXT($N$465),ISTEXT($N$466),ISTEXT($N$467)),"",IF(OR(7&gt;$N$465,7&gt;$N$466,((7-1)*$N$465+7)&gt;$N$467),"",IF(INDEX($P$467:$W$476,MOD(((7-1)*$N$465+7)-1,10)+1,INT((((7-1)*$N$465+7)-1)/10)+1)="","",INDEX($P$467:$W$476,MOD(((7-1)*$N$465+7)-1,10)+1,INT((((7-1)*$N$465+7)-1)/10)+1)))))</f>
        <v/>
      </c>
      <c r="K473" s="539">
        <f>IF($N$467="","",IF(OR(ISTEXT($N$465),ISTEXT($N$466),ISTEXT($N$467)),"",IF(OR(8&gt;$N$465,7&gt;$N$466,((7-1)*$N$465+8)&gt;$N$467),"",IF(INDEX($P$467:$W$476,MOD(((7-1)*$N$465+8)-1,10)+1,INT((((7-1)*$N$465+8)-1)/10)+1)="","",INDEX($P$467:$W$476,MOD(((7-1)*$N$465+8)-1,10)+1,INT((((7-1)*$N$465+8)-1)/10)+1)))))</f>
        <v/>
      </c>
      <c r="L473" s="539">
        <f>IF($N$467="","",IF(OR(ISTEXT($N$465),ISTEXT($N$466),ISTEXT($N$467)),"",IF(OR(9&gt;$N$465,7&gt;$N$466,((7-1)*$N$465+9)&gt;$N$467),"",IF(INDEX($P$467:$W$476,MOD(((7-1)*$N$465+9)-1,10)+1,INT((((7-1)*$N$465+9)-1)/10)+1)="","",INDEX($P$467:$W$476,MOD(((7-1)*$N$465+9)-1,10)+1,INT((((7-1)*$N$465+9)-1)/10)+1)))))</f>
        <v/>
      </c>
      <c r="M473" s="539">
        <f>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IF(OR($D$465="",$G$465=""),"",IF($D$465="Round",IF(8=1,"Axis 1 (0°)",IF(8=2,"Axis 2 (90°)","")),IF(ISTEXT($N$466),"",IF(8&gt;$N$466,"",IF(ISTEXT($I$465),"",ROUND((8-0.5)*$I$465/$N$466,1))))))</f>
        <v/>
      </c>
      <c r="C474" s="538" t="n"/>
      <c r="D474" s="539">
        <f>IF($N$467="","",IF(OR(ISTEXT($N$465),ISTEXT($N$466),ISTEXT($N$467)),"",IF(OR(1&gt;$N$465,8&gt;$N$466,((8-1)*$N$465+1)&gt;$N$467),"",IF(INDEX($P$467:$W$476,MOD(((8-1)*$N$465+1)-1,10)+1,INT((((8-1)*$N$465+1)-1)/10)+1)="","",INDEX($P$467:$W$476,MOD(((8-1)*$N$465+1)-1,10)+1,INT((((8-1)*$N$465+1)-1)/10)+1)))))</f>
        <v/>
      </c>
      <c r="E474" s="539">
        <f>IF($N$467="","",IF(OR(ISTEXT($N$465),ISTEXT($N$466),ISTEXT($N$467)),"",IF(OR(2&gt;$N$465,8&gt;$N$466,((8-1)*$N$465+2)&gt;$N$467),"",IF(INDEX($P$467:$W$476,MOD(((8-1)*$N$465+2)-1,10)+1,INT((((8-1)*$N$465+2)-1)/10)+1)="","",INDEX($P$467:$W$476,MOD(((8-1)*$N$465+2)-1,10)+1,INT((((8-1)*$N$465+2)-1)/10)+1)))))</f>
        <v/>
      </c>
      <c r="F474" s="539">
        <f>IF($N$467="","",IF(OR(ISTEXT($N$465),ISTEXT($N$466),ISTEXT($N$467)),"",IF(OR(3&gt;$N$465,8&gt;$N$466,((8-1)*$N$465+3)&gt;$N$467),"",IF(INDEX($P$467:$W$476,MOD(((8-1)*$N$465+3)-1,10)+1,INT((((8-1)*$N$465+3)-1)/10)+1)="","",INDEX($P$467:$W$476,MOD(((8-1)*$N$465+3)-1,10)+1,INT((((8-1)*$N$465+3)-1)/10)+1)))))</f>
        <v/>
      </c>
      <c r="G474" s="539">
        <f>IF($N$467="","",IF(OR(ISTEXT($N$465),ISTEXT($N$466),ISTEXT($N$467)),"",IF(OR(4&gt;$N$465,8&gt;$N$466,((8-1)*$N$465+4)&gt;$N$467),"",IF(INDEX($P$467:$W$476,MOD(((8-1)*$N$465+4)-1,10)+1,INT((((8-1)*$N$465+4)-1)/10)+1)="","",INDEX($P$467:$W$476,MOD(((8-1)*$N$465+4)-1,10)+1,INT((((8-1)*$N$465+4)-1)/10)+1)))))</f>
        <v/>
      </c>
      <c r="H474" s="539">
        <f>IF($N$467="","",IF(OR(ISTEXT($N$465),ISTEXT($N$466),ISTEXT($N$467)),"",IF(OR(5&gt;$N$465,8&gt;$N$466,((8-1)*$N$465+5)&gt;$N$467),"",IF(INDEX($P$467:$W$476,MOD(((8-1)*$N$465+5)-1,10)+1,INT((((8-1)*$N$465+5)-1)/10)+1)="","",INDEX($P$467:$W$476,MOD(((8-1)*$N$465+5)-1,10)+1,INT((((8-1)*$N$465+5)-1)/10)+1)))))</f>
        <v/>
      </c>
      <c r="I474" s="539">
        <f>IF($N$467="","",IF(OR(ISTEXT($N$465),ISTEXT($N$466),ISTEXT($N$467)),"",IF(OR(6&gt;$N$465,8&gt;$N$466,((8-1)*$N$465+6)&gt;$N$467),"",IF(INDEX($P$467:$W$476,MOD(((8-1)*$N$465+6)-1,10)+1,INT((((8-1)*$N$465+6)-1)/10)+1)="","",INDEX($P$467:$W$476,MOD(((8-1)*$N$465+6)-1,10)+1,INT((((8-1)*$N$465+6)-1)/10)+1)))))</f>
        <v/>
      </c>
      <c r="J474" s="539">
        <f>IF($N$467="","",IF(OR(ISTEXT($N$465),ISTEXT($N$466),ISTEXT($N$467)),"",IF(OR(7&gt;$N$465,8&gt;$N$466,((8-1)*$N$465+7)&gt;$N$467),"",IF(INDEX($P$467:$W$476,MOD(((8-1)*$N$465+7)-1,10)+1,INT((((8-1)*$N$465+7)-1)/10)+1)="","",INDEX($P$467:$W$476,MOD(((8-1)*$N$465+7)-1,10)+1,INT((((8-1)*$N$465+7)-1)/10)+1)))))</f>
        <v/>
      </c>
      <c r="K474" s="539">
        <f>IF($N$467="","",IF(OR(ISTEXT($N$465),ISTEXT($N$466),ISTEXT($N$467)),"",IF(OR(8&gt;$N$465,8&gt;$N$466,((8-1)*$N$465+8)&gt;$N$467),"",IF(INDEX($P$467:$W$476,MOD(((8-1)*$N$465+8)-1,10)+1,INT((((8-1)*$N$465+8)-1)/10)+1)="","",INDEX($P$467:$W$476,MOD(((8-1)*$N$465+8)-1,10)+1,INT((((8-1)*$N$465+8)-1)/10)+1)))))</f>
        <v/>
      </c>
      <c r="L474" s="539">
        <f>IF($N$467="","",IF(OR(ISTEXT($N$465),ISTEXT($N$466),ISTEXT($N$467)),"",IF(OR(9&gt;$N$465,8&gt;$N$466,((8-1)*$N$465+9)&gt;$N$467),"",IF(INDEX($P$467:$W$476,MOD(((8-1)*$N$465+9)-1,10)+1,INT((((8-1)*$N$465+9)-1)/10)+1)="","",INDEX($P$467:$W$476,MOD(((8-1)*$N$465+9)-1,10)+1,INT((((8-1)*$N$465+9)-1)/10)+1)))))</f>
        <v/>
      </c>
      <c r="M474" s="539">
        <f>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IF($G$480="","",IF($D$480="Round",$G$480&amp;""" dia",$G$480&amp;""" x "&amp;$I$480&amp;""""))</f>
        <v/>
      </c>
      <c r="G478" s="173" t="n"/>
      <c r="H478" s="525">
        <f>IF(OR($D$480="",$G$480=""),"",IF($D$480="Round",IF(ISTEXT($G$480),"",ROUND(PI()*(($G$480-2*N($K$480))/2)^2/144,3)),IF($I$480="","",IF(OR(ISTEXT($G$480),ISTEXT($I$480)),"",ROUND(($G$480-2*N($K$480))*($I$480-2*N($K$480))/144,3)))))</f>
        <v/>
      </c>
      <c r="I478" s="189" t="n"/>
      <c r="J478" s="189" t="n"/>
      <c r="K478" s="189">
        <f>IF(N(J478)*N(H478)=0,"",ROUND(N(J478)*N(H478),0))</f>
        <v/>
      </c>
      <c r="L478" s="189">
        <f>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IF($N$480="","",IF($D$480="Round",$N$480&amp;" x 2 axes",IF($N$481="","",$N$480&amp;" x "&amp;$N$481)))</f>
        <v/>
      </c>
      <c r="N480" s="534">
        <f>IF(OR($D$480="",$G$480=""),"",IF($D$480="Round",IF(ISTEXT($G$480),"",IF($G$480&lt;=9,6,IF($G$480&lt;=12,8,10))),IF(ISTEXT($G$480),"",IF($G$480&lt;12,2,MIN(10,MAX(3,ROUNDUP($G$480/6,0)))))))</f>
        <v/>
      </c>
      <c r="P480" s="473" t="inlineStr">
        <is>
          <t>Quick entry – type readings in order (row by row of the grid), down this column then the next:</t>
        </is>
      </c>
    </row>
    <row r="481" ht="13.35" customHeight="1" s="162">
      <c r="B481" s="535" t="inlineStr">
        <is>
          <t>Depth↓ Pos→ (in)</t>
        </is>
      </c>
      <c r="C481" s="414" t="n"/>
      <c r="D481" s="535">
        <f>IF(ISTEXT($N$480),"",IF(OR($D$480="",$G$480="",1&gt;$N$480),"",IF($D$480="Round",IF(ISTEXT($G$480),"",ROUND(IF(1&lt;=$N$480/2,$G$480/2*(1-SQRT(($N$480-2*1+1)/$N$480)),$G$480-$G$480/2*(1-SQRT(($N$480-2*($N$480-1+1)+1)/$N$480))),1)),IF(ISTEXT($G$480),"",ROUND((1-0.5)*$G$480/$N$480,1)))))</f>
        <v/>
      </c>
      <c r="E481" s="535">
        <f>IF(ISTEXT($N$480),"",IF(OR($D$480="",$G$480="",2&gt;$N$480),"",IF($D$480="Round",IF(ISTEXT($G$480),"",ROUND(IF(2&lt;=$N$480/2,$G$480/2*(1-SQRT(($N$480-2*2+1)/$N$480)),$G$480-$G$480/2*(1-SQRT(($N$480-2*($N$480-2+1)+1)/$N$480))),1)),IF(ISTEXT($G$480),"",ROUND((2-0.5)*$G$480/$N$480,1)))))</f>
        <v/>
      </c>
      <c r="F481" s="535">
        <f>IF(ISTEXT($N$480),"",IF(OR($D$480="",$G$480="",3&gt;$N$480),"",IF($D$480="Round",IF(ISTEXT($G$480),"",ROUND(IF(3&lt;=$N$480/2,$G$480/2*(1-SQRT(($N$480-2*3+1)/$N$480)),$G$480-$G$480/2*(1-SQRT(($N$480-2*($N$480-3+1)+1)/$N$480))),1)),IF(ISTEXT($G$480),"",ROUND((3-0.5)*$G$480/$N$480,1)))))</f>
        <v/>
      </c>
      <c r="G481" s="535">
        <f>IF(ISTEXT($N$480),"",IF(OR($D$480="",$G$480="",4&gt;$N$480),"",IF($D$480="Round",IF(ISTEXT($G$480),"",ROUND(IF(4&lt;=$N$480/2,$G$480/2*(1-SQRT(($N$480-2*4+1)/$N$480)),$G$480-$G$480/2*(1-SQRT(($N$480-2*($N$480-4+1)+1)/$N$480))),1)),IF(ISTEXT($G$480),"",ROUND((4-0.5)*$G$480/$N$480,1)))))</f>
        <v/>
      </c>
      <c r="H481" s="535">
        <f>IF(ISTEXT($N$480),"",IF(OR($D$480="",$G$480="",5&gt;$N$480),"",IF($D$480="Round",IF(ISTEXT($G$480),"",ROUND(IF(5&lt;=$N$480/2,$G$480/2*(1-SQRT(($N$480-2*5+1)/$N$480)),$G$480-$G$480/2*(1-SQRT(($N$480-2*($N$480-5+1)+1)/$N$480))),1)),IF(ISTEXT($G$480),"",ROUND((5-0.5)*$G$480/$N$480,1)))))</f>
        <v/>
      </c>
      <c r="I481" s="535">
        <f>IF(ISTEXT($N$480),"",IF(OR($D$480="",$G$480="",6&gt;$N$480),"",IF($D$480="Round",IF(ISTEXT($G$480),"",ROUND(IF(6&lt;=$N$480/2,$G$480/2*(1-SQRT(($N$480-2*6+1)/$N$480)),$G$480-$G$480/2*(1-SQRT(($N$480-2*($N$480-6+1)+1)/$N$480))),1)),IF(ISTEXT($G$480),"",ROUND((6-0.5)*$G$480/$N$480,1)))))</f>
        <v/>
      </c>
      <c r="J481" s="535">
        <f>IF(ISTEXT($N$480),"",IF(OR($D$480="",$G$480="",7&gt;$N$480),"",IF($D$480="Round",IF(ISTEXT($G$480),"",ROUND(IF(7&lt;=$N$480/2,$G$480/2*(1-SQRT(($N$480-2*7+1)/$N$480)),$G$480-$G$480/2*(1-SQRT(($N$480-2*($N$480-7+1)+1)/$N$480))),1)),IF(ISTEXT($G$480),"",ROUND((7-0.5)*$G$480/$N$480,1)))))</f>
        <v/>
      </c>
      <c r="K481" s="535">
        <f>IF(ISTEXT($N$480),"",IF(OR($D$480="",$G$480="",8&gt;$N$480),"",IF($D$480="Round",IF(ISTEXT($G$480),"",ROUND(IF(8&lt;=$N$480/2,$G$480/2*(1-SQRT(($N$480-2*8+1)/$N$480)),$G$480-$G$480/2*(1-SQRT(($N$480-2*($N$480-8+1)+1)/$N$480))),1)),IF(ISTEXT($G$480),"",ROUND((8-0.5)*$G$480/$N$480,1)))))</f>
        <v/>
      </c>
      <c r="L481" s="535">
        <f>IF(ISTEXT($N$480),"",IF(OR($D$480="",$G$480="",9&gt;$N$480),"",IF($D$480="Round",IF(ISTEXT($G$480),"",ROUND(IF(9&lt;=$N$480/2,$G$480/2*(1-SQRT(($N$480-2*9+1)/$N$480)),$G$480-$G$480/2*(1-SQRT(($N$480-2*($N$480-9+1)+1)/$N$480))),1)),IF(ISTEXT($G$480),"",ROUND((9-0.5)*$G$480/$N$480,1)))))</f>
        <v/>
      </c>
      <c r="M481" s="535">
        <f>IF(ISTEXT($N$480),"",IF(OR($D$480="",$G$480="",10&gt;$N$480),"",IF($D$480="Round",IF(ISTEXT($G$480),"",ROUND(IF(10&lt;=$N$480/2,$G$480/2*(1-SQRT(($N$480-2*10+1)/$N$480)),$G$480-$G$480/2*(1-SQRT(($N$480-2*($N$480-10+1)+1)/$N$480))),1)),IF(ISTEXT($G$480),"",ROUND((10-0.5)*$G$480/$N$480,1)))))</f>
        <v/>
      </c>
      <c r="N481" s="534">
        <f>IF(OR($D$480="",$G$480=""),"",IF($D$480="Round",2,IF($I$480="","",IF(ISTEXT($I$480),"",IF($I$480&lt;12,2,MIN(8,MAX(3,ROUNDUP($I$480/6,0))))))))</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IF(OR($D$480="",$G$480=""),"",IF($D$480="Round",IF(1=1,"Axis 1 (0°)",IF(1=2,"Axis 2 (90°)","")),IF(ISTEXT($N$481),"",IF(1&gt;$N$481,"",IF(ISTEXT($I$480),"",ROUND((1-0.5)*$I$480/$N$481,1))))))</f>
        <v/>
      </c>
      <c r="C482" s="538" t="n"/>
      <c r="D482" s="539">
        <f>IF($N$482="","",IF(OR(ISTEXT($N$480),ISTEXT($N$481),ISTEXT($N$482)),"",IF(OR(1&gt;$N$480,1&gt;$N$481,((1-1)*$N$480+1)&gt;$N$482),"",IF(INDEX($P$482:$W$491,MOD(((1-1)*$N$480+1)-1,10)+1,INT((((1-1)*$N$480+1)-1)/10)+1)="","",INDEX($P$482:$W$491,MOD(((1-1)*$N$480+1)-1,10)+1,INT((((1-1)*$N$480+1)-1)/10)+1)))))</f>
        <v/>
      </c>
      <c r="E482" s="539">
        <f>IF($N$482="","",IF(OR(ISTEXT($N$480),ISTEXT($N$481),ISTEXT($N$482)),"",IF(OR(2&gt;$N$480,1&gt;$N$481,((1-1)*$N$480+2)&gt;$N$482),"",IF(INDEX($P$482:$W$491,MOD(((1-1)*$N$480+2)-1,10)+1,INT((((1-1)*$N$480+2)-1)/10)+1)="","",INDEX($P$482:$W$491,MOD(((1-1)*$N$480+2)-1,10)+1,INT((((1-1)*$N$480+2)-1)/10)+1)))))</f>
        <v/>
      </c>
      <c r="F482" s="539">
        <f>IF($N$482="","",IF(OR(ISTEXT($N$480),ISTEXT($N$481),ISTEXT($N$482)),"",IF(OR(3&gt;$N$480,1&gt;$N$481,((1-1)*$N$480+3)&gt;$N$482),"",IF(INDEX($P$482:$W$491,MOD(((1-1)*$N$480+3)-1,10)+1,INT((((1-1)*$N$480+3)-1)/10)+1)="","",INDEX($P$482:$W$491,MOD(((1-1)*$N$480+3)-1,10)+1,INT((((1-1)*$N$480+3)-1)/10)+1)))))</f>
        <v/>
      </c>
      <c r="G482" s="539">
        <f>IF($N$482="","",IF(OR(ISTEXT($N$480),ISTEXT($N$481),ISTEXT($N$482)),"",IF(OR(4&gt;$N$480,1&gt;$N$481,((1-1)*$N$480+4)&gt;$N$482),"",IF(INDEX($P$482:$W$491,MOD(((1-1)*$N$480+4)-1,10)+1,INT((((1-1)*$N$480+4)-1)/10)+1)="","",INDEX($P$482:$W$491,MOD(((1-1)*$N$480+4)-1,10)+1,INT((((1-1)*$N$480+4)-1)/10)+1)))))</f>
        <v/>
      </c>
      <c r="H482" s="539">
        <f>IF($N$482="","",IF(OR(ISTEXT($N$480),ISTEXT($N$481),ISTEXT($N$482)),"",IF(OR(5&gt;$N$480,1&gt;$N$481,((1-1)*$N$480+5)&gt;$N$482),"",IF(INDEX($P$482:$W$491,MOD(((1-1)*$N$480+5)-1,10)+1,INT((((1-1)*$N$480+5)-1)/10)+1)="","",INDEX($P$482:$W$491,MOD(((1-1)*$N$480+5)-1,10)+1,INT((((1-1)*$N$480+5)-1)/10)+1)))))</f>
        <v/>
      </c>
      <c r="I482" s="539">
        <f>IF($N$482="","",IF(OR(ISTEXT($N$480),ISTEXT($N$481),ISTEXT($N$482)),"",IF(OR(6&gt;$N$480,1&gt;$N$481,((1-1)*$N$480+6)&gt;$N$482),"",IF(INDEX($P$482:$W$491,MOD(((1-1)*$N$480+6)-1,10)+1,INT((((1-1)*$N$480+6)-1)/10)+1)="","",INDEX($P$482:$W$491,MOD(((1-1)*$N$480+6)-1,10)+1,INT((((1-1)*$N$480+6)-1)/10)+1)))))</f>
        <v/>
      </c>
      <c r="J482" s="539">
        <f>IF($N$482="","",IF(OR(ISTEXT($N$480),ISTEXT($N$481),ISTEXT($N$482)),"",IF(OR(7&gt;$N$480,1&gt;$N$481,((1-1)*$N$480+7)&gt;$N$482),"",IF(INDEX($P$482:$W$491,MOD(((1-1)*$N$480+7)-1,10)+1,INT((((1-1)*$N$480+7)-1)/10)+1)="","",INDEX($P$482:$W$491,MOD(((1-1)*$N$480+7)-1,10)+1,INT((((1-1)*$N$480+7)-1)/10)+1)))))</f>
        <v/>
      </c>
      <c r="K482" s="539">
        <f>IF($N$482="","",IF(OR(ISTEXT($N$480),ISTEXT($N$481),ISTEXT($N$482)),"",IF(OR(8&gt;$N$480,1&gt;$N$481,((1-1)*$N$480+8)&gt;$N$482),"",IF(INDEX($P$482:$W$491,MOD(((1-1)*$N$480+8)-1,10)+1,INT((((1-1)*$N$480+8)-1)/10)+1)="","",INDEX($P$482:$W$491,MOD(((1-1)*$N$480+8)-1,10)+1,INT((((1-1)*$N$480+8)-1)/10)+1)))))</f>
        <v/>
      </c>
      <c r="L482" s="539">
        <f>IF($N$482="","",IF(OR(ISTEXT($N$480),ISTEXT($N$481),ISTEXT($N$482)),"",IF(OR(9&gt;$N$480,1&gt;$N$481,((1-1)*$N$480+9)&gt;$N$482),"",IF(INDEX($P$482:$W$491,MOD(((1-1)*$N$480+9)-1,10)+1,INT((((1-1)*$N$480+9)-1)/10)+1)="","",INDEX($P$482:$W$491,MOD(((1-1)*$N$480+9)-1,10)+1,INT((((1-1)*$N$480+9)-1)/10)+1)))))</f>
        <v/>
      </c>
      <c r="M482" s="539">
        <f>IF($N$482="","",IF(OR(ISTEXT($N$480),ISTEXT($N$481),ISTEXT($N$482)),"",IF(OR(10&gt;$N$480,1&gt;$N$481,((1-1)*$N$480+10)&gt;$N$482),"",IF(INDEX($P$482:$W$491,MOD(((1-1)*$N$480+10)-1,10)+1,INT((((1-1)*$N$480+10)-1)/10)+1)="","",INDEX($P$482:$W$491,MOD(((1-1)*$N$480+10)-1,10)+1,INT((((1-1)*$N$480+10)-1)/10)+1)))))</f>
        <v/>
      </c>
      <c r="N482" s="534">
        <f>IF(OR(N480="",N481=""),"",IF(OR(ISTEXT(N480),ISTEXT(N481)),"",N480*N481))</f>
        <v/>
      </c>
      <c r="P482" s="540" t="n"/>
      <c r="Q482" s="540" t="n"/>
      <c r="R482" s="540" t="n"/>
      <c r="S482" s="540" t="n"/>
      <c r="T482" s="540" t="n"/>
      <c r="U482" s="540" t="n"/>
      <c r="V482" s="540" t="n"/>
      <c r="W482" s="540" t="n"/>
    </row>
    <row r="483" ht="13.35" customHeight="1" s="162">
      <c r="B483" s="537">
        <f>IF(OR($D$480="",$G$480=""),"",IF($D$480="Round",IF(2=1,"Axis 1 (0°)",IF(2=2,"Axis 2 (90°)","")),IF(ISTEXT($N$481),"",IF(2&gt;$N$481,"",IF(ISTEXT($I$480),"",ROUND((2-0.5)*$I$480/$N$481,1))))))</f>
        <v/>
      </c>
      <c r="C483" s="538" t="n"/>
      <c r="D483" s="539">
        <f>IF($N$482="","",IF(OR(ISTEXT($N$480),ISTEXT($N$481),ISTEXT($N$482)),"",IF(OR(1&gt;$N$480,2&gt;$N$481,((2-1)*$N$480+1)&gt;$N$482),"",IF(INDEX($P$482:$W$491,MOD(((2-1)*$N$480+1)-1,10)+1,INT((((2-1)*$N$480+1)-1)/10)+1)="","",INDEX($P$482:$W$491,MOD(((2-1)*$N$480+1)-1,10)+1,INT((((2-1)*$N$480+1)-1)/10)+1)))))</f>
        <v/>
      </c>
      <c r="E483" s="539">
        <f>IF($N$482="","",IF(OR(ISTEXT($N$480),ISTEXT($N$481),ISTEXT($N$482)),"",IF(OR(2&gt;$N$480,2&gt;$N$481,((2-1)*$N$480+2)&gt;$N$482),"",IF(INDEX($P$482:$W$491,MOD(((2-1)*$N$480+2)-1,10)+1,INT((((2-1)*$N$480+2)-1)/10)+1)="","",INDEX($P$482:$W$491,MOD(((2-1)*$N$480+2)-1,10)+1,INT((((2-1)*$N$480+2)-1)/10)+1)))))</f>
        <v/>
      </c>
      <c r="F483" s="539">
        <f>IF($N$482="","",IF(OR(ISTEXT($N$480),ISTEXT($N$481),ISTEXT($N$482)),"",IF(OR(3&gt;$N$480,2&gt;$N$481,((2-1)*$N$480+3)&gt;$N$482),"",IF(INDEX($P$482:$W$491,MOD(((2-1)*$N$480+3)-1,10)+1,INT((((2-1)*$N$480+3)-1)/10)+1)="","",INDEX($P$482:$W$491,MOD(((2-1)*$N$480+3)-1,10)+1,INT((((2-1)*$N$480+3)-1)/10)+1)))))</f>
        <v/>
      </c>
      <c r="G483" s="539">
        <f>IF($N$482="","",IF(OR(ISTEXT($N$480),ISTEXT($N$481),ISTEXT($N$482)),"",IF(OR(4&gt;$N$480,2&gt;$N$481,((2-1)*$N$480+4)&gt;$N$482),"",IF(INDEX($P$482:$W$491,MOD(((2-1)*$N$480+4)-1,10)+1,INT((((2-1)*$N$480+4)-1)/10)+1)="","",INDEX($P$482:$W$491,MOD(((2-1)*$N$480+4)-1,10)+1,INT((((2-1)*$N$480+4)-1)/10)+1)))))</f>
        <v/>
      </c>
      <c r="H483" s="539">
        <f>IF($N$482="","",IF(OR(ISTEXT($N$480),ISTEXT($N$481),ISTEXT($N$482)),"",IF(OR(5&gt;$N$480,2&gt;$N$481,((2-1)*$N$480+5)&gt;$N$482),"",IF(INDEX($P$482:$W$491,MOD(((2-1)*$N$480+5)-1,10)+1,INT((((2-1)*$N$480+5)-1)/10)+1)="","",INDEX($P$482:$W$491,MOD(((2-1)*$N$480+5)-1,10)+1,INT((((2-1)*$N$480+5)-1)/10)+1)))))</f>
        <v/>
      </c>
      <c r="I483" s="539">
        <f>IF($N$482="","",IF(OR(ISTEXT($N$480),ISTEXT($N$481),ISTEXT($N$482)),"",IF(OR(6&gt;$N$480,2&gt;$N$481,((2-1)*$N$480+6)&gt;$N$482),"",IF(INDEX($P$482:$W$491,MOD(((2-1)*$N$480+6)-1,10)+1,INT((((2-1)*$N$480+6)-1)/10)+1)="","",INDEX($P$482:$W$491,MOD(((2-1)*$N$480+6)-1,10)+1,INT((((2-1)*$N$480+6)-1)/10)+1)))))</f>
        <v/>
      </c>
      <c r="J483" s="539">
        <f>IF($N$482="","",IF(OR(ISTEXT($N$480),ISTEXT($N$481),ISTEXT($N$482)),"",IF(OR(7&gt;$N$480,2&gt;$N$481,((2-1)*$N$480+7)&gt;$N$482),"",IF(INDEX($P$482:$W$491,MOD(((2-1)*$N$480+7)-1,10)+1,INT((((2-1)*$N$480+7)-1)/10)+1)="","",INDEX($P$482:$W$491,MOD(((2-1)*$N$480+7)-1,10)+1,INT((((2-1)*$N$480+7)-1)/10)+1)))))</f>
        <v/>
      </c>
      <c r="K483" s="539">
        <f>IF($N$482="","",IF(OR(ISTEXT($N$480),ISTEXT($N$481),ISTEXT($N$482)),"",IF(OR(8&gt;$N$480,2&gt;$N$481,((2-1)*$N$480+8)&gt;$N$482),"",IF(INDEX($P$482:$W$491,MOD(((2-1)*$N$480+8)-1,10)+1,INT((((2-1)*$N$480+8)-1)/10)+1)="","",INDEX($P$482:$W$491,MOD(((2-1)*$N$480+8)-1,10)+1,INT((((2-1)*$N$480+8)-1)/10)+1)))))</f>
        <v/>
      </c>
      <c r="L483" s="539">
        <f>IF($N$482="","",IF(OR(ISTEXT($N$480),ISTEXT($N$481),ISTEXT($N$482)),"",IF(OR(9&gt;$N$480,2&gt;$N$481,((2-1)*$N$480+9)&gt;$N$482),"",IF(INDEX($P$482:$W$491,MOD(((2-1)*$N$480+9)-1,10)+1,INT((((2-1)*$N$480+9)-1)/10)+1)="","",INDEX($P$482:$W$491,MOD(((2-1)*$N$480+9)-1,10)+1,INT((((2-1)*$N$480+9)-1)/10)+1)))))</f>
        <v/>
      </c>
      <c r="M483" s="539">
        <f>IF($N$482="","",IF(OR(ISTEXT($N$480),ISTEXT($N$481),ISTEXT($N$482)),"",IF(OR(10&gt;$N$480,2&gt;$N$481,((2-1)*$N$480+10)&gt;$N$482),"",IF(INDEX($P$482:$W$491,MOD(((2-1)*$N$480+10)-1,10)+1,INT((((2-1)*$N$480+10)-1)/10)+1)="","",INDEX($P$482:$W$491,MOD(((2-1)*$N$480+10)-1,10)+1,INT((((2-1)*$N$480+10)-1)/10)+1)))))</f>
        <v/>
      </c>
      <c r="P483" s="540" t="n"/>
      <c r="Q483" s="540" t="n"/>
      <c r="R483" s="540" t="n"/>
      <c r="S483" s="540" t="n"/>
      <c r="T483" s="540" t="n"/>
      <c r="U483" s="540" t="n"/>
      <c r="V483" s="540" t="n"/>
      <c r="W483" s="540" t="n"/>
    </row>
    <row r="484" ht="13.35" customHeight="1" s="162">
      <c r="B484" s="537">
        <f>IF(OR($D$480="",$G$480=""),"",IF($D$480="Round",IF(3=1,"Axis 1 (0°)",IF(3=2,"Axis 2 (90°)","")),IF(ISTEXT($N$481),"",IF(3&gt;$N$481,"",IF(ISTEXT($I$480),"",ROUND((3-0.5)*$I$480/$N$481,1))))))</f>
        <v/>
      </c>
      <c r="C484" s="538" t="n"/>
      <c r="D484" s="539">
        <f>IF($N$482="","",IF(OR(ISTEXT($N$480),ISTEXT($N$481),ISTEXT($N$482)),"",IF(OR(1&gt;$N$480,3&gt;$N$481,((3-1)*$N$480+1)&gt;$N$482),"",IF(INDEX($P$482:$W$491,MOD(((3-1)*$N$480+1)-1,10)+1,INT((((3-1)*$N$480+1)-1)/10)+1)="","",INDEX($P$482:$W$491,MOD(((3-1)*$N$480+1)-1,10)+1,INT((((3-1)*$N$480+1)-1)/10)+1)))))</f>
        <v/>
      </c>
      <c r="E484" s="539">
        <f>IF($N$482="","",IF(OR(ISTEXT($N$480),ISTEXT($N$481),ISTEXT($N$482)),"",IF(OR(2&gt;$N$480,3&gt;$N$481,((3-1)*$N$480+2)&gt;$N$482),"",IF(INDEX($P$482:$W$491,MOD(((3-1)*$N$480+2)-1,10)+1,INT((((3-1)*$N$480+2)-1)/10)+1)="","",INDEX($P$482:$W$491,MOD(((3-1)*$N$480+2)-1,10)+1,INT((((3-1)*$N$480+2)-1)/10)+1)))))</f>
        <v/>
      </c>
      <c r="F484" s="539">
        <f>IF($N$482="","",IF(OR(ISTEXT($N$480),ISTEXT($N$481),ISTEXT($N$482)),"",IF(OR(3&gt;$N$480,3&gt;$N$481,((3-1)*$N$480+3)&gt;$N$482),"",IF(INDEX($P$482:$W$491,MOD(((3-1)*$N$480+3)-1,10)+1,INT((((3-1)*$N$480+3)-1)/10)+1)="","",INDEX($P$482:$W$491,MOD(((3-1)*$N$480+3)-1,10)+1,INT((((3-1)*$N$480+3)-1)/10)+1)))))</f>
        <v/>
      </c>
      <c r="G484" s="539">
        <f>IF($N$482="","",IF(OR(ISTEXT($N$480),ISTEXT($N$481),ISTEXT($N$482)),"",IF(OR(4&gt;$N$480,3&gt;$N$481,((3-1)*$N$480+4)&gt;$N$482),"",IF(INDEX($P$482:$W$491,MOD(((3-1)*$N$480+4)-1,10)+1,INT((((3-1)*$N$480+4)-1)/10)+1)="","",INDEX($P$482:$W$491,MOD(((3-1)*$N$480+4)-1,10)+1,INT((((3-1)*$N$480+4)-1)/10)+1)))))</f>
        <v/>
      </c>
      <c r="H484" s="539">
        <f>IF($N$482="","",IF(OR(ISTEXT($N$480),ISTEXT($N$481),ISTEXT($N$482)),"",IF(OR(5&gt;$N$480,3&gt;$N$481,((3-1)*$N$480+5)&gt;$N$482),"",IF(INDEX($P$482:$W$491,MOD(((3-1)*$N$480+5)-1,10)+1,INT((((3-1)*$N$480+5)-1)/10)+1)="","",INDEX($P$482:$W$491,MOD(((3-1)*$N$480+5)-1,10)+1,INT((((3-1)*$N$480+5)-1)/10)+1)))))</f>
        <v/>
      </c>
      <c r="I484" s="539">
        <f>IF($N$482="","",IF(OR(ISTEXT($N$480),ISTEXT($N$481),ISTEXT($N$482)),"",IF(OR(6&gt;$N$480,3&gt;$N$481,((3-1)*$N$480+6)&gt;$N$482),"",IF(INDEX($P$482:$W$491,MOD(((3-1)*$N$480+6)-1,10)+1,INT((((3-1)*$N$480+6)-1)/10)+1)="","",INDEX($P$482:$W$491,MOD(((3-1)*$N$480+6)-1,10)+1,INT((((3-1)*$N$480+6)-1)/10)+1)))))</f>
        <v/>
      </c>
      <c r="J484" s="539">
        <f>IF($N$482="","",IF(OR(ISTEXT($N$480),ISTEXT($N$481),ISTEXT($N$482)),"",IF(OR(7&gt;$N$480,3&gt;$N$481,((3-1)*$N$480+7)&gt;$N$482),"",IF(INDEX($P$482:$W$491,MOD(((3-1)*$N$480+7)-1,10)+1,INT((((3-1)*$N$480+7)-1)/10)+1)="","",INDEX($P$482:$W$491,MOD(((3-1)*$N$480+7)-1,10)+1,INT((((3-1)*$N$480+7)-1)/10)+1)))))</f>
        <v/>
      </c>
      <c r="K484" s="539">
        <f>IF($N$482="","",IF(OR(ISTEXT($N$480),ISTEXT($N$481),ISTEXT($N$482)),"",IF(OR(8&gt;$N$480,3&gt;$N$481,((3-1)*$N$480+8)&gt;$N$482),"",IF(INDEX($P$482:$W$491,MOD(((3-1)*$N$480+8)-1,10)+1,INT((((3-1)*$N$480+8)-1)/10)+1)="","",INDEX($P$482:$W$491,MOD(((3-1)*$N$480+8)-1,10)+1,INT((((3-1)*$N$480+8)-1)/10)+1)))))</f>
        <v/>
      </c>
      <c r="L484" s="539">
        <f>IF($N$482="","",IF(OR(ISTEXT($N$480),ISTEXT($N$481),ISTEXT($N$482)),"",IF(OR(9&gt;$N$480,3&gt;$N$481,((3-1)*$N$480+9)&gt;$N$482),"",IF(INDEX($P$482:$W$491,MOD(((3-1)*$N$480+9)-1,10)+1,INT((((3-1)*$N$480+9)-1)/10)+1)="","",INDEX($P$482:$W$491,MOD(((3-1)*$N$480+9)-1,10)+1,INT((((3-1)*$N$480+9)-1)/10)+1)))))</f>
        <v/>
      </c>
      <c r="M484" s="539">
        <f>IF($N$482="","",IF(OR(ISTEXT($N$480),ISTEXT($N$481),ISTEXT($N$482)),"",IF(OR(10&gt;$N$480,3&gt;$N$481,((3-1)*$N$480+10)&gt;$N$482),"",IF(INDEX($P$482:$W$491,MOD(((3-1)*$N$480+10)-1,10)+1,INT((((3-1)*$N$480+10)-1)/10)+1)="","",INDEX($P$482:$W$491,MOD(((3-1)*$N$480+10)-1,10)+1,INT((((3-1)*$N$480+10)-1)/10)+1)))))</f>
        <v/>
      </c>
      <c r="P484" s="540" t="n"/>
      <c r="Q484" s="540" t="n"/>
      <c r="R484" s="540" t="n"/>
      <c r="S484" s="540" t="n"/>
      <c r="T484" s="540" t="n"/>
      <c r="U484" s="540" t="n"/>
      <c r="V484" s="540" t="n"/>
      <c r="W484" s="540" t="n"/>
    </row>
    <row r="485" ht="13.35" customHeight="1" s="162">
      <c r="B485" s="537">
        <f>IF(OR($D$480="",$G$480=""),"",IF($D$480="Round",IF(4=1,"Axis 1 (0°)",IF(4=2,"Axis 2 (90°)","")),IF(ISTEXT($N$481),"",IF(4&gt;$N$481,"",IF(ISTEXT($I$480),"",ROUND((4-0.5)*$I$480/$N$481,1))))))</f>
        <v/>
      </c>
      <c r="C485" s="538" t="n"/>
      <c r="D485" s="539">
        <f>IF($N$482="","",IF(OR(ISTEXT($N$480),ISTEXT($N$481),ISTEXT($N$482)),"",IF(OR(1&gt;$N$480,4&gt;$N$481,((4-1)*$N$480+1)&gt;$N$482),"",IF(INDEX($P$482:$W$491,MOD(((4-1)*$N$480+1)-1,10)+1,INT((((4-1)*$N$480+1)-1)/10)+1)="","",INDEX($P$482:$W$491,MOD(((4-1)*$N$480+1)-1,10)+1,INT((((4-1)*$N$480+1)-1)/10)+1)))))</f>
        <v/>
      </c>
      <c r="E485" s="539">
        <f>IF($N$482="","",IF(OR(ISTEXT($N$480),ISTEXT($N$481),ISTEXT($N$482)),"",IF(OR(2&gt;$N$480,4&gt;$N$481,((4-1)*$N$480+2)&gt;$N$482),"",IF(INDEX($P$482:$W$491,MOD(((4-1)*$N$480+2)-1,10)+1,INT((((4-1)*$N$480+2)-1)/10)+1)="","",INDEX($P$482:$W$491,MOD(((4-1)*$N$480+2)-1,10)+1,INT((((4-1)*$N$480+2)-1)/10)+1)))))</f>
        <v/>
      </c>
      <c r="F485" s="539">
        <f>IF($N$482="","",IF(OR(ISTEXT($N$480),ISTEXT($N$481),ISTEXT($N$482)),"",IF(OR(3&gt;$N$480,4&gt;$N$481,((4-1)*$N$480+3)&gt;$N$482),"",IF(INDEX($P$482:$W$491,MOD(((4-1)*$N$480+3)-1,10)+1,INT((((4-1)*$N$480+3)-1)/10)+1)="","",INDEX($P$482:$W$491,MOD(((4-1)*$N$480+3)-1,10)+1,INT((((4-1)*$N$480+3)-1)/10)+1)))))</f>
        <v/>
      </c>
      <c r="G485" s="539">
        <f>IF($N$482="","",IF(OR(ISTEXT($N$480),ISTEXT($N$481),ISTEXT($N$482)),"",IF(OR(4&gt;$N$480,4&gt;$N$481,((4-1)*$N$480+4)&gt;$N$482),"",IF(INDEX($P$482:$W$491,MOD(((4-1)*$N$480+4)-1,10)+1,INT((((4-1)*$N$480+4)-1)/10)+1)="","",INDEX($P$482:$W$491,MOD(((4-1)*$N$480+4)-1,10)+1,INT((((4-1)*$N$480+4)-1)/10)+1)))))</f>
        <v/>
      </c>
      <c r="H485" s="539">
        <f>IF($N$482="","",IF(OR(ISTEXT($N$480),ISTEXT($N$481),ISTEXT($N$482)),"",IF(OR(5&gt;$N$480,4&gt;$N$481,((4-1)*$N$480+5)&gt;$N$482),"",IF(INDEX($P$482:$W$491,MOD(((4-1)*$N$480+5)-1,10)+1,INT((((4-1)*$N$480+5)-1)/10)+1)="","",INDEX($P$482:$W$491,MOD(((4-1)*$N$480+5)-1,10)+1,INT((((4-1)*$N$480+5)-1)/10)+1)))))</f>
        <v/>
      </c>
      <c r="I485" s="539">
        <f>IF($N$482="","",IF(OR(ISTEXT($N$480),ISTEXT($N$481),ISTEXT($N$482)),"",IF(OR(6&gt;$N$480,4&gt;$N$481,((4-1)*$N$480+6)&gt;$N$482),"",IF(INDEX($P$482:$W$491,MOD(((4-1)*$N$480+6)-1,10)+1,INT((((4-1)*$N$480+6)-1)/10)+1)="","",INDEX($P$482:$W$491,MOD(((4-1)*$N$480+6)-1,10)+1,INT((((4-1)*$N$480+6)-1)/10)+1)))))</f>
        <v/>
      </c>
      <c r="J485" s="539">
        <f>IF($N$482="","",IF(OR(ISTEXT($N$480),ISTEXT($N$481),ISTEXT($N$482)),"",IF(OR(7&gt;$N$480,4&gt;$N$481,((4-1)*$N$480+7)&gt;$N$482),"",IF(INDEX($P$482:$W$491,MOD(((4-1)*$N$480+7)-1,10)+1,INT((((4-1)*$N$480+7)-1)/10)+1)="","",INDEX($P$482:$W$491,MOD(((4-1)*$N$480+7)-1,10)+1,INT((((4-1)*$N$480+7)-1)/10)+1)))))</f>
        <v/>
      </c>
      <c r="K485" s="539">
        <f>IF($N$482="","",IF(OR(ISTEXT($N$480),ISTEXT($N$481),ISTEXT($N$482)),"",IF(OR(8&gt;$N$480,4&gt;$N$481,((4-1)*$N$480+8)&gt;$N$482),"",IF(INDEX($P$482:$W$491,MOD(((4-1)*$N$480+8)-1,10)+1,INT((((4-1)*$N$480+8)-1)/10)+1)="","",INDEX($P$482:$W$491,MOD(((4-1)*$N$480+8)-1,10)+1,INT((((4-1)*$N$480+8)-1)/10)+1)))))</f>
        <v/>
      </c>
      <c r="L485" s="539">
        <f>IF($N$482="","",IF(OR(ISTEXT($N$480),ISTEXT($N$481),ISTEXT($N$482)),"",IF(OR(9&gt;$N$480,4&gt;$N$481,((4-1)*$N$480+9)&gt;$N$482),"",IF(INDEX($P$482:$W$491,MOD(((4-1)*$N$480+9)-1,10)+1,INT((((4-1)*$N$480+9)-1)/10)+1)="","",INDEX($P$482:$W$491,MOD(((4-1)*$N$480+9)-1,10)+1,INT((((4-1)*$N$480+9)-1)/10)+1)))))</f>
        <v/>
      </c>
      <c r="M485" s="539">
        <f>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IF(OR($D$480="",$G$480=""),"",IF($D$480="Round",IF(5=1,"Axis 1 (0°)",IF(5=2,"Axis 2 (90°)","")),IF(ISTEXT($N$481),"",IF(5&gt;$N$481,"",IF(ISTEXT($I$480),"",ROUND((5-0.5)*$I$480/$N$481,1))))))</f>
        <v/>
      </c>
      <c r="C486" s="538" t="n"/>
      <c r="D486" s="539">
        <f>IF($N$482="","",IF(OR(ISTEXT($N$480),ISTEXT($N$481),ISTEXT($N$482)),"",IF(OR(1&gt;$N$480,5&gt;$N$481,((5-1)*$N$480+1)&gt;$N$482),"",IF(INDEX($P$482:$W$491,MOD(((5-1)*$N$480+1)-1,10)+1,INT((((5-1)*$N$480+1)-1)/10)+1)="","",INDEX($P$482:$W$491,MOD(((5-1)*$N$480+1)-1,10)+1,INT((((5-1)*$N$480+1)-1)/10)+1)))))</f>
        <v/>
      </c>
      <c r="E486" s="539">
        <f>IF($N$482="","",IF(OR(ISTEXT($N$480),ISTEXT($N$481),ISTEXT($N$482)),"",IF(OR(2&gt;$N$480,5&gt;$N$481,((5-1)*$N$480+2)&gt;$N$482),"",IF(INDEX($P$482:$W$491,MOD(((5-1)*$N$480+2)-1,10)+1,INT((((5-1)*$N$480+2)-1)/10)+1)="","",INDEX($P$482:$W$491,MOD(((5-1)*$N$480+2)-1,10)+1,INT((((5-1)*$N$480+2)-1)/10)+1)))))</f>
        <v/>
      </c>
      <c r="F486" s="539">
        <f>IF($N$482="","",IF(OR(ISTEXT($N$480),ISTEXT($N$481),ISTEXT($N$482)),"",IF(OR(3&gt;$N$480,5&gt;$N$481,((5-1)*$N$480+3)&gt;$N$482),"",IF(INDEX($P$482:$W$491,MOD(((5-1)*$N$480+3)-1,10)+1,INT((((5-1)*$N$480+3)-1)/10)+1)="","",INDEX($P$482:$W$491,MOD(((5-1)*$N$480+3)-1,10)+1,INT((((5-1)*$N$480+3)-1)/10)+1)))))</f>
        <v/>
      </c>
      <c r="G486" s="539">
        <f>IF($N$482="","",IF(OR(ISTEXT($N$480),ISTEXT($N$481),ISTEXT($N$482)),"",IF(OR(4&gt;$N$480,5&gt;$N$481,((5-1)*$N$480+4)&gt;$N$482),"",IF(INDEX($P$482:$W$491,MOD(((5-1)*$N$480+4)-1,10)+1,INT((((5-1)*$N$480+4)-1)/10)+1)="","",INDEX($P$482:$W$491,MOD(((5-1)*$N$480+4)-1,10)+1,INT((((5-1)*$N$480+4)-1)/10)+1)))))</f>
        <v/>
      </c>
      <c r="H486" s="539">
        <f>IF($N$482="","",IF(OR(ISTEXT($N$480),ISTEXT($N$481),ISTEXT($N$482)),"",IF(OR(5&gt;$N$480,5&gt;$N$481,((5-1)*$N$480+5)&gt;$N$482),"",IF(INDEX($P$482:$W$491,MOD(((5-1)*$N$480+5)-1,10)+1,INT((((5-1)*$N$480+5)-1)/10)+1)="","",INDEX($P$482:$W$491,MOD(((5-1)*$N$480+5)-1,10)+1,INT((((5-1)*$N$480+5)-1)/10)+1)))))</f>
        <v/>
      </c>
      <c r="I486" s="539">
        <f>IF($N$482="","",IF(OR(ISTEXT($N$480),ISTEXT($N$481),ISTEXT($N$482)),"",IF(OR(6&gt;$N$480,5&gt;$N$481,((5-1)*$N$480+6)&gt;$N$482),"",IF(INDEX($P$482:$W$491,MOD(((5-1)*$N$480+6)-1,10)+1,INT((((5-1)*$N$480+6)-1)/10)+1)="","",INDEX($P$482:$W$491,MOD(((5-1)*$N$480+6)-1,10)+1,INT((((5-1)*$N$480+6)-1)/10)+1)))))</f>
        <v/>
      </c>
      <c r="J486" s="539">
        <f>IF($N$482="","",IF(OR(ISTEXT($N$480),ISTEXT($N$481),ISTEXT($N$482)),"",IF(OR(7&gt;$N$480,5&gt;$N$481,((5-1)*$N$480+7)&gt;$N$482),"",IF(INDEX($P$482:$W$491,MOD(((5-1)*$N$480+7)-1,10)+1,INT((((5-1)*$N$480+7)-1)/10)+1)="","",INDEX($P$482:$W$491,MOD(((5-1)*$N$480+7)-1,10)+1,INT((((5-1)*$N$480+7)-1)/10)+1)))))</f>
        <v/>
      </c>
      <c r="K486" s="539">
        <f>IF($N$482="","",IF(OR(ISTEXT($N$480),ISTEXT($N$481),ISTEXT($N$482)),"",IF(OR(8&gt;$N$480,5&gt;$N$481,((5-1)*$N$480+8)&gt;$N$482),"",IF(INDEX($P$482:$W$491,MOD(((5-1)*$N$480+8)-1,10)+1,INT((((5-1)*$N$480+8)-1)/10)+1)="","",INDEX($P$482:$W$491,MOD(((5-1)*$N$480+8)-1,10)+1,INT((((5-1)*$N$480+8)-1)/10)+1)))))</f>
        <v/>
      </c>
      <c r="L486" s="539">
        <f>IF($N$482="","",IF(OR(ISTEXT($N$480),ISTEXT($N$481),ISTEXT($N$482)),"",IF(OR(9&gt;$N$480,5&gt;$N$481,((5-1)*$N$480+9)&gt;$N$482),"",IF(INDEX($P$482:$W$491,MOD(((5-1)*$N$480+9)-1,10)+1,INT((((5-1)*$N$480+9)-1)/10)+1)="","",INDEX($P$482:$W$491,MOD(((5-1)*$N$480+9)-1,10)+1,INT((((5-1)*$N$480+9)-1)/10)+1)))))</f>
        <v/>
      </c>
      <c r="M486" s="539">
        <f>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IF(OR($D$480="",$G$480=""),"",IF($D$480="Round",IF(6=1,"Axis 1 (0°)",IF(6=2,"Axis 2 (90°)","")),IF(ISTEXT($N$481),"",IF(6&gt;$N$481,"",IF(ISTEXT($I$480),"",ROUND((6-0.5)*$I$480/$N$481,1))))))</f>
        <v/>
      </c>
      <c r="C487" s="538" t="n"/>
      <c r="D487" s="539">
        <f>IF($N$482="","",IF(OR(ISTEXT($N$480),ISTEXT($N$481),ISTEXT($N$482)),"",IF(OR(1&gt;$N$480,6&gt;$N$481,((6-1)*$N$480+1)&gt;$N$482),"",IF(INDEX($P$482:$W$491,MOD(((6-1)*$N$480+1)-1,10)+1,INT((((6-1)*$N$480+1)-1)/10)+1)="","",INDEX($P$482:$W$491,MOD(((6-1)*$N$480+1)-1,10)+1,INT((((6-1)*$N$480+1)-1)/10)+1)))))</f>
        <v/>
      </c>
      <c r="E487" s="539">
        <f>IF($N$482="","",IF(OR(ISTEXT($N$480),ISTEXT($N$481),ISTEXT($N$482)),"",IF(OR(2&gt;$N$480,6&gt;$N$481,((6-1)*$N$480+2)&gt;$N$482),"",IF(INDEX($P$482:$W$491,MOD(((6-1)*$N$480+2)-1,10)+1,INT((((6-1)*$N$480+2)-1)/10)+1)="","",INDEX($P$482:$W$491,MOD(((6-1)*$N$480+2)-1,10)+1,INT((((6-1)*$N$480+2)-1)/10)+1)))))</f>
        <v/>
      </c>
      <c r="F487" s="539">
        <f>IF($N$482="","",IF(OR(ISTEXT($N$480),ISTEXT($N$481),ISTEXT($N$482)),"",IF(OR(3&gt;$N$480,6&gt;$N$481,((6-1)*$N$480+3)&gt;$N$482),"",IF(INDEX($P$482:$W$491,MOD(((6-1)*$N$480+3)-1,10)+1,INT((((6-1)*$N$480+3)-1)/10)+1)="","",INDEX($P$482:$W$491,MOD(((6-1)*$N$480+3)-1,10)+1,INT((((6-1)*$N$480+3)-1)/10)+1)))))</f>
        <v/>
      </c>
      <c r="G487" s="539">
        <f>IF($N$482="","",IF(OR(ISTEXT($N$480),ISTEXT($N$481),ISTEXT($N$482)),"",IF(OR(4&gt;$N$480,6&gt;$N$481,((6-1)*$N$480+4)&gt;$N$482),"",IF(INDEX($P$482:$W$491,MOD(((6-1)*$N$480+4)-1,10)+1,INT((((6-1)*$N$480+4)-1)/10)+1)="","",INDEX($P$482:$W$491,MOD(((6-1)*$N$480+4)-1,10)+1,INT((((6-1)*$N$480+4)-1)/10)+1)))))</f>
        <v/>
      </c>
      <c r="H487" s="539">
        <f>IF($N$482="","",IF(OR(ISTEXT($N$480),ISTEXT($N$481),ISTEXT($N$482)),"",IF(OR(5&gt;$N$480,6&gt;$N$481,((6-1)*$N$480+5)&gt;$N$482),"",IF(INDEX($P$482:$W$491,MOD(((6-1)*$N$480+5)-1,10)+1,INT((((6-1)*$N$480+5)-1)/10)+1)="","",INDEX($P$482:$W$491,MOD(((6-1)*$N$480+5)-1,10)+1,INT((((6-1)*$N$480+5)-1)/10)+1)))))</f>
        <v/>
      </c>
      <c r="I487" s="539">
        <f>IF($N$482="","",IF(OR(ISTEXT($N$480),ISTEXT($N$481),ISTEXT($N$482)),"",IF(OR(6&gt;$N$480,6&gt;$N$481,((6-1)*$N$480+6)&gt;$N$482),"",IF(INDEX($P$482:$W$491,MOD(((6-1)*$N$480+6)-1,10)+1,INT((((6-1)*$N$480+6)-1)/10)+1)="","",INDEX($P$482:$W$491,MOD(((6-1)*$N$480+6)-1,10)+1,INT((((6-1)*$N$480+6)-1)/10)+1)))))</f>
        <v/>
      </c>
      <c r="J487" s="539">
        <f>IF($N$482="","",IF(OR(ISTEXT($N$480),ISTEXT($N$481),ISTEXT($N$482)),"",IF(OR(7&gt;$N$480,6&gt;$N$481,((6-1)*$N$480+7)&gt;$N$482),"",IF(INDEX($P$482:$W$491,MOD(((6-1)*$N$480+7)-1,10)+1,INT((((6-1)*$N$480+7)-1)/10)+1)="","",INDEX($P$482:$W$491,MOD(((6-1)*$N$480+7)-1,10)+1,INT((((6-1)*$N$480+7)-1)/10)+1)))))</f>
        <v/>
      </c>
      <c r="K487" s="539">
        <f>IF($N$482="","",IF(OR(ISTEXT($N$480),ISTEXT($N$481),ISTEXT($N$482)),"",IF(OR(8&gt;$N$480,6&gt;$N$481,((6-1)*$N$480+8)&gt;$N$482),"",IF(INDEX($P$482:$W$491,MOD(((6-1)*$N$480+8)-1,10)+1,INT((((6-1)*$N$480+8)-1)/10)+1)="","",INDEX($P$482:$W$491,MOD(((6-1)*$N$480+8)-1,10)+1,INT((((6-1)*$N$480+8)-1)/10)+1)))))</f>
        <v/>
      </c>
      <c r="L487" s="539">
        <f>IF($N$482="","",IF(OR(ISTEXT($N$480),ISTEXT($N$481),ISTEXT($N$482)),"",IF(OR(9&gt;$N$480,6&gt;$N$481,((6-1)*$N$480+9)&gt;$N$482),"",IF(INDEX($P$482:$W$491,MOD(((6-1)*$N$480+9)-1,10)+1,INT((((6-1)*$N$480+9)-1)/10)+1)="","",INDEX($P$482:$W$491,MOD(((6-1)*$N$480+9)-1,10)+1,INT((((6-1)*$N$480+9)-1)/10)+1)))))</f>
        <v/>
      </c>
      <c r="M487" s="539">
        <f>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IF(OR($D$480="",$G$480=""),"",IF($D$480="Round",IF(7=1,"Axis 1 (0°)",IF(7=2,"Axis 2 (90°)","")),IF(ISTEXT($N$481),"",IF(7&gt;$N$481,"",IF(ISTEXT($I$480),"",ROUND((7-0.5)*$I$480/$N$481,1))))))</f>
        <v/>
      </c>
      <c r="C488" s="538" t="n"/>
      <c r="D488" s="539">
        <f>IF($N$482="","",IF(OR(ISTEXT($N$480),ISTEXT($N$481),ISTEXT($N$482)),"",IF(OR(1&gt;$N$480,7&gt;$N$481,((7-1)*$N$480+1)&gt;$N$482),"",IF(INDEX($P$482:$W$491,MOD(((7-1)*$N$480+1)-1,10)+1,INT((((7-1)*$N$480+1)-1)/10)+1)="","",INDEX($P$482:$W$491,MOD(((7-1)*$N$480+1)-1,10)+1,INT((((7-1)*$N$480+1)-1)/10)+1)))))</f>
        <v/>
      </c>
      <c r="E488" s="539">
        <f>IF($N$482="","",IF(OR(ISTEXT($N$480),ISTEXT($N$481),ISTEXT($N$482)),"",IF(OR(2&gt;$N$480,7&gt;$N$481,((7-1)*$N$480+2)&gt;$N$482),"",IF(INDEX($P$482:$W$491,MOD(((7-1)*$N$480+2)-1,10)+1,INT((((7-1)*$N$480+2)-1)/10)+1)="","",INDEX($P$482:$W$491,MOD(((7-1)*$N$480+2)-1,10)+1,INT((((7-1)*$N$480+2)-1)/10)+1)))))</f>
        <v/>
      </c>
      <c r="F488" s="539">
        <f>IF($N$482="","",IF(OR(ISTEXT($N$480),ISTEXT($N$481),ISTEXT($N$482)),"",IF(OR(3&gt;$N$480,7&gt;$N$481,((7-1)*$N$480+3)&gt;$N$482),"",IF(INDEX($P$482:$W$491,MOD(((7-1)*$N$480+3)-1,10)+1,INT((((7-1)*$N$480+3)-1)/10)+1)="","",INDEX($P$482:$W$491,MOD(((7-1)*$N$480+3)-1,10)+1,INT((((7-1)*$N$480+3)-1)/10)+1)))))</f>
        <v/>
      </c>
      <c r="G488" s="539">
        <f>IF($N$482="","",IF(OR(ISTEXT($N$480),ISTEXT($N$481),ISTEXT($N$482)),"",IF(OR(4&gt;$N$480,7&gt;$N$481,((7-1)*$N$480+4)&gt;$N$482),"",IF(INDEX($P$482:$W$491,MOD(((7-1)*$N$480+4)-1,10)+1,INT((((7-1)*$N$480+4)-1)/10)+1)="","",INDEX($P$482:$W$491,MOD(((7-1)*$N$480+4)-1,10)+1,INT((((7-1)*$N$480+4)-1)/10)+1)))))</f>
        <v/>
      </c>
      <c r="H488" s="539">
        <f>IF($N$482="","",IF(OR(ISTEXT($N$480),ISTEXT($N$481),ISTEXT($N$482)),"",IF(OR(5&gt;$N$480,7&gt;$N$481,((7-1)*$N$480+5)&gt;$N$482),"",IF(INDEX($P$482:$W$491,MOD(((7-1)*$N$480+5)-1,10)+1,INT((((7-1)*$N$480+5)-1)/10)+1)="","",INDEX($P$482:$W$491,MOD(((7-1)*$N$480+5)-1,10)+1,INT((((7-1)*$N$480+5)-1)/10)+1)))))</f>
        <v/>
      </c>
      <c r="I488" s="539">
        <f>IF($N$482="","",IF(OR(ISTEXT($N$480),ISTEXT($N$481),ISTEXT($N$482)),"",IF(OR(6&gt;$N$480,7&gt;$N$481,((7-1)*$N$480+6)&gt;$N$482),"",IF(INDEX($P$482:$W$491,MOD(((7-1)*$N$480+6)-1,10)+1,INT((((7-1)*$N$480+6)-1)/10)+1)="","",INDEX($P$482:$W$491,MOD(((7-1)*$N$480+6)-1,10)+1,INT((((7-1)*$N$480+6)-1)/10)+1)))))</f>
        <v/>
      </c>
      <c r="J488" s="539">
        <f>IF($N$482="","",IF(OR(ISTEXT($N$480),ISTEXT($N$481),ISTEXT($N$482)),"",IF(OR(7&gt;$N$480,7&gt;$N$481,((7-1)*$N$480+7)&gt;$N$482),"",IF(INDEX($P$482:$W$491,MOD(((7-1)*$N$480+7)-1,10)+1,INT((((7-1)*$N$480+7)-1)/10)+1)="","",INDEX($P$482:$W$491,MOD(((7-1)*$N$480+7)-1,10)+1,INT((((7-1)*$N$480+7)-1)/10)+1)))))</f>
        <v/>
      </c>
      <c r="K488" s="539">
        <f>IF($N$482="","",IF(OR(ISTEXT($N$480),ISTEXT($N$481),ISTEXT($N$482)),"",IF(OR(8&gt;$N$480,7&gt;$N$481,((7-1)*$N$480+8)&gt;$N$482),"",IF(INDEX($P$482:$W$491,MOD(((7-1)*$N$480+8)-1,10)+1,INT((((7-1)*$N$480+8)-1)/10)+1)="","",INDEX($P$482:$W$491,MOD(((7-1)*$N$480+8)-1,10)+1,INT((((7-1)*$N$480+8)-1)/10)+1)))))</f>
        <v/>
      </c>
      <c r="L488" s="539">
        <f>IF($N$482="","",IF(OR(ISTEXT($N$480),ISTEXT($N$481),ISTEXT($N$482)),"",IF(OR(9&gt;$N$480,7&gt;$N$481,((7-1)*$N$480+9)&gt;$N$482),"",IF(INDEX($P$482:$W$491,MOD(((7-1)*$N$480+9)-1,10)+1,INT((((7-1)*$N$480+9)-1)/10)+1)="","",INDEX($P$482:$W$491,MOD(((7-1)*$N$480+9)-1,10)+1,INT((((7-1)*$N$480+9)-1)/10)+1)))))</f>
        <v/>
      </c>
      <c r="M488" s="539">
        <f>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IF(OR($D$480="",$G$480=""),"",IF($D$480="Round",IF(8=1,"Axis 1 (0°)",IF(8=2,"Axis 2 (90°)","")),IF(ISTEXT($N$481),"",IF(8&gt;$N$481,"",IF(ISTEXT($I$480),"",ROUND((8-0.5)*$I$480/$N$481,1))))))</f>
        <v/>
      </c>
      <c r="C489" s="538" t="n"/>
      <c r="D489" s="539">
        <f>IF($N$482="","",IF(OR(ISTEXT($N$480),ISTEXT($N$481),ISTEXT($N$482)),"",IF(OR(1&gt;$N$480,8&gt;$N$481,((8-1)*$N$480+1)&gt;$N$482),"",IF(INDEX($P$482:$W$491,MOD(((8-1)*$N$480+1)-1,10)+1,INT((((8-1)*$N$480+1)-1)/10)+1)="","",INDEX($P$482:$W$491,MOD(((8-1)*$N$480+1)-1,10)+1,INT((((8-1)*$N$480+1)-1)/10)+1)))))</f>
        <v/>
      </c>
      <c r="E489" s="539">
        <f>IF($N$482="","",IF(OR(ISTEXT($N$480),ISTEXT($N$481),ISTEXT($N$482)),"",IF(OR(2&gt;$N$480,8&gt;$N$481,((8-1)*$N$480+2)&gt;$N$482),"",IF(INDEX($P$482:$W$491,MOD(((8-1)*$N$480+2)-1,10)+1,INT((((8-1)*$N$480+2)-1)/10)+1)="","",INDEX($P$482:$W$491,MOD(((8-1)*$N$480+2)-1,10)+1,INT((((8-1)*$N$480+2)-1)/10)+1)))))</f>
        <v/>
      </c>
      <c r="F489" s="539">
        <f>IF($N$482="","",IF(OR(ISTEXT($N$480),ISTEXT($N$481),ISTEXT($N$482)),"",IF(OR(3&gt;$N$480,8&gt;$N$481,((8-1)*$N$480+3)&gt;$N$482),"",IF(INDEX($P$482:$W$491,MOD(((8-1)*$N$480+3)-1,10)+1,INT((((8-1)*$N$480+3)-1)/10)+1)="","",INDEX($P$482:$W$491,MOD(((8-1)*$N$480+3)-1,10)+1,INT((((8-1)*$N$480+3)-1)/10)+1)))))</f>
        <v/>
      </c>
      <c r="G489" s="539">
        <f>IF($N$482="","",IF(OR(ISTEXT($N$480),ISTEXT($N$481),ISTEXT($N$482)),"",IF(OR(4&gt;$N$480,8&gt;$N$481,((8-1)*$N$480+4)&gt;$N$482),"",IF(INDEX($P$482:$W$491,MOD(((8-1)*$N$480+4)-1,10)+1,INT((((8-1)*$N$480+4)-1)/10)+1)="","",INDEX($P$482:$W$491,MOD(((8-1)*$N$480+4)-1,10)+1,INT((((8-1)*$N$480+4)-1)/10)+1)))))</f>
        <v/>
      </c>
      <c r="H489" s="539">
        <f>IF($N$482="","",IF(OR(ISTEXT($N$480),ISTEXT($N$481),ISTEXT($N$482)),"",IF(OR(5&gt;$N$480,8&gt;$N$481,((8-1)*$N$480+5)&gt;$N$482),"",IF(INDEX($P$482:$W$491,MOD(((8-1)*$N$480+5)-1,10)+1,INT((((8-1)*$N$480+5)-1)/10)+1)="","",INDEX($P$482:$W$491,MOD(((8-1)*$N$480+5)-1,10)+1,INT((((8-1)*$N$480+5)-1)/10)+1)))))</f>
        <v/>
      </c>
      <c r="I489" s="539">
        <f>IF($N$482="","",IF(OR(ISTEXT($N$480),ISTEXT($N$481),ISTEXT($N$482)),"",IF(OR(6&gt;$N$480,8&gt;$N$481,((8-1)*$N$480+6)&gt;$N$482),"",IF(INDEX($P$482:$W$491,MOD(((8-1)*$N$480+6)-1,10)+1,INT((((8-1)*$N$480+6)-1)/10)+1)="","",INDEX($P$482:$W$491,MOD(((8-1)*$N$480+6)-1,10)+1,INT((((8-1)*$N$480+6)-1)/10)+1)))))</f>
        <v/>
      </c>
      <c r="J489" s="539">
        <f>IF($N$482="","",IF(OR(ISTEXT($N$480),ISTEXT($N$481),ISTEXT($N$482)),"",IF(OR(7&gt;$N$480,8&gt;$N$481,((8-1)*$N$480+7)&gt;$N$482),"",IF(INDEX($P$482:$W$491,MOD(((8-1)*$N$480+7)-1,10)+1,INT((((8-1)*$N$480+7)-1)/10)+1)="","",INDEX($P$482:$W$491,MOD(((8-1)*$N$480+7)-1,10)+1,INT((((8-1)*$N$480+7)-1)/10)+1)))))</f>
        <v/>
      </c>
      <c r="K489" s="539">
        <f>IF($N$482="","",IF(OR(ISTEXT($N$480),ISTEXT($N$481),ISTEXT($N$482)),"",IF(OR(8&gt;$N$480,8&gt;$N$481,((8-1)*$N$480+8)&gt;$N$482),"",IF(INDEX($P$482:$W$491,MOD(((8-1)*$N$480+8)-1,10)+1,INT((((8-1)*$N$480+8)-1)/10)+1)="","",INDEX($P$482:$W$491,MOD(((8-1)*$N$480+8)-1,10)+1,INT((((8-1)*$N$480+8)-1)/10)+1)))))</f>
        <v/>
      </c>
      <c r="L489" s="539">
        <f>IF($N$482="","",IF(OR(ISTEXT($N$480),ISTEXT($N$481),ISTEXT($N$482)),"",IF(OR(9&gt;$N$480,8&gt;$N$481,((8-1)*$N$480+9)&gt;$N$482),"",IF(INDEX($P$482:$W$491,MOD(((8-1)*$N$480+9)-1,10)+1,INT((((8-1)*$N$480+9)-1)/10)+1)="","",INDEX($P$482:$W$491,MOD(((8-1)*$N$480+9)-1,10)+1,INT((((8-1)*$N$480+9)-1)/10)+1)))))</f>
        <v/>
      </c>
      <c r="M489" s="539">
        <f>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IF($G$499="","",IF($D$499="Round",$G$499&amp;""" dia",$G$499&amp;""" x "&amp;$I$499&amp;""""))</f>
        <v/>
      </c>
      <c r="G497" s="173" t="n"/>
      <c r="H497" s="525">
        <f>IF(OR($D$499="",$G$499=""),"",IF($D$499="Round",IF(ISTEXT($G$499),"",ROUND(PI()*(($G$499-2*N($K$499))/2)^2/144,3)),IF($I$499="","",IF(OR(ISTEXT($G$499),ISTEXT($I$499)),"",ROUND(($G$499-2*N($K$499))*($I$499-2*N($K$499))/144,3)))))</f>
        <v/>
      </c>
      <c r="I497" s="189" t="n"/>
      <c r="J497" s="189" t="n"/>
      <c r="K497" s="189">
        <f>IF(N(J497)*N(H497)=0,"",ROUND(N(J497)*N(H497),0))</f>
        <v/>
      </c>
      <c r="L497" s="189">
        <f>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IF($N$499="","",IF($D$499="Round",$N$499&amp;" x 2 axes",IF($N$500="","",$N$499&amp;" x "&amp;$N$500)))</f>
        <v/>
      </c>
      <c r="N499" s="534">
        <f>IF(OR($D$499="",$G$499=""),"",IF($D$499="Round",IF(ISTEXT($G$499),"",IF($G$499&lt;=9,6,IF($G$499&lt;=12,8,10))),IF(ISTEXT($G$499),"",IF($G$499&lt;12,2,MIN(10,MAX(3,ROUNDUP($G$499/6,0)))))))</f>
        <v/>
      </c>
      <c r="P499" s="473" t="inlineStr">
        <is>
          <t>Quick entry – type readings in order (row by row of the grid), down this column then the next:</t>
        </is>
      </c>
    </row>
    <row r="500" ht="13.35" customHeight="1" s="162">
      <c r="B500" s="535" t="inlineStr">
        <is>
          <t>Depth↓ Pos→ (in)</t>
        </is>
      </c>
      <c r="C500" s="414" t="n"/>
      <c r="D500" s="535">
        <f>IF(ISTEXT($N$499),"",IF(OR($D$499="",$G$499="",1&gt;$N$499),"",IF($D$499="Round",IF(ISTEXT($G$499),"",ROUND(IF(1&lt;=$N$499/2,$G$499/2*(1-SQRT(($N$499-2*1+1)/$N$499)),$G$499-$G$499/2*(1-SQRT(($N$499-2*($N$499-1+1)+1)/$N$499))),1)),IF(ISTEXT($G$499),"",ROUND((1-0.5)*$G$499/$N$499,1)))))</f>
        <v/>
      </c>
      <c r="E500" s="535">
        <f>IF(ISTEXT($N$499),"",IF(OR($D$499="",$G$499="",2&gt;$N$499),"",IF($D$499="Round",IF(ISTEXT($G$499),"",ROUND(IF(2&lt;=$N$499/2,$G$499/2*(1-SQRT(($N$499-2*2+1)/$N$499)),$G$499-$G$499/2*(1-SQRT(($N$499-2*($N$499-2+1)+1)/$N$499))),1)),IF(ISTEXT($G$499),"",ROUND((2-0.5)*$G$499/$N$499,1)))))</f>
        <v/>
      </c>
      <c r="F500" s="535">
        <f>IF(ISTEXT($N$499),"",IF(OR($D$499="",$G$499="",3&gt;$N$499),"",IF($D$499="Round",IF(ISTEXT($G$499),"",ROUND(IF(3&lt;=$N$499/2,$G$499/2*(1-SQRT(($N$499-2*3+1)/$N$499)),$G$499-$G$499/2*(1-SQRT(($N$499-2*($N$499-3+1)+1)/$N$499))),1)),IF(ISTEXT($G$499),"",ROUND((3-0.5)*$G$499/$N$499,1)))))</f>
        <v/>
      </c>
      <c r="G500" s="535">
        <f>IF(ISTEXT($N$499),"",IF(OR($D$499="",$G$499="",4&gt;$N$499),"",IF($D$499="Round",IF(ISTEXT($G$499),"",ROUND(IF(4&lt;=$N$499/2,$G$499/2*(1-SQRT(($N$499-2*4+1)/$N$499)),$G$499-$G$499/2*(1-SQRT(($N$499-2*($N$499-4+1)+1)/$N$499))),1)),IF(ISTEXT($G$499),"",ROUND((4-0.5)*$G$499/$N$499,1)))))</f>
        <v/>
      </c>
      <c r="H500" s="535">
        <f>IF(ISTEXT($N$499),"",IF(OR($D$499="",$G$499="",5&gt;$N$499),"",IF($D$499="Round",IF(ISTEXT($G$499),"",ROUND(IF(5&lt;=$N$499/2,$G$499/2*(1-SQRT(($N$499-2*5+1)/$N$499)),$G$499-$G$499/2*(1-SQRT(($N$499-2*($N$499-5+1)+1)/$N$499))),1)),IF(ISTEXT($G$499),"",ROUND((5-0.5)*$G$499/$N$499,1)))))</f>
        <v/>
      </c>
      <c r="I500" s="535">
        <f>IF(ISTEXT($N$499),"",IF(OR($D$499="",$G$499="",6&gt;$N$499),"",IF($D$499="Round",IF(ISTEXT($G$499),"",ROUND(IF(6&lt;=$N$499/2,$G$499/2*(1-SQRT(($N$499-2*6+1)/$N$499)),$G$499-$G$499/2*(1-SQRT(($N$499-2*($N$499-6+1)+1)/$N$499))),1)),IF(ISTEXT($G$499),"",ROUND((6-0.5)*$G$499/$N$499,1)))))</f>
        <v/>
      </c>
      <c r="J500" s="535">
        <f>IF(ISTEXT($N$499),"",IF(OR($D$499="",$G$499="",7&gt;$N$499),"",IF($D$499="Round",IF(ISTEXT($G$499),"",ROUND(IF(7&lt;=$N$499/2,$G$499/2*(1-SQRT(($N$499-2*7+1)/$N$499)),$G$499-$G$499/2*(1-SQRT(($N$499-2*($N$499-7+1)+1)/$N$499))),1)),IF(ISTEXT($G$499),"",ROUND((7-0.5)*$G$499/$N$499,1)))))</f>
        <v/>
      </c>
      <c r="K500" s="535">
        <f>IF(ISTEXT($N$499),"",IF(OR($D$499="",$G$499="",8&gt;$N$499),"",IF($D$499="Round",IF(ISTEXT($G$499),"",ROUND(IF(8&lt;=$N$499/2,$G$499/2*(1-SQRT(($N$499-2*8+1)/$N$499)),$G$499-$G$499/2*(1-SQRT(($N$499-2*($N$499-8+1)+1)/$N$499))),1)),IF(ISTEXT($G$499),"",ROUND((8-0.5)*$G$499/$N$499,1)))))</f>
        <v/>
      </c>
      <c r="L500" s="535">
        <f>IF(ISTEXT($N$499),"",IF(OR($D$499="",$G$499="",9&gt;$N$499),"",IF($D$499="Round",IF(ISTEXT($G$499),"",ROUND(IF(9&lt;=$N$499/2,$G$499/2*(1-SQRT(($N$499-2*9+1)/$N$499)),$G$499-$G$499/2*(1-SQRT(($N$499-2*($N$499-9+1)+1)/$N$499))),1)),IF(ISTEXT($G$499),"",ROUND((9-0.5)*$G$499/$N$499,1)))))</f>
        <v/>
      </c>
      <c r="M500" s="535">
        <f>IF(ISTEXT($N$499),"",IF(OR($D$499="",$G$499="",10&gt;$N$499),"",IF($D$499="Round",IF(ISTEXT($G$499),"",ROUND(IF(10&lt;=$N$499/2,$G$499/2*(1-SQRT(($N$499-2*10+1)/$N$499)),$G$499-$G$499/2*(1-SQRT(($N$499-2*($N$499-10+1)+1)/$N$499))),1)),IF(ISTEXT($G$499),"",ROUND((10-0.5)*$G$499/$N$499,1)))))</f>
        <v/>
      </c>
      <c r="N500" s="534">
        <f>IF(OR($D$499="",$G$499=""),"",IF($D$499="Round",2,IF($I$499="","",IF(ISTEXT($I$499),"",IF($I$499&lt;12,2,MIN(8,MAX(3,ROUNDUP($I$499/6,0))))))))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IF(OR($D$499="",$G$499=""),"",IF($D$499="Round",IF(1=1,"Axis 1 (0°)",IF(1=2,"Axis 2 (90°)","")),IF(ISTEXT($N$500),"",IF(1&gt;$N$500,"",IF(ISTEXT($I$499),"",ROUND((1-0.5)*$I$499/$N$500,1))))))</f>
        <v/>
      </c>
      <c r="C501" s="538" t="n"/>
      <c r="D501" s="539">
        <f>IF($N$501="","",IF(OR(ISTEXT($N$499),ISTEXT($N$500),ISTEXT($N$501)),"",IF(OR(1&gt;$N$499,1&gt;$N$500,((1-1)*$N$499+1)&gt;$N$501),"",IF(INDEX($P$501:$W$510,MOD(((1-1)*$N$499+1)-1,10)+1,INT((((1-1)*$N$499+1)-1)/10)+1)="","",INDEX($P$501:$W$510,MOD(((1-1)*$N$499+1)-1,10)+1,INT((((1-1)*$N$499+1)-1)/10)+1)))))</f>
        <v/>
      </c>
      <c r="E501" s="539">
        <f>IF($N$501="","",IF(OR(ISTEXT($N$499),ISTEXT($N$500),ISTEXT($N$501)),"",IF(OR(2&gt;$N$499,1&gt;$N$500,((1-1)*$N$499+2)&gt;$N$501),"",IF(INDEX($P$501:$W$510,MOD(((1-1)*$N$499+2)-1,10)+1,INT((((1-1)*$N$499+2)-1)/10)+1)="","",INDEX($P$501:$W$510,MOD(((1-1)*$N$499+2)-1,10)+1,INT((((1-1)*$N$499+2)-1)/10)+1)))))</f>
        <v/>
      </c>
      <c r="F501" s="539">
        <f>IF($N$501="","",IF(OR(ISTEXT($N$499),ISTEXT($N$500),ISTEXT($N$501)),"",IF(OR(3&gt;$N$499,1&gt;$N$500,((1-1)*$N$499+3)&gt;$N$501),"",IF(INDEX($P$501:$W$510,MOD(((1-1)*$N$499+3)-1,10)+1,INT((((1-1)*$N$499+3)-1)/10)+1)="","",INDEX($P$501:$W$510,MOD(((1-1)*$N$499+3)-1,10)+1,INT((((1-1)*$N$499+3)-1)/10)+1)))))</f>
        <v/>
      </c>
      <c r="G501" s="539">
        <f>IF($N$501="","",IF(OR(ISTEXT($N$499),ISTEXT($N$500),ISTEXT($N$501)),"",IF(OR(4&gt;$N$499,1&gt;$N$500,((1-1)*$N$499+4)&gt;$N$501),"",IF(INDEX($P$501:$W$510,MOD(((1-1)*$N$499+4)-1,10)+1,INT((((1-1)*$N$499+4)-1)/10)+1)="","",INDEX($P$501:$W$510,MOD(((1-1)*$N$499+4)-1,10)+1,INT((((1-1)*$N$499+4)-1)/10)+1)))))</f>
        <v/>
      </c>
      <c r="H501" s="539">
        <f>IF($N$501="","",IF(OR(ISTEXT($N$499),ISTEXT($N$500),ISTEXT($N$501)),"",IF(OR(5&gt;$N$499,1&gt;$N$500,((1-1)*$N$499+5)&gt;$N$501),"",IF(INDEX($P$501:$W$510,MOD(((1-1)*$N$499+5)-1,10)+1,INT((((1-1)*$N$499+5)-1)/10)+1)="","",INDEX($P$501:$W$510,MOD(((1-1)*$N$499+5)-1,10)+1,INT((((1-1)*$N$499+5)-1)/10)+1)))))</f>
        <v/>
      </c>
      <c r="I501" s="539">
        <f>IF($N$501="","",IF(OR(ISTEXT($N$499),ISTEXT($N$500),ISTEXT($N$501)),"",IF(OR(6&gt;$N$499,1&gt;$N$500,((1-1)*$N$499+6)&gt;$N$501),"",IF(INDEX($P$501:$W$510,MOD(((1-1)*$N$499+6)-1,10)+1,INT((((1-1)*$N$499+6)-1)/10)+1)="","",INDEX($P$501:$W$510,MOD(((1-1)*$N$499+6)-1,10)+1,INT((((1-1)*$N$499+6)-1)/10)+1)))))</f>
        <v/>
      </c>
      <c r="J501" s="539">
        <f>IF($N$501="","",IF(OR(ISTEXT($N$499),ISTEXT($N$500),ISTEXT($N$501)),"",IF(OR(7&gt;$N$499,1&gt;$N$500,((1-1)*$N$499+7)&gt;$N$501),"",IF(INDEX($P$501:$W$510,MOD(((1-1)*$N$499+7)-1,10)+1,INT((((1-1)*$N$499+7)-1)/10)+1)="","",INDEX($P$501:$W$510,MOD(((1-1)*$N$499+7)-1,10)+1,INT((((1-1)*$N$499+7)-1)/10)+1)))))</f>
        <v/>
      </c>
      <c r="K501" s="539">
        <f>IF($N$501="","",IF(OR(ISTEXT($N$499),ISTEXT($N$500),ISTEXT($N$501)),"",IF(OR(8&gt;$N$499,1&gt;$N$500,((1-1)*$N$499+8)&gt;$N$501),"",IF(INDEX($P$501:$W$510,MOD(((1-1)*$N$499+8)-1,10)+1,INT((((1-1)*$N$499+8)-1)/10)+1)="","",INDEX($P$501:$W$510,MOD(((1-1)*$N$499+8)-1,10)+1,INT((((1-1)*$N$499+8)-1)/10)+1)))))</f>
        <v/>
      </c>
      <c r="L501" s="539">
        <f>IF($N$501="","",IF(OR(ISTEXT($N$499),ISTEXT($N$500),ISTEXT($N$501)),"",IF(OR(9&gt;$N$499,1&gt;$N$500,((1-1)*$N$499+9)&gt;$N$501),"",IF(INDEX($P$501:$W$510,MOD(((1-1)*$N$499+9)-1,10)+1,INT((((1-1)*$N$499+9)-1)/10)+1)="","",INDEX($P$501:$W$510,MOD(((1-1)*$N$499+9)-1,10)+1,INT((((1-1)*$N$499+9)-1)/10)+1)))))</f>
        <v/>
      </c>
      <c r="M501" s="539">
        <f>IF($N$501="","",IF(OR(ISTEXT($N$499),ISTEXT($N$500),ISTEXT($N$501)),"",IF(OR(10&gt;$N$499,1&gt;$N$500,((1-1)*$N$499+10)&gt;$N$501),"",IF(INDEX($P$501:$W$510,MOD(((1-1)*$N$499+10)-1,10)+1,INT((((1-1)*$N$499+10)-1)/10)+1)="","",INDEX($P$501:$W$510,MOD(((1-1)*$N$499+10)-1,10)+1,INT((((1-1)*$N$499+10)-1)/10)+1)))))</f>
        <v/>
      </c>
      <c r="N501" s="534">
        <f>IF(OR(N499="",N500=""),"",IF(OR(ISTEXT(N499),ISTEXT(N500)),"",N499*N500))</f>
        <v/>
      </c>
      <c r="P501" s="540" t="n"/>
      <c r="Q501" s="540" t="n"/>
      <c r="R501" s="540" t="n"/>
      <c r="S501" s="540" t="n"/>
      <c r="T501" s="540" t="n"/>
      <c r="U501" s="540" t="n"/>
      <c r="V501" s="540" t="n"/>
      <c r="W501" s="540" t="n"/>
    </row>
    <row r="502" ht="13.35" customHeight="1" s="162">
      <c r="B502" s="537">
        <f>IF(OR($D$499="",$G$499=""),"",IF($D$499="Round",IF(2=1,"Axis 1 (0°)",IF(2=2,"Axis 2 (90°)","")),IF(ISTEXT($N$500),"",IF(2&gt;$N$500,"",IF(ISTEXT($I$499),"",ROUND((2-0.5)*$I$499/$N$500,1))))))</f>
        <v/>
      </c>
      <c r="C502" s="538" t="n"/>
      <c r="D502" s="539">
        <f>IF($N$501="","",IF(OR(ISTEXT($N$499),ISTEXT($N$500),ISTEXT($N$501)),"",IF(OR(1&gt;$N$499,2&gt;$N$500,((2-1)*$N$499+1)&gt;$N$501),"",IF(INDEX($P$501:$W$510,MOD(((2-1)*$N$499+1)-1,10)+1,INT((((2-1)*$N$499+1)-1)/10)+1)="","",INDEX($P$501:$W$510,MOD(((2-1)*$N$499+1)-1,10)+1,INT((((2-1)*$N$499+1)-1)/10)+1)))))</f>
        <v/>
      </c>
      <c r="E502" s="539">
        <f>IF($N$501="","",IF(OR(ISTEXT($N$499),ISTEXT($N$500),ISTEXT($N$501)),"",IF(OR(2&gt;$N$499,2&gt;$N$500,((2-1)*$N$499+2)&gt;$N$501),"",IF(INDEX($P$501:$W$510,MOD(((2-1)*$N$499+2)-1,10)+1,INT((((2-1)*$N$499+2)-1)/10)+1)="","",INDEX($P$501:$W$510,MOD(((2-1)*$N$499+2)-1,10)+1,INT((((2-1)*$N$499+2)-1)/10)+1)))))</f>
        <v/>
      </c>
      <c r="F502" s="539">
        <f>IF($N$501="","",IF(OR(ISTEXT($N$499),ISTEXT($N$500),ISTEXT($N$501)),"",IF(OR(3&gt;$N$499,2&gt;$N$500,((2-1)*$N$499+3)&gt;$N$501),"",IF(INDEX($P$501:$W$510,MOD(((2-1)*$N$499+3)-1,10)+1,INT((((2-1)*$N$499+3)-1)/10)+1)="","",INDEX($P$501:$W$510,MOD(((2-1)*$N$499+3)-1,10)+1,INT((((2-1)*$N$499+3)-1)/10)+1)))))</f>
        <v/>
      </c>
      <c r="G502" s="539">
        <f>IF($N$501="","",IF(OR(ISTEXT($N$499),ISTEXT($N$500),ISTEXT($N$501)),"",IF(OR(4&gt;$N$499,2&gt;$N$500,((2-1)*$N$499+4)&gt;$N$501),"",IF(INDEX($P$501:$W$510,MOD(((2-1)*$N$499+4)-1,10)+1,INT((((2-1)*$N$499+4)-1)/10)+1)="","",INDEX($P$501:$W$510,MOD(((2-1)*$N$499+4)-1,10)+1,INT((((2-1)*$N$499+4)-1)/10)+1)))))</f>
        <v/>
      </c>
      <c r="H502" s="539">
        <f>IF($N$501="","",IF(OR(ISTEXT($N$499),ISTEXT($N$500),ISTEXT($N$501)),"",IF(OR(5&gt;$N$499,2&gt;$N$500,((2-1)*$N$499+5)&gt;$N$501),"",IF(INDEX($P$501:$W$510,MOD(((2-1)*$N$499+5)-1,10)+1,INT((((2-1)*$N$499+5)-1)/10)+1)="","",INDEX($P$501:$W$510,MOD(((2-1)*$N$499+5)-1,10)+1,INT((((2-1)*$N$499+5)-1)/10)+1)))))</f>
        <v/>
      </c>
      <c r="I502" s="539">
        <f>IF($N$501="","",IF(OR(ISTEXT($N$499),ISTEXT($N$500),ISTEXT($N$501)),"",IF(OR(6&gt;$N$499,2&gt;$N$500,((2-1)*$N$499+6)&gt;$N$501),"",IF(INDEX($P$501:$W$510,MOD(((2-1)*$N$499+6)-1,10)+1,INT((((2-1)*$N$499+6)-1)/10)+1)="","",INDEX($P$501:$W$510,MOD(((2-1)*$N$499+6)-1,10)+1,INT((((2-1)*$N$499+6)-1)/10)+1)))))</f>
        <v/>
      </c>
      <c r="J502" s="539">
        <f>IF($N$501="","",IF(OR(ISTEXT($N$499),ISTEXT($N$500),ISTEXT($N$501)),"",IF(OR(7&gt;$N$499,2&gt;$N$500,((2-1)*$N$499+7)&gt;$N$501),"",IF(INDEX($P$501:$W$510,MOD(((2-1)*$N$499+7)-1,10)+1,INT((((2-1)*$N$499+7)-1)/10)+1)="","",INDEX($P$501:$W$510,MOD(((2-1)*$N$499+7)-1,10)+1,INT((((2-1)*$N$499+7)-1)/10)+1)))))</f>
        <v/>
      </c>
      <c r="K502" s="539">
        <f>IF($N$501="","",IF(OR(ISTEXT($N$499),ISTEXT($N$500),ISTEXT($N$501)),"",IF(OR(8&gt;$N$499,2&gt;$N$500,((2-1)*$N$499+8)&gt;$N$501),"",IF(INDEX($P$501:$W$510,MOD(((2-1)*$N$499+8)-1,10)+1,INT((((2-1)*$N$499+8)-1)/10)+1)="","",INDEX($P$501:$W$510,MOD(((2-1)*$N$499+8)-1,10)+1,INT((((2-1)*$N$499+8)-1)/10)+1)))))</f>
        <v/>
      </c>
      <c r="L502" s="539">
        <f>IF($N$501="","",IF(OR(ISTEXT($N$499),ISTEXT($N$500),ISTEXT($N$501)),"",IF(OR(9&gt;$N$499,2&gt;$N$500,((2-1)*$N$499+9)&gt;$N$501),"",IF(INDEX($P$501:$W$510,MOD(((2-1)*$N$499+9)-1,10)+1,INT((((2-1)*$N$499+9)-1)/10)+1)="","",INDEX($P$501:$W$510,MOD(((2-1)*$N$499+9)-1,10)+1,INT((((2-1)*$N$499+9)-1)/10)+1)))))</f>
        <v/>
      </c>
      <c r="M502" s="539">
        <f>IF($N$501="","",IF(OR(ISTEXT($N$499),ISTEXT($N$500),ISTEXT($N$501)),"",IF(OR(10&gt;$N$499,2&gt;$N$500,((2-1)*$N$499+10)&gt;$N$501),"",IF(INDEX($P$501:$W$510,MOD(((2-1)*$N$499+10)-1,10)+1,INT((((2-1)*$N$499+10)-1)/10)+1)="","",INDEX($P$501:$W$510,MOD(((2-1)*$N$499+10)-1,10)+1,INT((((2-1)*$N$499+10)-1)/10)+1)))))</f>
        <v/>
      </c>
      <c r="P502" s="540" t="n"/>
      <c r="Q502" s="540" t="n"/>
      <c r="R502" s="540" t="n"/>
      <c r="S502" s="540" t="n"/>
      <c r="T502" s="540" t="n"/>
      <c r="U502" s="540" t="n"/>
      <c r="V502" s="540" t="n"/>
      <c r="W502" s="540" t="n"/>
    </row>
    <row r="503" ht="13.35" customHeight="1" s="162">
      <c r="B503" s="537">
        <f>IF(OR($D$499="",$G$499=""),"",IF($D$499="Round",IF(3=1,"Axis 1 (0°)",IF(3=2,"Axis 2 (90°)","")),IF(ISTEXT($N$500),"",IF(3&gt;$N$500,"",IF(ISTEXT($I$499),"",ROUND((3-0.5)*$I$499/$N$500,1))))))</f>
        <v/>
      </c>
      <c r="C503" s="538" t="n"/>
      <c r="D503" s="539">
        <f>IF($N$501="","",IF(OR(ISTEXT($N$499),ISTEXT($N$500),ISTEXT($N$501)),"",IF(OR(1&gt;$N$499,3&gt;$N$500,((3-1)*$N$499+1)&gt;$N$501),"",IF(INDEX($P$501:$W$510,MOD(((3-1)*$N$499+1)-1,10)+1,INT((((3-1)*$N$499+1)-1)/10)+1)="","",INDEX($P$501:$W$510,MOD(((3-1)*$N$499+1)-1,10)+1,INT((((3-1)*$N$499+1)-1)/10)+1)))))</f>
        <v/>
      </c>
      <c r="E503" s="539">
        <f>IF($N$501="","",IF(OR(ISTEXT($N$499),ISTEXT($N$500),ISTEXT($N$501)),"",IF(OR(2&gt;$N$499,3&gt;$N$500,((3-1)*$N$499+2)&gt;$N$501),"",IF(INDEX($P$501:$W$510,MOD(((3-1)*$N$499+2)-1,10)+1,INT((((3-1)*$N$499+2)-1)/10)+1)="","",INDEX($P$501:$W$510,MOD(((3-1)*$N$499+2)-1,10)+1,INT((((3-1)*$N$499+2)-1)/10)+1)))))</f>
        <v/>
      </c>
      <c r="F503" s="539">
        <f>IF($N$501="","",IF(OR(ISTEXT($N$499),ISTEXT($N$500),ISTEXT($N$501)),"",IF(OR(3&gt;$N$499,3&gt;$N$500,((3-1)*$N$499+3)&gt;$N$501),"",IF(INDEX($P$501:$W$510,MOD(((3-1)*$N$499+3)-1,10)+1,INT((((3-1)*$N$499+3)-1)/10)+1)="","",INDEX($P$501:$W$510,MOD(((3-1)*$N$499+3)-1,10)+1,INT((((3-1)*$N$499+3)-1)/10)+1)))))</f>
        <v/>
      </c>
      <c r="G503" s="539">
        <f>IF($N$501="","",IF(OR(ISTEXT($N$499),ISTEXT($N$500),ISTEXT($N$501)),"",IF(OR(4&gt;$N$499,3&gt;$N$500,((3-1)*$N$499+4)&gt;$N$501),"",IF(INDEX($P$501:$W$510,MOD(((3-1)*$N$499+4)-1,10)+1,INT((((3-1)*$N$499+4)-1)/10)+1)="","",INDEX($P$501:$W$510,MOD(((3-1)*$N$499+4)-1,10)+1,INT((((3-1)*$N$499+4)-1)/10)+1)))))</f>
        <v/>
      </c>
      <c r="H503" s="539">
        <f>IF($N$501="","",IF(OR(ISTEXT($N$499),ISTEXT($N$500),ISTEXT($N$501)),"",IF(OR(5&gt;$N$499,3&gt;$N$500,((3-1)*$N$499+5)&gt;$N$501),"",IF(INDEX($P$501:$W$510,MOD(((3-1)*$N$499+5)-1,10)+1,INT((((3-1)*$N$499+5)-1)/10)+1)="","",INDEX($P$501:$W$510,MOD(((3-1)*$N$499+5)-1,10)+1,INT((((3-1)*$N$499+5)-1)/10)+1)))))</f>
        <v/>
      </c>
      <c r="I503" s="539">
        <f>IF($N$501="","",IF(OR(ISTEXT($N$499),ISTEXT($N$500),ISTEXT($N$501)),"",IF(OR(6&gt;$N$499,3&gt;$N$500,((3-1)*$N$499+6)&gt;$N$501),"",IF(INDEX($P$501:$W$510,MOD(((3-1)*$N$499+6)-1,10)+1,INT((((3-1)*$N$499+6)-1)/10)+1)="","",INDEX($P$501:$W$510,MOD(((3-1)*$N$499+6)-1,10)+1,INT((((3-1)*$N$499+6)-1)/10)+1)))))</f>
        <v/>
      </c>
      <c r="J503" s="539">
        <f>IF($N$501="","",IF(OR(ISTEXT($N$499),ISTEXT($N$500),ISTEXT($N$501)),"",IF(OR(7&gt;$N$499,3&gt;$N$500,((3-1)*$N$499+7)&gt;$N$501),"",IF(INDEX($P$501:$W$510,MOD(((3-1)*$N$499+7)-1,10)+1,INT((((3-1)*$N$499+7)-1)/10)+1)="","",INDEX($P$501:$W$510,MOD(((3-1)*$N$499+7)-1,10)+1,INT((((3-1)*$N$499+7)-1)/10)+1)))))</f>
        <v/>
      </c>
      <c r="K503" s="539">
        <f>IF($N$501="","",IF(OR(ISTEXT($N$499),ISTEXT($N$500),ISTEXT($N$501)),"",IF(OR(8&gt;$N$499,3&gt;$N$500,((3-1)*$N$499+8)&gt;$N$501),"",IF(INDEX($P$501:$W$510,MOD(((3-1)*$N$499+8)-1,10)+1,INT((((3-1)*$N$499+8)-1)/10)+1)="","",INDEX($P$501:$W$510,MOD(((3-1)*$N$499+8)-1,10)+1,INT((((3-1)*$N$499+8)-1)/10)+1)))))</f>
        <v/>
      </c>
      <c r="L503" s="539">
        <f>IF($N$501="","",IF(OR(ISTEXT($N$499),ISTEXT($N$500),ISTEXT($N$501)),"",IF(OR(9&gt;$N$499,3&gt;$N$500,((3-1)*$N$499+9)&gt;$N$501),"",IF(INDEX($P$501:$W$510,MOD(((3-1)*$N$499+9)-1,10)+1,INT((((3-1)*$N$499+9)-1)/10)+1)="","",INDEX($P$501:$W$510,MOD(((3-1)*$N$499+9)-1,10)+1,INT((((3-1)*$N$499+9)-1)/10)+1)))))</f>
        <v/>
      </c>
      <c r="M503" s="539">
        <f>IF($N$501="","",IF(OR(ISTEXT($N$499),ISTEXT($N$500),ISTEXT($N$501)),"",IF(OR(10&gt;$N$499,3&gt;$N$500,((3-1)*$N$499+10)&gt;$N$501),"",IF(INDEX($P$501:$W$510,MOD(((3-1)*$N$499+10)-1,10)+1,INT((((3-1)*$N$499+10)-1)/10)+1)="","",INDEX($P$501:$W$510,MOD(((3-1)*$N$499+10)-1,10)+1,INT((((3-1)*$N$499+10)-1)/10)+1)))))</f>
        <v/>
      </c>
      <c r="P503" s="540" t="n"/>
      <c r="Q503" s="540" t="n"/>
      <c r="R503" s="540" t="n"/>
      <c r="S503" s="540" t="n"/>
      <c r="T503" s="540" t="n"/>
      <c r="U503" s="540" t="n"/>
      <c r="V503" s="540" t="n"/>
      <c r="W503" s="540" t="n"/>
    </row>
    <row r="504" ht="13.35" customHeight="1" s="162">
      <c r="B504" s="537">
        <f>IF(OR($D$499="",$G$499=""),"",IF($D$499="Round",IF(4=1,"Axis 1 (0°)",IF(4=2,"Axis 2 (90°)","")),IF(ISTEXT($N$500),"",IF(4&gt;$N$500,"",IF(ISTEXT($I$499),"",ROUND((4-0.5)*$I$499/$N$500,1))))))</f>
        <v/>
      </c>
      <c r="C504" s="538" t="n"/>
      <c r="D504" s="539">
        <f>IF($N$501="","",IF(OR(ISTEXT($N$499),ISTEXT($N$500),ISTEXT($N$501)),"",IF(OR(1&gt;$N$499,4&gt;$N$500,((4-1)*$N$499+1)&gt;$N$501),"",IF(INDEX($P$501:$W$510,MOD(((4-1)*$N$499+1)-1,10)+1,INT((((4-1)*$N$499+1)-1)/10)+1)="","",INDEX($P$501:$W$510,MOD(((4-1)*$N$499+1)-1,10)+1,INT((((4-1)*$N$499+1)-1)/10)+1)))))</f>
        <v/>
      </c>
      <c r="E504" s="539">
        <f>IF($N$501="","",IF(OR(ISTEXT($N$499),ISTEXT($N$500),ISTEXT($N$501)),"",IF(OR(2&gt;$N$499,4&gt;$N$500,((4-1)*$N$499+2)&gt;$N$501),"",IF(INDEX($P$501:$W$510,MOD(((4-1)*$N$499+2)-1,10)+1,INT((((4-1)*$N$499+2)-1)/10)+1)="","",INDEX($P$501:$W$510,MOD(((4-1)*$N$499+2)-1,10)+1,INT((((4-1)*$N$499+2)-1)/10)+1)))))</f>
        <v/>
      </c>
      <c r="F504" s="539">
        <f>IF($N$501="","",IF(OR(ISTEXT($N$499),ISTEXT($N$500),ISTEXT($N$501)),"",IF(OR(3&gt;$N$499,4&gt;$N$500,((4-1)*$N$499+3)&gt;$N$501),"",IF(INDEX($P$501:$W$510,MOD(((4-1)*$N$499+3)-1,10)+1,INT((((4-1)*$N$499+3)-1)/10)+1)="","",INDEX($P$501:$W$510,MOD(((4-1)*$N$499+3)-1,10)+1,INT((((4-1)*$N$499+3)-1)/10)+1)))))</f>
        <v/>
      </c>
      <c r="G504" s="539">
        <f>IF($N$501="","",IF(OR(ISTEXT($N$499),ISTEXT($N$500),ISTEXT($N$501)),"",IF(OR(4&gt;$N$499,4&gt;$N$500,((4-1)*$N$499+4)&gt;$N$501),"",IF(INDEX($P$501:$W$510,MOD(((4-1)*$N$499+4)-1,10)+1,INT((((4-1)*$N$499+4)-1)/10)+1)="","",INDEX($P$501:$W$510,MOD(((4-1)*$N$499+4)-1,10)+1,INT((((4-1)*$N$499+4)-1)/10)+1)))))</f>
        <v/>
      </c>
      <c r="H504" s="539">
        <f>IF($N$501="","",IF(OR(ISTEXT($N$499),ISTEXT($N$500),ISTEXT($N$501)),"",IF(OR(5&gt;$N$499,4&gt;$N$500,((4-1)*$N$499+5)&gt;$N$501),"",IF(INDEX($P$501:$W$510,MOD(((4-1)*$N$499+5)-1,10)+1,INT((((4-1)*$N$499+5)-1)/10)+1)="","",INDEX($P$501:$W$510,MOD(((4-1)*$N$499+5)-1,10)+1,INT((((4-1)*$N$499+5)-1)/10)+1)))))</f>
        <v/>
      </c>
      <c r="I504" s="539">
        <f>IF($N$501="","",IF(OR(ISTEXT($N$499),ISTEXT($N$500),ISTEXT($N$501)),"",IF(OR(6&gt;$N$499,4&gt;$N$500,((4-1)*$N$499+6)&gt;$N$501),"",IF(INDEX($P$501:$W$510,MOD(((4-1)*$N$499+6)-1,10)+1,INT((((4-1)*$N$499+6)-1)/10)+1)="","",INDEX($P$501:$W$510,MOD(((4-1)*$N$499+6)-1,10)+1,INT((((4-1)*$N$499+6)-1)/10)+1)))))</f>
        <v/>
      </c>
      <c r="J504" s="539">
        <f>IF($N$501="","",IF(OR(ISTEXT($N$499),ISTEXT($N$500),ISTEXT($N$501)),"",IF(OR(7&gt;$N$499,4&gt;$N$500,((4-1)*$N$499+7)&gt;$N$501),"",IF(INDEX($P$501:$W$510,MOD(((4-1)*$N$499+7)-1,10)+1,INT((((4-1)*$N$499+7)-1)/10)+1)="","",INDEX($P$501:$W$510,MOD(((4-1)*$N$499+7)-1,10)+1,INT((((4-1)*$N$499+7)-1)/10)+1)))))</f>
        <v/>
      </c>
      <c r="K504" s="539">
        <f>IF($N$501="","",IF(OR(ISTEXT($N$499),ISTEXT($N$500),ISTEXT($N$501)),"",IF(OR(8&gt;$N$499,4&gt;$N$500,((4-1)*$N$499+8)&gt;$N$501),"",IF(INDEX($P$501:$W$510,MOD(((4-1)*$N$499+8)-1,10)+1,INT((((4-1)*$N$499+8)-1)/10)+1)="","",INDEX($P$501:$W$510,MOD(((4-1)*$N$499+8)-1,10)+1,INT((((4-1)*$N$499+8)-1)/10)+1)))))</f>
        <v/>
      </c>
      <c r="L504" s="539">
        <f>IF($N$501="","",IF(OR(ISTEXT($N$499),ISTEXT($N$500),ISTEXT($N$501)),"",IF(OR(9&gt;$N$499,4&gt;$N$500,((4-1)*$N$499+9)&gt;$N$501),"",IF(INDEX($P$501:$W$510,MOD(((4-1)*$N$499+9)-1,10)+1,INT((((4-1)*$N$499+9)-1)/10)+1)="","",INDEX($P$501:$W$510,MOD(((4-1)*$N$499+9)-1,10)+1,INT((((4-1)*$N$499+9)-1)/10)+1)))))</f>
        <v/>
      </c>
      <c r="M504" s="539">
        <f>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IF(OR($D$499="",$G$499=""),"",IF($D$499="Round",IF(5=1,"Axis 1 (0°)",IF(5=2,"Axis 2 (90°)","")),IF(ISTEXT($N$500),"",IF(5&gt;$N$500,"",IF(ISTEXT($I$499),"",ROUND((5-0.5)*$I$499/$N$500,1))))))</f>
        <v/>
      </c>
      <c r="C505" s="538" t="n"/>
      <c r="D505" s="539">
        <f>IF($N$501="","",IF(OR(ISTEXT($N$499),ISTEXT($N$500),ISTEXT($N$501)),"",IF(OR(1&gt;$N$499,5&gt;$N$500,((5-1)*$N$499+1)&gt;$N$501),"",IF(INDEX($P$501:$W$510,MOD(((5-1)*$N$499+1)-1,10)+1,INT((((5-1)*$N$499+1)-1)/10)+1)="","",INDEX($P$501:$W$510,MOD(((5-1)*$N$499+1)-1,10)+1,INT((((5-1)*$N$499+1)-1)/10)+1)))))</f>
        <v/>
      </c>
      <c r="E505" s="539">
        <f>IF($N$501="","",IF(OR(ISTEXT($N$499),ISTEXT($N$500),ISTEXT($N$501)),"",IF(OR(2&gt;$N$499,5&gt;$N$500,((5-1)*$N$499+2)&gt;$N$501),"",IF(INDEX($P$501:$W$510,MOD(((5-1)*$N$499+2)-1,10)+1,INT((((5-1)*$N$499+2)-1)/10)+1)="","",INDEX($P$501:$W$510,MOD(((5-1)*$N$499+2)-1,10)+1,INT((((5-1)*$N$499+2)-1)/10)+1)))))</f>
        <v/>
      </c>
      <c r="F505" s="539">
        <f>IF($N$501="","",IF(OR(ISTEXT($N$499),ISTEXT($N$500),ISTEXT($N$501)),"",IF(OR(3&gt;$N$499,5&gt;$N$500,((5-1)*$N$499+3)&gt;$N$501),"",IF(INDEX($P$501:$W$510,MOD(((5-1)*$N$499+3)-1,10)+1,INT((((5-1)*$N$499+3)-1)/10)+1)="","",INDEX($P$501:$W$510,MOD(((5-1)*$N$499+3)-1,10)+1,INT((((5-1)*$N$499+3)-1)/10)+1)))))</f>
        <v/>
      </c>
      <c r="G505" s="539">
        <f>IF($N$501="","",IF(OR(ISTEXT($N$499),ISTEXT($N$500),ISTEXT($N$501)),"",IF(OR(4&gt;$N$499,5&gt;$N$500,((5-1)*$N$499+4)&gt;$N$501),"",IF(INDEX($P$501:$W$510,MOD(((5-1)*$N$499+4)-1,10)+1,INT((((5-1)*$N$499+4)-1)/10)+1)="","",INDEX($P$501:$W$510,MOD(((5-1)*$N$499+4)-1,10)+1,INT((((5-1)*$N$499+4)-1)/10)+1)))))</f>
        <v/>
      </c>
      <c r="H505" s="539">
        <f>IF($N$501="","",IF(OR(ISTEXT($N$499),ISTEXT($N$500),ISTEXT($N$501)),"",IF(OR(5&gt;$N$499,5&gt;$N$500,((5-1)*$N$499+5)&gt;$N$501),"",IF(INDEX($P$501:$W$510,MOD(((5-1)*$N$499+5)-1,10)+1,INT((((5-1)*$N$499+5)-1)/10)+1)="","",INDEX($P$501:$W$510,MOD(((5-1)*$N$499+5)-1,10)+1,INT((((5-1)*$N$499+5)-1)/10)+1)))))</f>
        <v/>
      </c>
      <c r="I505" s="539">
        <f>IF($N$501="","",IF(OR(ISTEXT($N$499),ISTEXT($N$500),ISTEXT($N$501)),"",IF(OR(6&gt;$N$499,5&gt;$N$500,((5-1)*$N$499+6)&gt;$N$501),"",IF(INDEX($P$501:$W$510,MOD(((5-1)*$N$499+6)-1,10)+1,INT((((5-1)*$N$499+6)-1)/10)+1)="","",INDEX($P$501:$W$510,MOD(((5-1)*$N$499+6)-1,10)+1,INT((((5-1)*$N$499+6)-1)/10)+1)))))</f>
        <v/>
      </c>
      <c r="J505" s="539">
        <f>IF($N$501="","",IF(OR(ISTEXT($N$499),ISTEXT($N$500),ISTEXT($N$501)),"",IF(OR(7&gt;$N$499,5&gt;$N$500,((5-1)*$N$499+7)&gt;$N$501),"",IF(INDEX($P$501:$W$510,MOD(((5-1)*$N$499+7)-1,10)+1,INT((((5-1)*$N$499+7)-1)/10)+1)="","",INDEX($P$501:$W$510,MOD(((5-1)*$N$499+7)-1,10)+1,INT((((5-1)*$N$499+7)-1)/10)+1)))))</f>
        <v/>
      </c>
      <c r="K505" s="539">
        <f>IF($N$501="","",IF(OR(ISTEXT($N$499),ISTEXT($N$500),ISTEXT($N$501)),"",IF(OR(8&gt;$N$499,5&gt;$N$500,((5-1)*$N$499+8)&gt;$N$501),"",IF(INDEX($P$501:$W$510,MOD(((5-1)*$N$499+8)-1,10)+1,INT((((5-1)*$N$499+8)-1)/10)+1)="","",INDEX($P$501:$W$510,MOD(((5-1)*$N$499+8)-1,10)+1,INT((((5-1)*$N$499+8)-1)/10)+1)))))</f>
        <v/>
      </c>
      <c r="L505" s="539">
        <f>IF($N$501="","",IF(OR(ISTEXT($N$499),ISTEXT($N$500),ISTEXT($N$501)),"",IF(OR(9&gt;$N$499,5&gt;$N$500,((5-1)*$N$499+9)&gt;$N$501),"",IF(INDEX($P$501:$W$510,MOD(((5-1)*$N$499+9)-1,10)+1,INT((((5-1)*$N$499+9)-1)/10)+1)="","",INDEX($P$501:$W$510,MOD(((5-1)*$N$499+9)-1,10)+1,INT((((5-1)*$N$499+9)-1)/10)+1)))))</f>
        <v/>
      </c>
      <c r="M505" s="539">
        <f>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IF(OR($D$499="",$G$499=""),"",IF($D$499="Round",IF(6=1,"Axis 1 (0°)",IF(6=2,"Axis 2 (90°)","")),IF(ISTEXT($N$500),"",IF(6&gt;$N$500,"",IF(ISTEXT($I$499),"",ROUND((6-0.5)*$I$499/$N$500,1))))))</f>
        <v/>
      </c>
      <c r="C506" s="538" t="n"/>
      <c r="D506" s="539">
        <f>IF($N$501="","",IF(OR(ISTEXT($N$499),ISTEXT($N$500),ISTEXT($N$501)),"",IF(OR(1&gt;$N$499,6&gt;$N$500,((6-1)*$N$499+1)&gt;$N$501),"",IF(INDEX($P$501:$W$510,MOD(((6-1)*$N$499+1)-1,10)+1,INT((((6-1)*$N$499+1)-1)/10)+1)="","",INDEX($P$501:$W$510,MOD(((6-1)*$N$499+1)-1,10)+1,INT((((6-1)*$N$499+1)-1)/10)+1)))))</f>
        <v/>
      </c>
      <c r="E506" s="539">
        <f>IF($N$501="","",IF(OR(ISTEXT($N$499),ISTEXT($N$500),ISTEXT($N$501)),"",IF(OR(2&gt;$N$499,6&gt;$N$500,((6-1)*$N$499+2)&gt;$N$501),"",IF(INDEX($P$501:$W$510,MOD(((6-1)*$N$499+2)-1,10)+1,INT((((6-1)*$N$499+2)-1)/10)+1)="","",INDEX($P$501:$W$510,MOD(((6-1)*$N$499+2)-1,10)+1,INT((((6-1)*$N$499+2)-1)/10)+1)))))</f>
        <v/>
      </c>
      <c r="F506" s="539">
        <f>IF($N$501="","",IF(OR(ISTEXT($N$499),ISTEXT($N$500),ISTEXT($N$501)),"",IF(OR(3&gt;$N$499,6&gt;$N$500,((6-1)*$N$499+3)&gt;$N$501),"",IF(INDEX($P$501:$W$510,MOD(((6-1)*$N$499+3)-1,10)+1,INT((((6-1)*$N$499+3)-1)/10)+1)="","",INDEX($P$501:$W$510,MOD(((6-1)*$N$499+3)-1,10)+1,INT((((6-1)*$N$499+3)-1)/10)+1)))))</f>
        <v/>
      </c>
      <c r="G506" s="539">
        <f>IF($N$501="","",IF(OR(ISTEXT($N$499),ISTEXT($N$500),ISTEXT($N$501)),"",IF(OR(4&gt;$N$499,6&gt;$N$500,((6-1)*$N$499+4)&gt;$N$501),"",IF(INDEX($P$501:$W$510,MOD(((6-1)*$N$499+4)-1,10)+1,INT((((6-1)*$N$499+4)-1)/10)+1)="","",INDEX($P$501:$W$510,MOD(((6-1)*$N$499+4)-1,10)+1,INT((((6-1)*$N$499+4)-1)/10)+1)))))</f>
        <v/>
      </c>
      <c r="H506" s="539">
        <f>IF($N$501="","",IF(OR(ISTEXT($N$499),ISTEXT($N$500),ISTEXT($N$501)),"",IF(OR(5&gt;$N$499,6&gt;$N$500,((6-1)*$N$499+5)&gt;$N$501),"",IF(INDEX($P$501:$W$510,MOD(((6-1)*$N$499+5)-1,10)+1,INT((((6-1)*$N$499+5)-1)/10)+1)="","",INDEX($P$501:$W$510,MOD(((6-1)*$N$499+5)-1,10)+1,INT((((6-1)*$N$499+5)-1)/10)+1)))))</f>
        <v/>
      </c>
      <c r="I506" s="539">
        <f>IF($N$501="","",IF(OR(ISTEXT($N$499),ISTEXT($N$500),ISTEXT($N$501)),"",IF(OR(6&gt;$N$499,6&gt;$N$500,((6-1)*$N$499+6)&gt;$N$501),"",IF(INDEX($P$501:$W$510,MOD(((6-1)*$N$499+6)-1,10)+1,INT((((6-1)*$N$499+6)-1)/10)+1)="","",INDEX($P$501:$W$510,MOD(((6-1)*$N$499+6)-1,10)+1,INT((((6-1)*$N$499+6)-1)/10)+1)))))</f>
        <v/>
      </c>
      <c r="J506" s="539">
        <f>IF($N$501="","",IF(OR(ISTEXT($N$499),ISTEXT($N$500),ISTEXT($N$501)),"",IF(OR(7&gt;$N$499,6&gt;$N$500,((6-1)*$N$499+7)&gt;$N$501),"",IF(INDEX($P$501:$W$510,MOD(((6-1)*$N$499+7)-1,10)+1,INT((((6-1)*$N$499+7)-1)/10)+1)="","",INDEX($P$501:$W$510,MOD(((6-1)*$N$499+7)-1,10)+1,INT((((6-1)*$N$499+7)-1)/10)+1)))))</f>
        <v/>
      </c>
      <c r="K506" s="539">
        <f>IF($N$501="","",IF(OR(ISTEXT($N$499),ISTEXT($N$500),ISTEXT($N$501)),"",IF(OR(8&gt;$N$499,6&gt;$N$500,((6-1)*$N$499+8)&gt;$N$501),"",IF(INDEX($P$501:$W$510,MOD(((6-1)*$N$499+8)-1,10)+1,INT((((6-1)*$N$499+8)-1)/10)+1)="","",INDEX($P$501:$W$510,MOD(((6-1)*$N$499+8)-1,10)+1,INT((((6-1)*$N$499+8)-1)/10)+1)))))</f>
        <v/>
      </c>
      <c r="L506" s="539">
        <f>IF($N$501="","",IF(OR(ISTEXT($N$499),ISTEXT($N$500),ISTEXT($N$501)),"",IF(OR(9&gt;$N$499,6&gt;$N$500,((6-1)*$N$499+9)&gt;$N$501),"",IF(INDEX($P$501:$W$510,MOD(((6-1)*$N$499+9)-1,10)+1,INT((((6-1)*$N$499+9)-1)/10)+1)="","",INDEX($P$501:$W$510,MOD(((6-1)*$N$499+9)-1,10)+1,INT((((6-1)*$N$499+9)-1)/10)+1)))))</f>
        <v/>
      </c>
      <c r="M506" s="539">
        <f>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IF(OR($D$499="",$G$499=""),"",IF($D$499="Round",IF(7=1,"Axis 1 (0°)",IF(7=2,"Axis 2 (90°)","")),IF(ISTEXT($N$500),"",IF(7&gt;$N$500,"",IF(ISTEXT($I$499),"",ROUND((7-0.5)*$I$499/$N$500,1))))))</f>
        <v/>
      </c>
      <c r="C507" s="538" t="n"/>
      <c r="D507" s="539">
        <f>IF($N$501="","",IF(OR(ISTEXT($N$499),ISTEXT($N$500),ISTEXT($N$501)),"",IF(OR(1&gt;$N$499,7&gt;$N$500,((7-1)*$N$499+1)&gt;$N$501),"",IF(INDEX($P$501:$W$510,MOD(((7-1)*$N$499+1)-1,10)+1,INT((((7-1)*$N$499+1)-1)/10)+1)="","",INDEX($P$501:$W$510,MOD(((7-1)*$N$499+1)-1,10)+1,INT((((7-1)*$N$499+1)-1)/10)+1)))))</f>
        <v/>
      </c>
      <c r="E507" s="539">
        <f>IF($N$501="","",IF(OR(ISTEXT($N$499),ISTEXT($N$500),ISTEXT($N$501)),"",IF(OR(2&gt;$N$499,7&gt;$N$500,((7-1)*$N$499+2)&gt;$N$501),"",IF(INDEX($P$501:$W$510,MOD(((7-1)*$N$499+2)-1,10)+1,INT((((7-1)*$N$499+2)-1)/10)+1)="","",INDEX($P$501:$W$510,MOD(((7-1)*$N$499+2)-1,10)+1,INT((((7-1)*$N$499+2)-1)/10)+1)))))</f>
        <v/>
      </c>
      <c r="F507" s="539">
        <f>IF($N$501="","",IF(OR(ISTEXT($N$499),ISTEXT($N$500),ISTEXT($N$501)),"",IF(OR(3&gt;$N$499,7&gt;$N$500,((7-1)*$N$499+3)&gt;$N$501),"",IF(INDEX($P$501:$W$510,MOD(((7-1)*$N$499+3)-1,10)+1,INT((((7-1)*$N$499+3)-1)/10)+1)="","",INDEX($P$501:$W$510,MOD(((7-1)*$N$499+3)-1,10)+1,INT((((7-1)*$N$499+3)-1)/10)+1)))))</f>
        <v/>
      </c>
      <c r="G507" s="539">
        <f>IF($N$501="","",IF(OR(ISTEXT($N$499),ISTEXT($N$500),ISTEXT($N$501)),"",IF(OR(4&gt;$N$499,7&gt;$N$500,((7-1)*$N$499+4)&gt;$N$501),"",IF(INDEX($P$501:$W$510,MOD(((7-1)*$N$499+4)-1,10)+1,INT((((7-1)*$N$499+4)-1)/10)+1)="","",INDEX($P$501:$W$510,MOD(((7-1)*$N$499+4)-1,10)+1,INT((((7-1)*$N$499+4)-1)/10)+1)))))</f>
        <v/>
      </c>
      <c r="H507" s="539">
        <f>IF($N$501="","",IF(OR(ISTEXT($N$499),ISTEXT($N$500),ISTEXT($N$501)),"",IF(OR(5&gt;$N$499,7&gt;$N$500,((7-1)*$N$499+5)&gt;$N$501),"",IF(INDEX($P$501:$W$510,MOD(((7-1)*$N$499+5)-1,10)+1,INT((((7-1)*$N$499+5)-1)/10)+1)="","",INDEX($P$501:$W$510,MOD(((7-1)*$N$499+5)-1,10)+1,INT((((7-1)*$N$499+5)-1)/10)+1)))))</f>
        <v/>
      </c>
      <c r="I507" s="539">
        <f>IF($N$501="","",IF(OR(ISTEXT($N$499),ISTEXT($N$500),ISTEXT($N$501)),"",IF(OR(6&gt;$N$499,7&gt;$N$500,((7-1)*$N$499+6)&gt;$N$501),"",IF(INDEX($P$501:$W$510,MOD(((7-1)*$N$499+6)-1,10)+1,INT((((7-1)*$N$499+6)-1)/10)+1)="","",INDEX($P$501:$W$510,MOD(((7-1)*$N$499+6)-1,10)+1,INT((((7-1)*$N$499+6)-1)/10)+1)))))</f>
        <v/>
      </c>
      <c r="J507" s="539">
        <f>IF($N$501="","",IF(OR(ISTEXT($N$499),ISTEXT($N$500),ISTEXT($N$501)),"",IF(OR(7&gt;$N$499,7&gt;$N$500,((7-1)*$N$499+7)&gt;$N$501),"",IF(INDEX($P$501:$W$510,MOD(((7-1)*$N$499+7)-1,10)+1,INT((((7-1)*$N$499+7)-1)/10)+1)="","",INDEX($P$501:$W$510,MOD(((7-1)*$N$499+7)-1,10)+1,INT((((7-1)*$N$499+7)-1)/10)+1)))))</f>
        <v/>
      </c>
      <c r="K507" s="539">
        <f>IF($N$501="","",IF(OR(ISTEXT($N$499),ISTEXT($N$500),ISTEXT($N$501)),"",IF(OR(8&gt;$N$499,7&gt;$N$500,((7-1)*$N$499+8)&gt;$N$501),"",IF(INDEX($P$501:$W$510,MOD(((7-1)*$N$499+8)-1,10)+1,INT((((7-1)*$N$499+8)-1)/10)+1)="","",INDEX($P$501:$W$510,MOD(((7-1)*$N$499+8)-1,10)+1,INT((((7-1)*$N$499+8)-1)/10)+1)))))</f>
        <v/>
      </c>
      <c r="L507" s="539">
        <f>IF($N$501="","",IF(OR(ISTEXT($N$499),ISTEXT($N$500),ISTEXT($N$501)),"",IF(OR(9&gt;$N$499,7&gt;$N$500,((7-1)*$N$499+9)&gt;$N$501),"",IF(INDEX($P$501:$W$510,MOD(((7-1)*$N$499+9)-1,10)+1,INT((((7-1)*$N$499+9)-1)/10)+1)="","",INDEX($P$501:$W$510,MOD(((7-1)*$N$499+9)-1,10)+1,INT((((7-1)*$N$499+9)-1)/10)+1)))))</f>
        <v/>
      </c>
      <c r="M507" s="539">
        <f>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IF(OR($D$499="",$G$499=""),"",IF($D$499="Round",IF(8=1,"Axis 1 (0°)",IF(8=2,"Axis 2 (90°)","")),IF(ISTEXT($N$500),"",IF(8&gt;$N$500,"",IF(ISTEXT($I$499),"",ROUND((8-0.5)*$I$499/$N$500,1))))))</f>
        <v/>
      </c>
      <c r="C508" s="538" t="n"/>
      <c r="D508" s="539">
        <f>IF($N$501="","",IF(OR(ISTEXT($N$499),ISTEXT($N$500),ISTEXT($N$501)),"",IF(OR(1&gt;$N$499,8&gt;$N$500,((8-1)*$N$499+1)&gt;$N$501),"",IF(INDEX($P$501:$W$510,MOD(((8-1)*$N$499+1)-1,10)+1,INT((((8-1)*$N$499+1)-1)/10)+1)="","",INDEX($P$501:$W$510,MOD(((8-1)*$N$499+1)-1,10)+1,INT((((8-1)*$N$499+1)-1)/10)+1)))))</f>
        <v/>
      </c>
      <c r="E508" s="539">
        <f>IF($N$501="","",IF(OR(ISTEXT($N$499),ISTEXT($N$500),ISTEXT($N$501)),"",IF(OR(2&gt;$N$499,8&gt;$N$500,((8-1)*$N$499+2)&gt;$N$501),"",IF(INDEX($P$501:$W$510,MOD(((8-1)*$N$499+2)-1,10)+1,INT((((8-1)*$N$499+2)-1)/10)+1)="","",INDEX($P$501:$W$510,MOD(((8-1)*$N$499+2)-1,10)+1,INT((((8-1)*$N$499+2)-1)/10)+1)))))</f>
        <v/>
      </c>
      <c r="F508" s="539">
        <f>IF($N$501="","",IF(OR(ISTEXT($N$499),ISTEXT($N$500),ISTEXT($N$501)),"",IF(OR(3&gt;$N$499,8&gt;$N$500,((8-1)*$N$499+3)&gt;$N$501),"",IF(INDEX($P$501:$W$510,MOD(((8-1)*$N$499+3)-1,10)+1,INT((((8-1)*$N$499+3)-1)/10)+1)="","",INDEX($P$501:$W$510,MOD(((8-1)*$N$499+3)-1,10)+1,INT((((8-1)*$N$499+3)-1)/10)+1)))))</f>
        <v/>
      </c>
      <c r="G508" s="539">
        <f>IF($N$501="","",IF(OR(ISTEXT($N$499),ISTEXT($N$500),ISTEXT($N$501)),"",IF(OR(4&gt;$N$499,8&gt;$N$500,((8-1)*$N$499+4)&gt;$N$501),"",IF(INDEX($P$501:$W$510,MOD(((8-1)*$N$499+4)-1,10)+1,INT((((8-1)*$N$499+4)-1)/10)+1)="","",INDEX($P$501:$W$510,MOD(((8-1)*$N$499+4)-1,10)+1,INT((((8-1)*$N$499+4)-1)/10)+1)))))</f>
        <v/>
      </c>
      <c r="H508" s="539">
        <f>IF($N$501="","",IF(OR(ISTEXT($N$499),ISTEXT($N$500),ISTEXT($N$501)),"",IF(OR(5&gt;$N$499,8&gt;$N$500,((8-1)*$N$499+5)&gt;$N$501),"",IF(INDEX($P$501:$W$510,MOD(((8-1)*$N$499+5)-1,10)+1,INT((((8-1)*$N$499+5)-1)/10)+1)="","",INDEX($P$501:$W$510,MOD(((8-1)*$N$499+5)-1,10)+1,INT((((8-1)*$N$499+5)-1)/10)+1)))))</f>
        <v/>
      </c>
      <c r="I508" s="539">
        <f>IF($N$501="","",IF(OR(ISTEXT($N$499),ISTEXT($N$500),ISTEXT($N$501)),"",IF(OR(6&gt;$N$499,8&gt;$N$500,((8-1)*$N$499+6)&gt;$N$501),"",IF(INDEX($P$501:$W$510,MOD(((8-1)*$N$499+6)-1,10)+1,INT((((8-1)*$N$499+6)-1)/10)+1)="","",INDEX($P$501:$W$510,MOD(((8-1)*$N$499+6)-1,10)+1,INT((((8-1)*$N$499+6)-1)/10)+1)))))</f>
        <v/>
      </c>
      <c r="J508" s="539">
        <f>IF($N$501="","",IF(OR(ISTEXT($N$499),ISTEXT($N$500),ISTEXT($N$501)),"",IF(OR(7&gt;$N$499,8&gt;$N$500,((8-1)*$N$499+7)&gt;$N$501),"",IF(INDEX($P$501:$W$510,MOD(((8-1)*$N$499+7)-1,10)+1,INT((((8-1)*$N$499+7)-1)/10)+1)="","",INDEX($P$501:$W$510,MOD(((8-1)*$N$499+7)-1,10)+1,INT((((8-1)*$N$499+7)-1)/10)+1)))))</f>
        <v/>
      </c>
      <c r="K508" s="539">
        <f>IF($N$501="","",IF(OR(ISTEXT($N$499),ISTEXT($N$500),ISTEXT($N$501)),"",IF(OR(8&gt;$N$499,8&gt;$N$500,((8-1)*$N$499+8)&gt;$N$501),"",IF(INDEX($P$501:$W$510,MOD(((8-1)*$N$499+8)-1,10)+1,INT((((8-1)*$N$499+8)-1)/10)+1)="","",INDEX($P$501:$W$510,MOD(((8-1)*$N$499+8)-1,10)+1,INT((((8-1)*$N$499+8)-1)/10)+1)))))</f>
        <v/>
      </c>
      <c r="L508" s="539">
        <f>IF($N$501="","",IF(OR(ISTEXT($N$499),ISTEXT($N$500),ISTEXT($N$501)),"",IF(OR(9&gt;$N$499,8&gt;$N$500,((8-1)*$N$499+9)&gt;$N$501),"",IF(INDEX($P$501:$W$510,MOD(((8-1)*$N$499+9)-1,10)+1,INT((((8-1)*$N$499+9)-1)/10)+1)="","",INDEX($P$501:$W$510,MOD(((8-1)*$N$499+9)-1,10)+1,INT((((8-1)*$N$499+9)-1)/10)+1)))))</f>
        <v/>
      </c>
      <c r="M508" s="539">
        <f>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IF($G$514="","",IF($D$514="Round",$G$514&amp;""" dia",$G$514&amp;""" x "&amp;$I$514&amp;""""))</f>
        <v/>
      </c>
      <c r="G512" s="173" t="n"/>
      <c r="H512" s="525">
        <f>IF(OR($D$514="",$G$514=""),"",IF($D$514="Round",IF(ISTEXT($G$514),"",ROUND(PI()*(($G$514-2*N($K$514))/2)^2/144,3)),IF($I$514="","",IF(OR(ISTEXT($G$514),ISTEXT($I$514)),"",ROUND(($G$514-2*N($K$514))*($I$514-2*N($K$514))/144,3)))))</f>
        <v/>
      </c>
      <c r="I512" s="189" t="n"/>
      <c r="J512" s="189" t="n"/>
      <c r="K512" s="189">
        <f>IF(N(J512)*N(H512)=0,"",ROUND(N(J512)*N(H512),0))</f>
        <v/>
      </c>
      <c r="L512" s="189">
        <f>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IF($N$514="","",IF($D$514="Round",$N$514&amp;" x 2 axes",IF($N$515="","",$N$514&amp;" x "&amp;$N$515)))</f>
        <v/>
      </c>
      <c r="N514" s="534">
        <f>IF(OR($D$514="",$G$514=""),"",IF($D$514="Round",IF(ISTEXT($G$514),"",IF($G$514&lt;=9,6,IF($G$514&lt;=12,8,10))),IF(ISTEXT($G$514),"",IF($G$514&lt;12,2,MIN(10,MAX(3,ROUNDUP($G$514/6,0)))))))</f>
        <v/>
      </c>
      <c r="P514" s="473" t="inlineStr">
        <is>
          <t>Quick entry – type readings in order (row by row of the grid), down this column then the next:</t>
        </is>
      </c>
    </row>
    <row r="515" ht="13.35" customHeight="1" s="162">
      <c r="B515" s="535" t="inlineStr">
        <is>
          <t>Depth↓ Pos→ (in)</t>
        </is>
      </c>
      <c r="C515" s="414" t="n"/>
      <c r="D515" s="535">
        <f>IF(ISTEXT($N$514),"",IF(OR($D$514="",$G$514="",1&gt;$N$514),"",IF($D$514="Round",IF(ISTEXT($G$514),"",ROUND(IF(1&lt;=$N$514/2,$G$514/2*(1-SQRT(($N$514-2*1+1)/$N$514)),$G$514-$G$514/2*(1-SQRT(($N$514-2*($N$514-1+1)+1)/$N$514))),1)),IF(ISTEXT($G$514),"",ROUND((1-0.5)*$G$514/$N$514,1)))))</f>
        <v/>
      </c>
      <c r="E515" s="535">
        <f>IF(ISTEXT($N$514),"",IF(OR($D$514="",$G$514="",2&gt;$N$514),"",IF($D$514="Round",IF(ISTEXT($G$514),"",ROUND(IF(2&lt;=$N$514/2,$G$514/2*(1-SQRT(($N$514-2*2+1)/$N$514)),$G$514-$G$514/2*(1-SQRT(($N$514-2*($N$514-2+1)+1)/$N$514))),1)),IF(ISTEXT($G$514),"",ROUND((2-0.5)*$G$514/$N$514,1)))))</f>
        <v/>
      </c>
      <c r="F515" s="535">
        <f>IF(ISTEXT($N$514),"",IF(OR($D$514="",$G$514="",3&gt;$N$514),"",IF($D$514="Round",IF(ISTEXT($G$514),"",ROUND(IF(3&lt;=$N$514/2,$G$514/2*(1-SQRT(($N$514-2*3+1)/$N$514)),$G$514-$G$514/2*(1-SQRT(($N$514-2*($N$514-3+1)+1)/$N$514))),1)),IF(ISTEXT($G$514),"",ROUND((3-0.5)*$G$514/$N$514,1)))))</f>
        <v/>
      </c>
      <c r="G515" s="535">
        <f>IF(ISTEXT($N$514),"",IF(OR($D$514="",$G$514="",4&gt;$N$514),"",IF($D$514="Round",IF(ISTEXT($G$514),"",ROUND(IF(4&lt;=$N$514/2,$G$514/2*(1-SQRT(($N$514-2*4+1)/$N$514)),$G$514-$G$514/2*(1-SQRT(($N$514-2*($N$514-4+1)+1)/$N$514))),1)),IF(ISTEXT($G$514),"",ROUND((4-0.5)*$G$514/$N$514,1)))))</f>
        <v/>
      </c>
      <c r="H515" s="535">
        <f>IF(ISTEXT($N$514),"",IF(OR($D$514="",$G$514="",5&gt;$N$514),"",IF($D$514="Round",IF(ISTEXT($G$514),"",ROUND(IF(5&lt;=$N$514/2,$G$514/2*(1-SQRT(($N$514-2*5+1)/$N$514)),$G$514-$G$514/2*(1-SQRT(($N$514-2*($N$514-5+1)+1)/$N$514))),1)),IF(ISTEXT($G$514),"",ROUND((5-0.5)*$G$514/$N$514,1)))))</f>
        <v/>
      </c>
      <c r="I515" s="535">
        <f>IF(ISTEXT($N$514),"",IF(OR($D$514="",$G$514="",6&gt;$N$514),"",IF($D$514="Round",IF(ISTEXT($G$514),"",ROUND(IF(6&lt;=$N$514/2,$G$514/2*(1-SQRT(($N$514-2*6+1)/$N$514)),$G$514-$G$514/2*(1-SQRT(($N$514-2*($N$514-6+1)+1)/$N$514))),1)),IF(ISTEXT($G$514),"",ROUND((6-0.5)*$G$514/$N$514,1)))))</f>
        <v/>
      </c>
      <c r="J515" s="535">
        <f>IF(ISTEXT($N$514),"",IF(OR($D$514="",$G$514="",7&gt;$N$514),"",IF($D$514="Round",IF(ISTEXT($G$514),"",ROUND(IF(7&lt;=$N$514/2,$G$514/2*(1-SQRT(($N$514-2*7+1)/$N$514)),$G$514-$G$514/2*(1-SQRT(($N$514-2*($N$514-7+1)+1)/$N$514))),1)),IF(ISTEXT($G$514),"",ROUND((7-0.5)*$G$514/$N$514,1)))))</f>
        <v/>
      </c>
      <c r="K515" s="535">
        <f>IF(ISTEXT($N$514),"",IF(OR($D$514="",$G$514="",8&gt;$N$514),"",IF($D$514="Round",IF(ISTEXT($G$514),"",ROUND(IF(8&lt;=$N$514/2,$G$514/2*(1-SQRT(($N$514-2*8+1)/$N$514)),$G$514-$G$514/2*(1-SQRT(($N$514-2*($N$514-8+1)+1)/$N$514))),1)),IF(ISTEXT($G$514),"",ROUND((8-0.5)*$G$514/$N$514,1)))))</f>
        <v/>
      </c>
      <c r="L515" s="535">
        <f>IF(ISTEXT($N$514),"",IF(OR($D$514="",$G$514="",9&gt;$N$514),"",IF($D$514="Round",IF(ISTEXT($G$514),"",ROUND(IF(9&lt;=$N$514/2,$G$514/2*(1-SQRT(($N$514-2*9+1)/$N$514)),$G$514-$G$514/2*(1-SQRT(($N$514-2*($N$514-9+1)+1)/$N$514))),1)),IF(ISTEXT($G$514),"",ROUND((9-0.5)*$G$514/$N$514,1)))))</f>
        <v/>
      </c>
      <c r="M515" s="535">
        <f>IF(ISTEXT($N$514),"",IF(OR($D$514="",$G$514="",10&gt;$N$514),"",IF($D$514="Round",IF(ISTEXT($G$514),"",ROUND(IF(10&lt;=$N$514/2,$G$514/2*(1-SQRT(($N$514-2*10+1)/$N$514)),$G$514-$G$514/2*(1-SQRT(($N$514-2*($N$514-10+1)+1)/$N$514))),1)),IF(ISTEXT($G$514),"",ROUND((10-0.5)*$G$514/$N$514,1)))))</f>
        <v/>
      </c>
      <c r="N515" s="534">
        <f>IF(OR($D$514="",$G$514=""),"",IF($D$514="Round",2,IF($I$514="","",IF(ISTEXT($I$514),"",IF($I$514&lt;12,2,MIN(8,MAX(3,ROUNDUP($I$514/6,0))))))))</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IF(OR($D$514="",$G$514=""),"",IF($D$514="Round",IF(1=1,"Axis 1 (0°)",IF(1=2,"Axis 2 (90°)","")),IF(ISTEXT($N$515),"",IF(1&gt;$N$515,"",IF(ISTEXT($I$514),"",ROUND((1-0.5)*$I$514/$N$515,1))))))</f>
        <v/>
      </c>
      <c r="C516" s="538" t="n"/>
      <c r="D516" s="539">
        <f>IF($N$516="","",IF(OR(ISTEXT($N$514),ISTEXT($N$515),ISTEXT($N$516)),"",IF(OR(1&gt;$N$514,1&gt;$N$515,((1-1)*$N$514+1)&gt;$N$516),"",IF(INDEX($P$516:$W$525,MOD(((1-1)*$N$514+1)-1,10)+1,INT((((1-1)*$N$514+1)-1)/10)+1)="","",INDEX($P$516:$W$525,MOD(((1-1)*$N$514+1)-1,10)+1,INT((((1-1)*$N$514+1)-1)/10)+1)))))</f>
        <v/>
      </c>
      <c r="E516" s="539">
        <f>IF($N$516="","",IF(OR(ISTEXT($N$514),ISTEXT($N$515),ISTEXT($N$516)),"",IF(OR(2&gt;$N$514,1&gt;$N$515,((1-1)*$N$514+2)&gt;$N$516),"",IF(INDEX($P$516:$W$525,MOD(((1-1)*$N$514+2)-1,10)+1,INT((((1-1)*$N$514+2)-1)/10)+1)="","",INDEX($P$516:$W$525,MOD(((1-1)*$N$514+2)-1,10)+1,INT((((1-1)*$N$514+2)-1)/10)+1)))))</f>
        <v/>
      </c>
      <c r="F516" s="539">
        <f>IF($N$516="","",IF(OR(ISTEXT($N$514),ISTEXT($N$515),ISTEXT($N$516)),"",IF(OR(3&gt;$N$514,1&gt;$N$515,((1-1)*$N$514+3)&gt;$N$516),"",IF(INDEX($P$516:$W$525,MOD(((1-1)*$N$514+3)-1,10)+1,INT((((1-1)*$N$514+3)-1)/10)+1)="","",INDEX($P$516:$W$525,MOD(((1-1)*$N$514+3)-1,10)+1,INT((((1-1)*$N$514+3)-1)/10)+1)))))</f>
        <v/>
      </c>
      <c r="G516" s="539">
        <f>IF($N$516="","",IF(OR(ISTEXT($N$514),ISTEXT($N$515),ISTEXT($N$516)),"",IF(OR(4&gt;$N$514,1&gt;$N$515,((1-1)*$N$514+4)&gt;$N$516),"",IF(INDEX($P$516:$W$525,MOD(((1-1)*$N$514+4)-1,10)+1,INT((((1-1)*$N$514+4)-1)/10)+1)="","",INDEX($P$516:$W$525,MOD(((1-1)*$N$514+4)-1,10)+1,INT((((1-1)*$N$514+4)-1)/10)+1)))))</f>
        <v/>
      </c>
      <c r="H516" s="539">
        <f>IF($N$516="","",IF(OR(ISTEXT($N$514),ISTEXT($N$515),ISTEXT($N$516)),"",IF(OR(5&gt;$N$514,1&gt;$N$515,((1-1)*$N$514+5)&gt;$N$516),"",IF(INDEX($P$516:$W$525,MOD(((1-1)*$N$514+5)-1,10)+1,INT((((1-1)*$N$514+5)-1)/10)+1)="","",INDEX($P$516:$W$525,MOD(((1-1)*$N$514+5)-1,10)+1,INT((((1-1)*$N$514+5)-1)/10)+1)))))</f>
        <v/>
      </c>
      <c r="I516" s="539">
        <f>IF($N$516="","",IF(OR(ISTEXT($N$514),ISTEXT($N$515),ISTEXT($N$516)),"",IF(OR(6&gt;$N$514,1&gt;$N$515,((1-1)*$N$514+6)&gt;$N$516),"",IF(INDEX($P$516:$W$525,MOD(((1-1)*$N$514+6)-1,10)+1,INT((((1-1)*$N$514+6)-1)/10)+1)="","",INDEX($P$516:$W$525,MOD(((1-1)*$N$514+6)-1,10)+1,INT((((1-1)*$N$514+6)-1)/10)+1)))))</f>
        <v/>
      </c>
      <c r="J516" s="539">
        <f>IF($N$516="","",IF(OR(ISTEXT($N$514),ISTEXT($N$515),ISTEXT($N$516)),"",IF(OR(7&gt;$N$514,1&gt;$N$515,((1-1)*$N$514+7)&gt;$N$516),"",IF(INDEX($P$516:$W$525,MOD(((1-1)*$N$514+7)-1,10)+1,INT((((1-1)*$N$514+7)-1)/10)+1)="","",INDEX($P$516:$W$525,MOD(((1-1)*$N$514+7)-1,10)+1,INT((((1-1)*$N$514+7)-1)/10)+1)))))</f>
        <v/>
      </c>
      <c r="K516" s="539">
        <f>IF($N$516="","",IF(OR(ISTEXT($N$514),ISTEXT($N$515),ISTEXT($N$516)),"",IF(OR(8&gt;$N$514,1&gt;$N$515,((1-1)*$N$514+8)&gt;$N$516),"",IF(INDEX($P$516:$W$525,MOD(((1-1)*$N$514+8)-1,10)+1,INT((((1-1)*$N$514+8)-1)/10)+1)="","",INDEX($P$516:$W$525,MOD(((1-1)*$N$514+8)-1,10)+1,INT((((1-1)*$N$514+8)-1)/10)+1)))))</f>
        <v/>
      </c>
      <c r="L516" s="539">
        <f>IF($N$516="","",IF(OR(ISTEXT($N$514),ISTEXT($N$515),ISTEXT($N$516)),"",IF(OR(9&gt;$N$514,1&gt;$N$515,((1-1)*$N$514+9)&gt;$N$516),"",IF(INDEX($P$516:$W$525,MOD(((1-1)*$N$514+9)-1,10)+1,INT((((1-1)*$N$514+9)-1)/10)+1)="","",INDEX($P$516:$W$525,MOD(((1-1)*$N$514+9)-1,10)+1,INT((((1-1)*$N$514+9)-1)/10)+1)))))</f>
        <v/>
      </c>
      <c r="M516" s="539">
        <f>IF($N$516="","",IF(OR(ISTEXT($N$514),ISTEXT($N$515),ISTEXT($N$516)),"",IF(OR(10&gt;$N$514,1&gt;$N$515,((1-1)*$N$514+10)&gt;$N$516),"",IF(INDEX($P$516:$W$525,MOD(((1-1)*$N$514+10)-1,10)+1,INT((((1-1)*$N$514+10)-1)/10)+1)="","",INDEX($P$516:$W$525,MOD(((1-1)*$N$514+10)-1,10)+1,INT((((1-1)*$N$514+10)-1)/10)+1)))))</f>
        <v/>
      </c>
      <c r="N516" s="534">
        <f>IF(OR(N514="",N515=""),"",IF(OR(ISTEXT(N514),ISTEXT(N515)),"",N514*N515))</f>
        <v/>
      </c>
      <c r="P516" s="540" t="n"/>
      <c r="Q516" s="540" t="n"/>
      <c r="R516" s="540" t="n"/>
      <c r="S516" s="540" t="n"/>
      <c r="T516" s="540" t="n"/>
      <c r="U516" s="540" t="n"/>
      <c r="V516" s="540" t="n"/>
      <c r="W516" s="540" t="n"/>
    </row>
    <row r="517" ht="13.35" customHeight="1" s="162">
      <c r="B517" s="537">
        <f>IF(OR($D$514="",$G$514=""),"",IF($D$514="Round",IF(2=1,"Axis 1 (0°)",IF(2=2,"Axis 2 (90°)","")),IF(ISTEXT($N$515),"",IF(2&gt;$N$515,"",IF(ISTEXT($I$514),"",ROUND((2-0.5)*$I$514/$N$515,1))))))</f>
        <v/>
      </c>
      <c r="C517" s="538" t="n"/>
      <c r="D517" s="539">
        <f>IF($N$516="","",IF(OR(ISTEXT($N$514),ISTEXT($N$515),ISTEXT($N$516)),"",IF(OR(1&gt;$N$514,2&gt;$N$515,((2-1)*$N$514+1)&gt;$N$516),"",IF(INDEX($P$516:$W$525,MOD(((2-1)*$N$514+1)-1,10)+1,INT((((2-1)*$N$514+1)-1)/10)+1)="","",INDEX($P$516:$W$525,MOD(((2-1)*$N$514+1)-1,10)+1,INT((((2-1)*$N$514+1)-1)/10)+1)))))</f>
        <v/>
      </c>
      <c r="E517" s="539">
        <f>IF($N$516="","",IF(OR(ISTEXT($N$514),ISTEXT($N$515),ISTEXT($N$516)),"",IF(OR(2&gt;$N$514,2&gt;$N$515,((2-1)*$N$514+2)&gt;$N$516),"",IF(INDEX($P$516:$W$525,MOD(((2-1)*$N$514+2)-1,10)+1,INT((((2-1)*$N$514+2)-1)/10)+1)="","",INDEX($P$516:$W$525,MOD(((2-1)*$N$514+2)-1,10)+1,INT((((2-1)*$N$514+2)-1)/10)+1)))))</f>
        <v/>
      </c>
      <c r="F517" s="539">
        <f>IF($N$516="","",IF(OR(ISTEXT($N$514),ISTEXT($N$515),ISTEXT($N$516)),"",IF(OR(3&gt;$N$514,2&gt;$N$515,((2-1)*$N$514+3)&gt;$N$516),"",IF(INDEX($P$516:$W$525,MOD(((2-1)*$N$514+3)-1,10)+1,INT((((2-1)*$N$514+3)-1)/10)+1)="","",INDEX($P$516:$W$525,MOD(((2-1)*$N$514+3)-1,10)+1,INT((((2-1)*$N$514+3)-1)/10)+1)))))</f>
        <v/>
      </c>
      <c r="G517" s="539">
        <f>IF($N$516="","",IF(OR(ISTEXT($N$514),ISTEXT($N$515),ISTEXT($N$516)),"",IF(OR(4&gt;$N$514,2&gt;$N$515,((2-1)*$N$514+4)&gt;$N$516),"",IF(INDEX($P$516:$W$525,MOD(((2-1)*$N$514+4)-1,10)+1,INT((((2-1)*$N$514+4)-1)/10)+1)="","",INDEX($P$516:$W$525,MOD(((2-1)*$N$514+4)-1,10)+1,INT((((2-1)*$N$514+4)-1)/10)+1)))))</f>
        <v/>
      </c>
      <c r="H517" s="539">
        <f>IF($N$516="","",IF(OR(ISTEXT($N$514),ISTEXT($N$515),ISTEXT($N$516)),"",IF(OR(5&gt;$N$514,2&gt;$N$515,((2-1)*$N$514+5)&gt;$N$516),"",IF(INDEX($P$516:$W$525,MOD(((2-1)*$N$514+5)-1,10)+1,INT((((2-1)*$N$514+5)-1)/10)+1)="","",INDEX($P$516:$W$525,MOD(((2-1)*$N$514+5)-1,10)+1,INT((((2-1)*$N$514+5)-1)/10)+1)))))</f>
        <v/>
      </c>
      <c r="I517" s="539">
        <f>IF($N$516="","",IF(OR(ISTEXT($N$514),ISTEXT($N$515),ISTEXT($N$516)),"",IF(OR(6&gt;$N$514,2&gt;$N$515,((2-1)*$N$514+6)&gt;$N$516),"",IF(INDEX($P$516:$W$525,MOD(((2-1)*$N$514+6)-1,10)+1,INT((((2-1)*$N$514+6)-1)/10)+1)="","",INDEX($P$516:$W$525,MOD(((2-1)*$N$514+6)-1,10)+1,INT((((2-1)*$N$514+6)-1)/10)+1)))))</f>
        <v/>
      </c>
      <c r="J517" s="539">
        <f>IF($N$516="","",IF(OR(ISTEXT($N$514),ISTEXT($N$515),ISTEXT($N$516)),"",IF(OR(7&gt;$N$514,2&gt;$N$515,((2-1)*$N$514+7)&gt;$N$516),"",IF(INDEX($P$516:$W$525,MOD(((2-1)*$N$514+7)-1,10)+1,INT((((2-1)*$N$514+7)-1)/10)+1)="","",INDEX($P$516:$W$525,MOD(((2-1)*$N$514+7)-1,10)+1,INT((((2-1)*$N$514+7)-1)/10)+1)))))</f>
        <v/>
      </c>
      <c r="K517" s="539">
        <f>IF($N$516="","",IF(OR(ISTEXT($N$514),ISTEXT($N$515),ISTEXT($N$516)),"",IF(OR(8&gt;$N$514,2&gt;$N$515,((2-1)*$N$514+8)&gt;$N$516),"",IF(INDEX($P$516:$W$525,MOD(((2-1)*$N$514+8)-1,10)+1,INT((((2-1)*$N$514+8)-1)/10)+1)="","",INDEX($P$516:$W$525,MOD(((2-1)*$N$514+8)-1,10)+1,INT((((2-1)*$N$514+8)-1)/10)+1)))))</f>
        <v/>
      </c>
      <c r="L517" s="539">
        <f>IF($N$516="","",IF(OR(ISTEXT($N$514),ISTEXT($N$515),ISTEXT($N$516)),"",IF(OR(9&gt;$N$514,2&gt;$N$515,((2-1)*$N$514+9)&gt;$N$516),"",IF(INDEX($P$516:$W$525,MOD(((2-1)*$N$514+9)-1,10)+1,INT((((2-1)*$N$514+9)-1)/10)+1)="","",INDEX($P$516:$W$525,MOD(((2-1)*$N$514+9)-1,10)+1,INT((((2-1)*$N$514+9)-1)/10)+1)))))</f>
        <v/>
      </c>
      <c r="M517" s="539">
        <f>IF($N$516="","",IF(OR(ISTEXT($N$514),ISTEXT($N$515),ISTEXT($N$516)),"",IF(OR(10&gt;$N$514,2&gt;$N$515,((2-1)*$N$514+10)&gt;$N$516),"",IF(INDEX($P$516:$W$525,MOD(((2-1)*$N$514+10)-1,10)+1,INT((((2-1)*$N$514+10)-1)/10)+1)="","",INDEX($P$516:$W$525,MOD(((2-1)*$N$514+10)-1,10)+1,INT((((2-1)*$N$514+10)-1)/10)+1)))))</f>
        <v/>
      </c>
      <c r="P517" s="540" t="n"/>
      <c r="Q517" s="540" t="n"/>
      <c r="R517" s="540" t="n"/>
      <c r="S517" s="540" t="n"/>
      <c r="T517" s="540" t="n"/>
      <c r="U517" s="540" t="n"/>
      <c r="V517" s="540" t="n"/>
      <c r="W517" s="540" t="n"/>
    </row>
    <row r="518" ht="13.35" customHeight="1" s="162">
      <c r="B518" s="537">
        <f>IF(OR($D$514="",$G$514=""),"",IF($D$514="Round",IF(3=1,"Axis 1 (0°)",IF(3=2,"Axis 2 (90°)","")),IF(ISTEXT($N$515),"",IF(3&gt;$N$515,"",IF(ISTEXT($I$514),"",ROUND((3-0.5)*$I$514/$N$515,1))))))</f>
        <v/>
      </c>
      <c r="C518" s="538" t="n"/>
      <c r="D518" s="539">
        <f>IF($N$516="","",IF(OR(ISTEXT($N$514),ISTEXT($N$515),ISTEXT($N$516)),"",IF(OR(1&gt;$N$514,3&gt;$N$515,((3-1)*$N$514+1)&gt;$N$516),"",IF(INDEX($P$516:$W$525,MOD(((3-1)*$N$514+1)-1,10)+1,INT((((3-1)*$N$514+1)-1)/10)+1)="","",INDEX($P$516:$W$525,MOD(((3-1)*$N$514+1)-1,10)+1,INT((((3-1)*$N$514+1)-1)/10)+1)))))</f>
        <v/>
      </c>
      <c r="E518" s="539">
        <f>IF($N$516="","",IF(OR(ISTEXT($N$514),ISTEXT($N$515),ISTEXT($N$516)),"",IF(OR(2&gt;$N$514,3&gt;$N$515,((3-1)*$N$514+2)&gt;$N$516),"",IF(INDEX($P$516:$W$525,MOD(((3-1)*$N$514+2)-1,10)+1,INT((((3-1)*$N$514+2)-1)/10)+1)="","",INDEX($P$516:$W$525,MOD(((3-1)*$N$514+2)-1,10)+1,INT((((3-1)*$N$514+2)-1)/10)+1)))))</f>
        <v/>
      </c>
      <c r="F518" s="539">
        <f>IF($N$516="","",IF(OR(ISTEXT($N$514),ISTEXT($N$515),ISTEXT($N$516)),"",IF(OR(3&gt;$N$514,3&gt;$N$515,((3-1)*$N$514+3)&gt;$N$516),"",IF(INDEX($P$516:$W$525,MOD(((3-1)*$N$514+3)-1,10)+1,INT((((3-1)*$N$514+3)-1)/10)+1)="","",INDEX($P$516:$W$525,MOD(((3-1)*$N$514+3)-1,10)+1,INT((((3-1)*$N$514+3)-1)/10)+1)))))</f>
        <v/>
      </c>
      <c r="G518" s="539">
        <f>IF($N$516="","",IF(OR(ISTEXT($N$514),ISTEXT($N$515),ISTEXT($N$516)),"",IF(OR(4&gt;$N$514,3&gt;$N$515,((3-1)*$N$514+4)&gt;$N$516),"",IF(INDEX($P$516:$W$525,MOD(((3-1)*$N$514+4)-1,10)+1,INT((((3-1)*$N$514+4)-1)/10)+1)="","",INDEX($P$516:$W$525,MOD(((3-1)*$N$514+4)-1,10)+1,INT((((3-1)*$N$514+4)-1)/10)+1)))))</f>
        <v/>
      </c>
      <c r="H518" s="539">
        <f>IF($N$516="","",IF(OR(ISTEXT($N$514),ISTEXT($N$515),ISTEXT($N$516)),"",IF(OR(5&gt;$N$514,3&gt;$N$515,((3-1)*$N$514+5)&gt;$N$516),"",IF(INDEX($P$516:$W$525,MOD(((3-1)*$N$514+5)-1,10)+1,INT((((3-1)*$N$514+5)-1)/10)+1)="","",INDEX($P$516:$W$525,MOD(((3-1)*$N$514+5)-1,10)+1,INT((((3-1)*$N$514+5)-1)/10)+1)))))</f>
        <v/>
      </c>
      <c r="I518" s="539">
        <f>IF($N$516="","",IF(OR(ISTEXT($N$514),ISTEXT($N$515),ISTEXT($N$516)),"",IF(OR(6&gt;$N$514,3&gt;$N$515,((3-1)*$N$514+6)&gt;$N$516),"",IF(INDEX($P$516:$W$525,MOD(((3-1)*$N$514+6)-1,10)+1,INT((((3-1)*$N$514+6)-1)/10)+1)="","",INDEX($P$516:$W$525,MOD(((3-1)*$N$514+6)-1,10)+1,INT((((3-1)*$N$514+6)-1)/10)+1)))))</f>
        <v/>
      </c>
      <c r="J518" s="539">
        <f>IF($N$516="","",IF(OR(ISTEXT($N$514),ISTEXT($N$515),ISTEXT($N$516)),"",IF(OR(7&gt;$N$514,3&gt;$N$515,((3-1)*$N$514+7)&gt;$N$516),"",IF(INDEX($P$516:$W$525,MOD(((3-1)*$N$514+7)-1,10)+1,INT((((3-1)*$N$514+7)-1)/10)+1)="","",INDEX($P$516:$W$525,MOD(((3-1)*$N$514+7)-1,10)+1,INT((((3-1)*$N$514+7)-1)/10)+1)))))</f>
        <v/>
      </c>
      <c r="K518" s="539">
        <f>IF($N$516="","",IF(OR(ISTEXT($N$514),ISTEXT($N$515),ISTEXT($N$516)),"",IF(OR(8&gt;$N$514,3&gt;$N$515,((3-1)*$N$514+8)&gt;$N$516),"",IF(INDEX($P$516:$W$525,MOD(((3-1)*$N$514+8)-1,10)+1,INT((((3-1)*$N$514+8)-1)/10)+1)="","",INDEX($P$516:$W$525,MOD(((3-1)*$N$514+8)-1,10)+1,INT((((3-1)*$N$514+8)-1)/10)+1)))))</f>
        <v/>
      </c>
      <c r="L518" s="539">
        <f>IF($N$516="","",IF(OR(ISTEXT($N$514),ISTEXT($N$515),ISTEXT($N$516)),"",IF(OR(9&gt;$N$514,3&gt;$N$515,((3-1)*$N$514+9)&gt;$N$516),"",IF(INDEX($P$516:$W$525,MOD(((3-1)*$N$514+9)-1,10)+1,INT((((3-1)*$N$514+9)-1)/10)+1)="","",INDEX($P$516:$W$525,MOD(((3-1)*$N$514+9)-1,10)+1,INT((((3-1)*$N$514+9)-1)/10)+1)))))</f>
        <v/>
      </c>
      <c r="M518" s="539">
        <f>IF($N$516="","",IF(OR(ISTEXT($N$514),ISTEXT($N$515),ISTEXT($N$516)),"",IF(OR(10&gt;$N$514,3&gt;$N$515,((3-1)*$N$514+10)&gt;$N$516),"",IF(INDEX($P$516:$W$525,MOD(((3-1)*$N$514+10)-1,10)+1,INT((((3-1)*$N$514+10)-1)/10)+1)="","",INDEX($P$516:$W$525,MOD(((3-1)*$N$514+10)-1,10)+1,INT((((3-1)*$N$514+10)-1)/10)+1)))))</f>
        <v/>
      </c>
      <c r="P518" s="540" t="n"/>
      <c r="Q518" s="540" t="n"/>
      <c r="R518" s="540" t="n"/>
      <c r="S518" s="540" t="n"/>
      <c r="T518" s="540" t="n"/>
      <c r="U518" s="540" t="n"/>
      <c r="V518" s="540" t="n"/>
      <c r="W518" s="540" t="n"/>
    </row>
    <row r="519" ht="13.35" customHeight="1" s="162">
      <c r="B519" s="537">
        <f>IF(OR($D$514="",$G$514=""),"",IF($D$514="Round",IF(4=1,"Axis 1 (0°)",IF(4=2,"Axis 2 (90°)","")),IF(ISTEXT($N$515),"",IF(4&gt;$N$515,"",IF(ISTEXT($I$514),"",ROUND((4-0.5)*$I$514/$N$515,1))))))</f>
        <v/>
      </c>
      <c r="C519" s="538" t="n"/>
      <c r="D519" s="539">
        <f>IF($N$516="","",IF(OR(ISTEXT($N$514),ISTEXT($N$515),ISTEXT($N$516)),"",IF(OR(1&gt;$N$514,4&gt;$N$515,((4-1)*$N$514+1)&gt;$N$516),"",IF(INDEX($P$516:$W$525,MOD(((4-1)*$N$514+1)-1,10)+1,INT((((4-1)*$N$514+1)-1)/10)+1)="","",INDEX($P$516:$W$525,MOD(((4-1)*$N$514+1)-1,10)+1,INT((((4-1)*$N$514+1)-1)/10)+1)))))</f>
        <v/>
      </c>
      <c r="E519" s="539">
        <f>IF($N$516="","",IF(OR(ISTEXT($N$514),ISTEXT($N$515),ISTEXT($N$516)),"",IF(OR(2&gt;$N$514,4&gt;$N$515,((4-1)*$N$514+2)&gt;$N$516),"",IF(INDEX($P$516:$W$525,MOD(((4-1)*$N$514+2)-1,10)+1,INT((((4-1)*$N$514+2)-1)/10)+1)="","",INDEX($P$516:$W$525,MOD(((4-1)*$N$514+2)-1,10)+1,INT((((4-1)*$N$514+2)-1)/10)+1)))))</f>
        <v/>
      </c>
      <c r="F519" s="539">
        <f>IF($N$516="","",IF(OR(ISTEXT($N$514),ISTEXT($N$515),ISTEXT($N$516)),"",IF(OR(3&gt;$N$514,4&gt;$N$515,((4-1)*$N$514+3)&gt;$N$516),"",IF(INDEX($P$516:$W$525,MOD(((4-1)*$N$514+3)-1,10)+1,INT((((4-1)*$N$514+3)-1)/10)+1)="","",INDEX($P$516:$W$525,MOD(((4-1)*$N$514+3)-1,10)+1,INT((((4-1)*$N$514+3)-1)/10)+1)))))</f>
        <v/>
      </c>
      <c r="G519" s="539">
        <f>IF($N$516="","",IF(OR(ISTEXT($N$514),ISTEXT($N$515),ISTEXT($N$516)),"",IF(OR(4&gt;$N$514,4&gt;$N$515,((4-1)*$N$514+4)&gt;$N$516),"",IF(INDEX($P$516:$W$525,MOD(((4-1)*$N$514+4)-1,10)+1,INT((((4-1)*$N$514+4)-1)/10)+1)="","",INDEX($P$516:$W$525,MOD(((4-1)*$N$514+4)-1,10)+1,INT((((4-1)*$N$514+4)-1)/10)+1)))))</f>
        <v/>
      </c>
      <c r="H519" s="539">
        <f>IF($N$516="","",IF(OR(ISTEXT($N$514),ISTEXT($N$515),ISTEXT($N$516)),"",IF(OR(5&gt;$N$514,4&gt;$N$515,((4-1)*$N$514+5)&gt;$N$516),"",IF(INDEX($P$516:$W$525,MOD(((4-1)*$N$514+5)-1,10)+1,INT((((4-1)*$N$514+5)-1)/10)+1)="","",INDEX($P$516:$W$525,MOD(((4-1)*$N$514+5)-1,10)+1,INT((((4-1)*$N$514+5)-1)/10)+1)))))</f>
        <v/>
      </c>
      <c r="I519" s="539">
        <f>IF($N$516="","",IF(OR(ISTEXT($N$514),ISTEXT($N$515),ISTEXT($N$516)),"",IF(OR(6&gt;$N$514,4&gt;$N$515,((4-1)*$N$514+6)&gt;$N$516),"",IF(INDEX($P$516:$W$525,MOD(((4-1)*$N$514+6)-1,10)+1,INT((((4-1)*$N$514+6)-1)/10)+1)="","",INDEX($P$516:$W$525,MOD(((4-1)*$N$514+6)-1,10)+1,INT((((4-1)*$N$514+6)-1)/10)+1)))))</f>
        <v/>
      </c>
      <c r="J519" s="539">
        <f>IF($N$516="","",IF(OR(ISTEXT($N$514),ISTEXT($N$515),ISTEXT($N$516)),"",IF(OR(7&gt;$N$514,4&gt;$N$515,((4-1)*$N$514+7)&gt;$N$516),"",IF(INDEX($P$516:$W$525,MOD(((4-1)*$N$514+7)-1,10)+1,INT((((4-1)*$N$514+7)-1)/10)+1)="","",INDEX($P$516:$W$525,MOD(((4-1)*$N$514+7)-1,10)+1,INT((((4-1)*$N$514+7)-1)/10)+1)))))</f>
        <v/>
      </c>
      <c r="K519" s="539">
        <f>IF($N$516="","",IF(OR(ISTEXT($N$514),ISTEXT($N$515),ISTEXT($N$516)),"",IF(OR(8&gt;$N$514,4&gt;$N$515,((4-1)*$N$514+8)&gt;$N$516),"",IF(INDEX($P$516:$W$525,MOD(((4-1)*$N$514+8)-1,10)+1,INT((((4-1)*$N$514+8)-1)/10)+1)="","",INDEX($P$516:$W$525,MOD(((4-1)*$N$514+8)-1,10)+1,INT((((4-1)*$N$514+8)-1)/10)+1)))))</f>
        <v/>
      </c>
      <c r="L519" s="539">
        <f>IF($N$516="","",IF(OR(ISTEXT($N$514),ISTEXT($N$515),ISTEXT($N$516)),"",IF(OR(9&gt;$N$514,4&gt;$N$515,((4-1)*$N$514+9)&gt;$N$516),"",IF(INDEX($P$516:$W$525,MOD(((4-1)*$N$514+9)-1,10)+1,INT((((4-1)*$N$514+9)-1)/10)+1)="","",INDEX($P$516:$W$525,MOD(((4-1)*$N$514+9)-1,10)+1,INT((((4-1)*$N$514+9)-1)/10)+1)))))</f>
        <v/>
      </c>
      <c r="M519" s="539">
        <f>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IF(OR($D$514="",$G$514=""),"",IF($D$514="Round",IF(5=1,"Axis 1 (0°)",IF(5=2,"Axis 2 (90°)","")),IF(ISTEXT($N$515),"",IF(5&gt;$N$515,"",IF(ISTEXT($I$514),"",ROUND((5-0.5)*$I$514/$N$515,1))))))</f>
        <v/>
      </c>
      <c r="C520" s="538" t="n"/>
      <c r="D520" s="539">
        <f>IF($N$516="","",IF(OR(ISTEXT($N$514),ISTEXT($N$515),ISTEXT($N$516)),"",IF(OR(1&gt;$N$514,5&gt;$N$515,((5-1)*$N$514+1)&gt;$N$516),"",IF(INDEX($P$516:$W$525,MOD(((5-1)*$N$514+1)-1,10)+1,INT((((5-1)*$N$514+1)-1)/10)+1)="","",INDEX($P$516:$W$525,MOD(((5-1)*$N$514+1)-1,10)+1,INT((((5-1)*$N$514+1)-1)/10)+1)))))</f>
        <v/>
      </c>
      <c r="E520" s="539">
        <f>IF($N$516="","",IF(OR(ISTEXT($N$514),ISTEXT($N$515),ISTEXT($N$516)),"",IF(OR(2&gt;$N$514,5&gt;$N$515,((5-1)*$N$514+2)&gt;$N$516),"",IF(INDEX($P$516:$W$525,MOD(((5-1)*$N$514+2)-1,10)+1,INT((((5-1)*$N$514+2)-1)/10)+1)="","",INDEX($P$516:$W$525,MOD(((5-1)*$N$514+2)-1,10)+1,INT((((5-1)*$N$514+2)-1)/10)+1)))))</f>
        <v/>
      </c>
      <c r="F520" s="539">
        <f>IF($N$516="","",IF(OR(ISTEXT($N$514),ISTEXT($N$515),ISTEXT($N$516)),"",IF(OR(3&gt;$N$514,5&gt;$N$515,((5-1)*$N$514+3)&gt;$N$516),"",IF(INDEX($P$516:$W$525,MOD(((5-1)*$N$514+3)-1,10)+1,INT((((5-1)*$N$514+3)-1)/10)+1)="","",INDEX($P$516:$W$525,MOD(((5-1)*$N$514+3)-1,10)+1,INT((((5-1)*$N$514+3)-1)/10)+1)))))</f>
        <v/>
      </c>
      <c r="G520" s="539">
        <f>IF($N$516="","",IF(OR(ISTEXT($N$514),ISTEXT($N$515),ISTEXT($N$516)),"",IF(OR(4&gt;$N$514,5&gt;$N$515,((5-1)*$N$514+4)&gt;$N$516),"",IF(INDEX($P$516:$W$525,MOD(((5-1)*$N$514+4)-1,10)+1,INT((((5-1)*$N$514+4)-1)/10)+1)="","",INDEX($P$516:$W$525,MOD(((5-1)*$N$514+4)-1,10)+1,INT((((5-1)*$N$514+4)-1)/10)+1)))))</f>
        <v/>
      </c>
      <c r="H520" s="539">
        <f>IF($N$516="","",IF(OR(ISTEXT($N$514),ISTEXT($N$515),ISTEXT($N$516)),"",IF(OR(5&gt;$N$514,5&gt;$N$515,((5-1)*$N$514+5)&gt;$N$516),"",IF(INDEX($P$516:$W$525,MOD(((5-1)*$N$514+5)-1,10)+1,INT((((5-1)*$N$514+5)-1)/10)+1)="","",INDEX($P$516:$W$525,MOD(((5-1)*$N$514+5)-1,10)+1,INT((((5-1)*$N$514+5)-1)/10)+1)))))</f>
        <v/>
      </c>
      <c r="I520" s="539">
        <f>IF($N$516="","",IF(OR(ISTEXT($N$514),ISTEXT($N$515),ISTEXT($N$516)),"",IF(OR(6&gt;$N$514,5&gt;$N$515,((5-1)*$N$514+6)&gt;$N$516),"",IF(INDEX($P$516:$W$525,MOD(((5-1)*$N$514+6)-1,10)+1,INT((((5-1)*$N$514+6)-1)/10)+1)="","",INDEX($P$516:$W$525,MOD(((5-1)*$N$514+6)-1,10)+1,INT((((5-1)*$N$514+6)-1)/10)+1)))))</f>
        <v/>
      </c>
      <c r="J520" s="539">
        <f>IF($N$516="","",IF(OR(ISTEXT($N$514),ISTEXT($N$515),ISTEXT($N$516)),"",IF(OR(7&gt;$N$514,5&gt;$N$515,((5-1)*$N$514+7)&gt;$N$516),"",IF(INDEX($P$516:$W$525,MOD(((5-1)*$N$514+7)-1,10)+1,INT((((5-1)*$N$514+7)-1)/10)+1)="","",INDEX($P$516:$W$525,MOD(((5-1)*$N$514+7)-1,10)+1,INT((((5-1)*$N$514+7)-1)/10)+1)))))</f>
        <v/>
      </c>
      <c r="K520" s="539">
        <f>IF($N$516="","",IF(OR(ISTEXT($N$514),ISTEXT($N$515),ISTEXT($N$516)),"",IF(OR(8&gt;$N$514,5&gt;$N$515,((5-1)*$N$514+8)&gt;$N$516),"",IF(INDEX($P$516:$W$525,MOD(((5-1)*$N$514+8)-1,10)+1,INT((((5-1)*$N$514+8)-1)/10)+1)="","",INDEX($P$516:$W$525,MOD(((5-1)*$N$514+8)-1,10)+1,INT((((5-1)*$N$514+8)-1)/10)+1)))))</f>
        <v/>
      </c>
      <c r="L520" s="539">
        <f>IF($N$516="","",IF(OR(ISTEXT($N$514),ISTEXT($N$515),ISTEXT($N$516)),"",IF(OR(9&gt;$N$514,5&gt;$N$515,((5-1)*$N$514+9)&gt;$N$516),"",IF(INDEX($P$516:$W$525,MOD(((5-1)*$N$514+9)-1,10)+1,INT((((5-1)*$N$514+9)-1)/10)+1)="","",INDEX($P$516:$W$525,MOD(((5-1)*$N$514+9)-1,10)+1,INT((((5-1)*$N$514+9)-1)/10)+1)))))</f>
        <v/>
      </c>
      <c r="M520" s="539">
        <f>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IF(OR($D$514="",$G$514=""),"",IF($D$514="Round",IF(6=1,"Axis 1 (0°)",IF(6=2,"Axis 2 (90°)","")),IF(ISTEXT($N$515),"",IF(6&gt;$N$515,"",IF(ISTEXT($I$514),"",ROUND((6-0.5)*$I$514/$N$515,1))))))</f>
        <v/>
      </c>
      <c r="C521" s="538" t="n"/>
      <c r="D521" s="539">
        <f>IF($N$516="","",IF(OR(ISTEXT($N$514),ISTEXT($N$515),ISTEXT($N$516)),"",IF(OR(1&gt;$N$514,6&gt;$N$515,((6-1)*$N$514+1)&gt;$N$516),"",IF(INDEX($P$516:$W$525,MOD(((6-1)*$N$514+1)-1,10)+1,INT((((6-1)*$N$514+1)-1)/10)+1)="","",INDEX($P$516:$W$525,MOD(((6-1)*$N$514+1)-1,10)+1,INT((((6-1)*$N$514+1)-1)/10)+1)))))</f>
        <v/>
      </c>
      <c r="E521" s="539">
        <f>IF($N$516="","",IF(OR(ISTEXT($N$514),ISTEXT($N$515),ISTEXT($N$516)),"",IF(OR(2&gt;$N$514,6&gt;$N$515,((6-1)*$N$514+2)&gt;$N$516),"",IF(INDEX($P$516:$W$525,MOD(((6-1)*$N$514+2)-1,10)+1,INT((((6-1)*$N$514+2)-1)/10)+1)="","",INDEX($P$516:$W$525,MOD(((6-1)*$N$514+2)-1,10)+1,INT((((6-1)*$N$514+2)-1)/10)+1)))))</f>
        <v/>
      </c>
      <c r="F521" s="539">
        <f>IF($N$516="","",IF(OR(ISTEXT($N$514),ISTEXT($N$515),ISTEXT($N$516)),"",IF(OR(3&gt;$N$514,6&gt;$N$515,((6-1)*$N$514+3)&gt;$N$516),"",IF(INDEX($P$516:$W$525,MOD(((6-1)*$N$514+3)-1,10)+1,INT((((6-1)*$N$514+3)-1)/10)+1)="","",INDEX($P$516:$W$525,MOD(((6-1)*$N$514+3)-1,10)+1,INT((((6-1)*$N$514+3)-1)/10)+1)))))</f>
        <v/>
      </c>
      <c r="G521" s="539">
        <f>IF($N$516="","",IF(OR(ISTEXT($N$514),ISTEXT($N$515),ISTEXT($N$516)),"",IF(OR(4&gt;$N$514,6&gt;$N$515,((6-1)*$N$514+4)&gt;$N$516),"",IF(INDEX($P$516:$W$525,MOD(((6-1)*$N$514+4)-1,10)+1,INT((((6-1)*$N$514+4)-1)/10)+1)="","",INDEX($P$516:$W$525,MOD(((6-1)*$N$514+4)-1,10)+1,INT((((6-1)*$N$514+4)-1)/10)+1)))))</f>
        <v/>
      </c>
      <c r="H521" s="539">
        <f>IF($N$516="","",IF(OR(ISTEXT($N$514),ISTEXT($N$515),ISTEXT($N$516)),"",IF(OR(5&gt;$N$514,6&gt;$N$515,((6-1)*$N$514+5)&gt;$N$516),"",IF(INDEX($P$516:$W$525,MOD(((6-1)*$N$514+5)-1,10)+1,INT((((6-1)*$N$514+5)-1)/10)+1)="","",INDEX($P$516:$W$525,MOD(((6-1)*$N$514+5)-1,10)+1,INT((((6-1)*$N$514+5)-1)/10)+1)))))</f>
        <v/>
      </c>
      <c r="I521" s="539">
        <f>IF($N$516="","",IF(OR(ISTEXT($N$514),ISTEXT($N$515),ISTEXT($N$516)),"",IF(OR(6&gt;$N$514,6&gt;$N$515,((6-1)*$N$514+6)&gt;$N$516),"",IF(INDEX($P$516:$W$525,MOD(((6-1)*$N$514+6)-1,10)+1,INT((((6-1)*$N$514+6)-1)/10)+1)="","",INDEX($P$516:$W$525,MOD(((6-1)*$N$514+6)-1,10)+1,INT((((6-1)*$N$514+6)-1)/10)+1)))))</f>
        <v/>
      </c>
      <c r="J521" s="539">
        <f>IF($N$516="","",IF(OR(ISTEXT($N$514),ISTEXT($N$515),ISTEXT($N$516)),"",IF(OR(7&gt;$N$514,6&gt;$N$515,((6-1)*$N$514+7)&gt;$N$516),"",IF(INDEX($P$516:$W$525,MOD(((6-1)*$N$514+7)-1,10)+1,INT((((6-1)*$N$514+7)-1)/10)+1)="","",INDEX($P$516:$W$525,MOD(((6-1)*$N$514+7)-1,10)+1,INT((((6-1)*$N$514+7)-1)/10)+1)))))</f>
        <v/>
      </c>
      <c r="K521" s="539">
        <f>IF($N$516="","",IF(OR(ISTEXT($N$514),ISTEXT($N$515),ISTEXT($N$516)),"",IF(OR(8&gt;$N$514,6&gt;$N$515,((6-1)*$N$514+8)&gt;$N$516),"",IF(INDEX($P$516:$W$525,MOD(((6-1)*$N$514+8)-1,10)+1,INT((((6-1)*$N$514+8)-1)/10)+1)="","",INDEX($P$516:$W$525,MOD(((6-1)*$N$514+8)-1,10)+1,INT((((6-1)*$N$514+8)-1)/10)+1)))))</f>
        <v/>
      </c>
      <c r="L521" s="539">
        <f>IF($N$516="","",IF(OR(ISTEXT($N$514),ISTEXT($N$515),ISTEXT($N$516)),"",IF(OR(9&gt;$N$514,6&gt;$N$515,((6-1)*$N$514+9)&gt;$N$516),"",IF(INDEX($P$516:$W$525,MOD(((6-1)*$N$514+9)-1,10)+1,INT((((6-1)*$N$514+9)-1)/10)+1)="","",INDEX($P$516:$W$525,MOD(((6-1)*$N$514+9)-1,10)+1,INT((((6-1)*$N$514+9)-1)/10)+1)))))</f>
        <v/>
      </c>
      <c r="M521" s="539">
        <f>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IF(OR($D$514="",$G$514=""),"",IF($D$514="Round",IF(7=1,"Axis 1 (0°)",IF(7=2,"Axis 2 (90°)","")),IF(ISTEXT($N$515),"",IF(7&gt;$N$515,"",IF(ISTEXT($I$514),"",ROUND((7-0.5)*$I$514/$N$515,1))))))</f>
        <v/>
      </c>
      <c r="C522" s="538" t="n"/>
      <c r="D522" s="539">
        <f>IF($N$516="","",IF(OR(ISTEXT($N$514),ISTEXT($N$515),ISTEXT($N$516)),"",IF(OR(1&gt;$N$514,7&gt;$N$515,((7-1)*$N$514+1)&gt;$N$516),"",IF(INDEX($P$516:$W$525,MOD(((7-1)*$N$514+1)-1,10)+1,INT((((7-1)*$N$514+1)-1)/10)+1)="","",INDEX($P$516:$W$525,MOD(((7-1)*$N$514+1)-1,10)+1,INT((((7-1)*$N$514+1)-1)/10)+1)))))</f>
        <v/>
      </c>
      <c r="E522" s="539">
        <f>IF($N$516="","",IF(OR(ISTEXT($N$514),ISTEXT($N$515),ISTEXT($N$516)),"",IF(OR(2&gt;$N$514,7&gt;$N$515,((7-1)*$N$514+2)&gt;$N$516),"",IF(INDEX($P$516:$W$525,MOD(((7-1)*$N$514+2)-1,10)+1,INT((((7-1)*$N$514+2)-1)/10)+1)="","",INDEX($P$516:$W$525,MOD(((7-1)*$N$514+2)-1,10)+1,INT((((7-1)*$N$514+2)-1)/10)+1)))))</f>
        <v/>
      </c>
      <c r="F522" s="539">
        <f>IF($N$516="","",IF(OR(ISTEXT($N$514),ISTEXT($N$515),ISTEXT($N$516)),"",IF(OR(3&gt;$N$514,7&gt;$N$515,((7-1)*$N$514+3)&gt;$N$516),"",IF(INDEX($P$516:$W$525,MOD(((7-1)*$N$514+3)-1,10)+1,INT((((7-1)*$N$514+3)-1)/10)+1)="","",INDEX($P$516:$W$525,MOD(((7-1)*$N$514+3)-1,10)+1,INT((((7-1)*$N$514+3)-1)/10)+1)))))</f>
        <v/>
      </c>
      <c r="G522" s="539">
        <f>IF($N$516="","",IF(OR(ISTEXT($N$514),ISTEXT($N$515),ISTEXT($N$516)),"",IF(OR(4&gt;$N$514,7&gt;$N$515,((7-1)*$N$514+4)&gt;$N$516),"",IF(INDEX($P$516:$W$525,MOD(((7-1)*$N$514+4)-1,10)+1,INT((((7-1)*$N$514+4)-1)/10)+1)="","",INDEX($P$516:$W$525,MOD(((7-1)*$N$514+4)-1,10)+1,INT((((7-1)*$N$514+4)-1)/10)+1)))))</f>
        <v/>
      </c>
      <c r="H522" s="539">
        <f>IF($N$516="","",IF(OR(ISTEXT($N$514),ISTEXT($N$515),ISTEXT($N$516)),"",IF(OR(5&gt;$N$514,7&gt;$N$515,((7-1)*$N$514+5)&gt;$N$516),"",IF(INDEX($P$516:$W$525,MOD(((7-1)*$N$514+5)-1,10)+1,INT((((7-1)*$N$514+5)-1)/10)+1)="","",INDEX($P$516:$W$525,MOD(((7-1)*$N$514+5)-1,10)+1,INT((((7-1)*$N$514+5)-1)/10)+1)))))</f>
        <v/>
      </c>
      <c r="I522" s="539">
        <f>IF($N$516="","",IF(OR(ISTEXT($N$514),ISTEXT($N$515),ISTEXT($N$516)),"",IF(OR(6&gt;$N$514,7&gt;$N$515,((7-1)*$N$514+6)&gt;$N$516),"",IF(INDEX($P$516:$W$525,MOD(((7-1)*$N$514+6)-1,10)+1,INT((((7-1)*$N$514+6)-1)/10)+1)="","",INDEX($P$516:$W$525,MOD(((7-1)*$N$514+6)-1,10)+1,INT((((7-1)*$N$514+6)-1)/10)+1)))))</f>
        <v/>
      </c>
      <c r="J522" s="539">
        <f>IF($N$516="","",IF(OR(ISTEXT($N$514),ISTEXT($N$515),ISTEXT($N$516)),"",IF(OR(7&gt;$N$514,7&gt;$N$515,((7-1)*$N$514+7)&gt;$N$516),"",IF(INDEX($P$516:$W$525,MOD(((7-1)*$N$514+7)-1,10)+1,INT((((7-1)*$N$514+7)-1)/10)+1)="","",INDEX($P$516:$W$525,MOD(((7-1)*$N$514+7)-1,10)+1,INT((((7-1)*$N$514+7)-1)/10)+1)))))</f>
        <v/>
      </c>
      <c r="K522" s="539">
        <f>IF($N$516="","",IF(OR(ISTEXT($N$514),ISTEXT($N$515),ISTEXT($N$516)),"",IF(OR(8&gt;$N$514,7&gt;$N$515,((7-1)*$N$514+8)&gt;$N$516),"",IF(INDEX($P$516:$W$525,MOD(((7-1)*$N$514+8)-1,10)+1,INT((((7-1)*$N$514+8)-1)/10)+1)="","",INDEX($P$516:$W$525,MOD(((7-1)*$N$514+8)-1,10)+1,INT((((7-1)*$N$514+8)-1)/10)+1)))))</f>
        <v/>
      </c>
      <c r="L522" s="539">
        <f>IF($N$516="","",IF(OR(ISTEXT($N$514),ISTEXT($N$515),ISTEXT($N$516)),"",IF(OR(9&gt;$N$514,7&gt;$N$515,((7-1)*$N$514+9)&gt;$N$516),"",IF(INDEX($P$516:$W$525,MOD(((7-1)*$N$514+9)-1,10)+1,INT((((7-1)*$N$514+9)-1)/10)+1)="","",INDEX($P$516:$W$525,MOD(((7-1)*$N$514+9)-1,10)+1,INT((((7-1)*$N$514+9)-1)/10)+1)))))</f>
        <v/>
      </c>
      <c r="M522" s="539">
        <f>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IF(OR($D$514="",$G$514=""),"",IF($D$514="Round",IF(8=1,"Axis 1 (0°)",IF(8=2,"Axis 2 (90°)","")),IF(ISTEXT($N$515),"",IF(8&gt;$N$515,"",IF(ISTEXT($I$514),"",ROUND((8-0.5)*$I$514/$N$515,1))))))</f>
        <v/>
      </c>
      <c r="C523" s="538" t="n"/>
      <c r="D523" s="539">
        <f>IF($N$516="","",IF(OR(ISTEXT($N$514),ISTEXT($N$515),ISTEXT($N$516)),"",IF(OR(1&gt;$N$514,8&gt;$N$515,((8-1)*$N$514+1)&gt;$N$516),"",IF(INDEX($P$516:$W$525,MOD(((8-1)*$N$514+1)-1,10)+1,INT((((8-1)*$N$514+1)-1)/10)+1)="","",INDEX($P$516:$W$525,MOD(((8-1)*$N$514+1)-1,10)+1,INT((((8-1)*$N$514+1)-1)/10)+1)))))</f>
        <v/>
      </c>
      <c r="E523" s="539">
        <f>IF($N$516="","",IF(OR(ISTEXT($N$514),ISTEXT($N$515),ISTEXT($N$516)),"",IF(OR(2&gt;$N$514,8&gt;$N$515,((8-1)*$N$514+2)&gt;$N$516),"",IF(INDEX($P$516:$W$525,MOD(((8-1)*$N$514+2)-1,10)+1,INT((((8-1)*$N$514+2)-1)/10)+1)="","",INDEX($P$516:$W$525,MOD(((8-1)*$N$514+2)-1,10)+1,INT((((8-1)*$N$514+2)-1)/10)+1)))))</f>
        <v/>
      </c>
      <c r="F523" s="539">
        <f>IF($N$516="","",IF(OR(ISTEXT($N$514),ISTEXT($N$515),ISTEXT($N$516)),"",IF(OR(3&gt;$N$514,8&gt;$N$515,((8-1)*$N$514+3)&gt;$N$516),"",IF(INDEX($P$516:$W$525,MOD(((8-1)*$N$514+3)-1,10)+1,INT((((8-1)*$N$514+3)-1)/10)+1)="","",INDEX($P$516:$W$525,MOD(((8-1)*$N$514+3)-1,10)+1,INT((((8-1)*$N$514+3)-1)/10)+1)))))</f>
        <v/>
      </c>
      <c r="G523" s="539">
        <f>IF($N$516="","",IF(OR(ISTEXT($N$514),ISTEXT($N$515),ISTEXT($N$516)),"",IF(OR(4&gt;$N$514,8&gt;$N$515,((8-1)*$N$514+4)&gt;$N$516),"",IF(INDEX($P$516:$W$525,MOD(((8-1)*$N$514+4)-1,10)+1,INT((((8-1)*$N$514+4)-1)/10)+1)="","",INDEX($P$516:$W$525,MOD(((8-1)*$N$514+4)-1,10)+1,INT((((8-1)*$N$514+4)-1)/10)+1)))))</f>
        <v/>
      </c>
      <c r="H523" s="539">
        <f>IF($N$516="","",IF(OR(ISTEXT($N$514),ISTEXT($N$515),ISTEXT($N$516)),"",IF(OR(5&gt;$N$514,8&gt;$N$515,((8-1)*$N$514+5)&gt;$N$516),"",IF(INDEX($P$516:$W$525,MOD(((8-1)*$N$514+5)-1,10)+1,INT((((8-1)*$N$514+5)-1)/10)+1)="","",INDEX($P$516:$W$525,MOD(((8-1)*$N$514+5)-1,10)+1,INT((((8-1)*$N$514+5)-1)/10)+1)))))</f>
        <v/>
      </c>
      <c r="I523" s="539">
        <f>IF($N$516="","",IF(OR(ISTEXT($N$514),ISTEXT($N$515),ISTEXT($N$516)),"",IF(OR(6&gt;$N$514,8&gt;$N$515,((8-1)*$N$514+6)&gt;$N$516),"",IF(INDEX($P$516:$W$525,MOD(((8-1)*$N$514+6)-1,10)+1,INT((((8-1)*$N$514+6)-1)/10)+1)="","",INDEX($P$516:$W$525,MOD(((8-1)*$N$514+6)-1,10)+1,INT((((8-1)*$N$514+6)-1)/10)+1)))))</f>
        <v/>
      </c>
      <c r="J523" s="539">
        <f>IF($N$516="","",IF(OR(ISTEXT($N$514),ISTEXT($N$515),ISTEXT($N$516)),"",IF(OR(7&gt;$N$514,8&gt;$N$515,((8-1)*$N$514+7)&gt;$N$516),"",IF(INDEX($P$516:$W$525,MOD(((8-1)*$N$514+7)-1,10)+1,INT((((8-1)*$N$514+7)-1)/10)+1)="","",INDEX($P$516:$W$525,MOD(((8-1)*$N$514+7)-1,10)+1,INT((((8-1)*$N$514+7)-1)/10)+1)))))</f>
        <v/>
      </c>
      <c r="K523" s="539">
        <f>IF($N$516="","",IF(OR(ISTEXT($N$514),ISTEXT($N$515),ISTEXT($N$516)),"",IF(OR(8&gt;$N$514,8&gt;$N$515,((8-1)*$N$514+8)&gt;$N$516),"",IF(INDEX($P$516:$W$525,MOD(((8-1)*$N$514+8)-1,10)+1,INT((((8-1)*$N$514+8)-1)/10)+1)="","",INDEX($P$516:$W$525,MOD(((8-1)*$N$514+8)-1,10)+1,INT((((8-1)*$N$514+8)-1)/10)+1)))))</f>
        <v/>
      </c>
      <c r="L523" s="539">
        <f>IF($N$516="","",IF(OR(ISTEXT($N$514),ISTEXT($N$515),ISTEXT($N$516)),"",IF(OR(9&gt;$N$514,8&gt;$N$515,((8-1)*$N$514+9)&gt;$N$516),"",IF(INDEX($P$516:$W$525,MOD(((8-1)*$N$514+9)-1,10)+1,INT((((8-1)*$N$514+9)-1)/10)+1)="","",INDEX($P$516:$W$525,MOD(((8-1)*$N$514+9)-1,10)+1,INT((((8-1)*$N$514+9)-1)/10)+1)))))</f>
        <v/>
      </c>
      <c r="M523" s="539">
        <f>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IF($G$529="","",IF($D$529="Round",$G$529&amp;""" dia",$G$529&amp;""" x "&amp;$I$529&amp;""""))</f>
        <v/>
      </c>
      <c r="G527" s="173" t="n"/>
      <c r="H527" s="525">
        <f>IF(OR($D$529="",$G$529=""),"",IF($D$529="Round",IF(ISTEXT($G$529),"",ROUND(PI()*(($G$529-2*N($K$529))/2)^2/144,3)),IF($I$529="","",IF(OR(ISTEXT($G$529),ISTEXT($I$529)),"",ROUND(($G$529-2*N($K$529))*($I$529-2*N($K$529))/144,3)))))</f>
        <v/>
      </c>
      <c r="I527" s="189" t="n"/>
      <c r="J527" s="189" t="n"/>
      <c r="K527" s="189">
        <f>IF(N(J527)*N(H527)=0,"",ROUND(N(J527)*N(H527),0))</f>
        <v/>
      </c>
      <c r="L527" s="189">
        <f>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IF($N$529="","",IF($D$529="Round",$N$529&amp;" x 2 axes",IF($N$530="","",$N$529&amp;" x "&amp;$N$530)))</f>
        <v/>
      </c>
      <c r="N529" s="534">
        <f>IF(OR($D$529="",$G$529=""),"",IF($D$529="Round",IF(ISTEXT($G$529),"",IF($G$529&lt;=9,6,IF($G$529&lt;=12,8,10))),IF(ISTEXT($G$529),"",IF($G$529&lt;12,2,MIN(10,MAX(3,ROUNDUP($G$529/6,0)))))))</f>
        <v/>
      </c>
      <c r="P529" s="473" t="inlineStr">
        <is>
          <t>Quick entry – type readings in order (row by row of the grid), down this column then the next:</t>
        </is>
      </c>
    </row>
    <row r="530" ht="13.35" customHeight="1" s="162">
      <c r="B530" s="535" t="inlineStr">
        <is>
          <t>Depth↓ Pos→ (in)</t>
        </is>
      </c>
      <c r="C530" s="414" t="n"/>
      <c r="D530" s="535">
        <f>IF(ISTEXT($N$529),"",IF(OR($D$529="",$G$529="",1&gt;$N$529),"",IF($D$529="Round",IF(ISTEXT($G$529),"",ROUND(IF(1&lt;=$N$529/2,$G$529/2*(1-SQRT(($N$529-2*1+1)/$N$529)),$G$529-$G$529/2*(1-SQRT(($N$529-2*($N$529-1+1)+1)/$N$529))),1)),IF(ISTEXT($G$529),"",ROUND((1-0.5)*$G$529/$N$529,1)))))</f>
        <v/>
      </c>
      <c r="E530" s="535">
        <f>IF(ISTEXT($N$529),"",IF(OR($D$529="",$G$529="",2&gt;$N$529),"",IF($D$529="Round",IF(ISTEXT($G$529),"",ROUND(IF(2&lt;=$N$529/2,$G$529/2*(1-SQRT(($N$529-2*2+1)/$N$529)),$G$529-$G$529/2*(1-SQRT(($N$529-2*($N$529-2+1)+1)/$N$529))),1)),IF(ISTEXT($G$529),"",ROUND((2-0.5)*$G$529/$N$529,1)))))</f>
        <v/>
      </c>
      <c r="F530" s="535">
        <f>IF(ISTEXT($N$529),"",IF(OR($D$529="",$G$529="",3&gt;$N$529),"",IF($D$529="Round",IF(ISTEXT($G$529),"",ROUND(IF(3&lt;=$N$529/2,$G$529/2*(1-SQRT(($N$529-2*3+1)/$N$529)),$G$529-$G$529/2*(1-SQRT(($N$529-2*($N$529-3+1)+1)/$N$529))),1)),IF(ISTEXT($G$529),"",ROUND((3-0.5)*$G$529/$N$529,1)))))</f>
        <v/>
      </c>
      <c r="G530" s="535">
        <f>IF(ISTEXT($N$529),"",IF(OR($D$529="",$G$529="",4&gt;$N$529),"",IF($D$529="Round",IF(ISTEXT($G$529),"",ROUND(IF(4&lt;=$N$529/2,$G$529/2*(1-SQRT(($N$529-2*4+1)/$N$529)),$G$529-$G$529/2*(1-SQRT(($N$529-2*($N$529-4+1)+1)/$N$529))),1)),IF(ISTEXT($G$529),"",ROUND((4-0.5)*$G$529/$N$529,1)))))</f>
        <v/>
      </c>
      <c r="H530" s="535">
        <f>IF(ISTEXT($N$529),"",IF(OR($D$529="",$G$529="",5&gt;$N$529),"",IF($D$529="Round",IF(ISTEXT($G$529),"",ROUND(IF(5&lt;=$N$529/2,$G$529/2*(1-SQRT(($N$529-2*5+1)/$N$529)),$G$529-$G$529/2*(1-SQRT(($N$529-2*($N$529-5+1)+1)/$N$529))),1)),IF(ISTEXT($G$529),"",ROUND((5-0.5)*$G$529/$N$529,1)))))</f>
        <v/>
      </c>
      <c r="I530" s="535">
        <f>IF(ISTEXT($N$529),"",IF(OR($D$529="",$G$529="",6&gt;$N$529),"",IF($D$529="Round",IF(ISTEXT($G$529),"",ROUND(IF(6&lt;=$N$529/2,$G$529/2*(1-SQRT(($N$529-2*6+1)/$N$529)),$G$529-$G$529/2*(1-SQRT(($N$529-2*($N$529-6+1)+1)/$N$529))),1)),IF(ISTEXT($G$529),"",ROUND((6-0.5)*$G$529/$N$529,1)))))</f>
        <v/>
      </c>
      <c r="J530" s="535">
        <f>IF(ISTEXT($N$529),"",IF(OR($D$529="",$G$529="",7&gt;$N$529),"",IF($D$529="Round",IF(ISTEXT($G$529),"",ROUND(IF(7&lt;=$N$529/2,$G$529/2*(1-SQRT(($N$529-2*7+1)/$N$529)),$G$529-$G$529/2*(1-SQRT(($N$529-2*($N$529-7+1)+1)/$N$529))),1)),IF(ISTEXT($G$529),"",ROUND((7-0.5)*$G$529/$N$529,1)))))</f>
        <v/>
      </c>
      <c r="K530" s="535">
        <f>IF(ISTEXT($N$529),"",IF(OR($D$529="",$G$529="",8&gt;$N$529),"",IF($D$529="Round",IF(ISTEXT($G$529),"",ROUND(IF(8&lt;=$N$529/2,$G$529/2*(1-SQRT(($N$529-2*8+1)/$N$529)),$G$529-$G$529/2*(1-SQRT(($N$529-2*($N$529-8+1)+1)/$N$529))),1)),IF(ISTEXT($G$529),"",ROUND((8-0.5)*$G$529/$N$529,1)))))</f>
        <v/>
      </c>
      <c r="L530" s="535">
        <f>IF(ISTEXT($N$529),"",IF(OR($D$529="",$G$529="",9&gt;$N$529),"",IF($D$529="Round",IF(ISTEXT($G$529),"",ROUND(IF(9&lt;=$N$529/2,$G$529/2*(1-SQRT(($N$529-2*9+1)/$N$529)),$G$529-$G$529/2*(1-SQRT(($N$529-2*($N$529-9+1)+1)/$N$529))),1)),IF(ISTEXT($G$529),"",ROUND((9-0.5)*$G$529/$N$529,1)))))</f>
        <v/>
      </c>
      <c r="M530" s="535">
        <f>IF(ISTEXT($N$529),"",IF(OR($D$529="",$G$529="",10&gt;$N$529),"",IF($D$529="Round",IF(ISTEXT($G$529),"",ROUND(IF(10&lt;=$N$529/2,$G$529/2*(1-SQRT(($N$529-2*10+1)/$N$529)),$G$529-$G$529/2*(1-SQRT(($N$529-2*($N$529-10+1)+1)/$N$529))),1)),IF(ISTEXT($G$529),"",ROUND((10-0.5)*$G$529/$N$529,1)))))</f>
        <v/>
      </c>
      <c r="N530" s="534">
        <f>IF(OR($D$529="",$G$529=""),"",IF($D$529="Round",2,IF($I$529="","",IF(ISTEXT($I$529),"",IF($I$529&lt;12,2,MIN(8,MAX(3,ROUNDUP($I$529/6,0))))))))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IF(OR($D$529="",$G$529=""),"",IF($D$529="Round",IF(1=1,"Axis 1 (0°)",IF(1=2,"Axis 2 (90°)","")),IF(ISTEXT($N$530),"",IF(1&gt;$N$530,"",IF(ISTEXT($I$529),"",ROUND((1-0.5)*$I$529/$N$530,1))))))</f>
        <v/>
      </c>
      <c r="C531" s="538" t="n"/>
      <c r="D531" s="539">
        <f>IF($N$531="","",IF(OR(ISTEXT($N$529),ISTEXT($N$530),ISTEXT($N$531)),"",IF(OR(1&gt;$N$529,1&gt;$N$530,((1-1)*$N$529+1)&gt;$N$531),"",IF(INDEX($P$531:$W$540,MOD(((1-1)*$N$529+1)-1,10)+1,INT((((1-1)*$N$529+1)-1)/10)+1)="","",INDEX($P$531:$W$540,MOD(((1-1)*$N$529+1)-1,10)+1,INT((((1-1)*$N$529+1)-1)/10)+1)))))</f>
        <v/>
      </c>
      <c r="E531" s="539">
        <f>IF($N$531="","",IF(OR(ISTEXT($N$529),ISTEXT($N$530),ISTEXT($N$531)),"",IF(OR(2&gt;$N$529,1&gt;$N$530,((1-1)*$N$529+2)&gt;$N$531),"",IF(INDEX($P$531:$W$540,MOD(((1-1)*$N$529+2)-1,10)+1,INT((((1-1)*$N$529+2)-1)/10)+1)="","",INDEX($P$531:$W$540,MOD(((1-1)*$N$529+2)-1,10)+1,INT((((1-1)*$N$529+2)-1)/10)+1)))))</f>
        <v/>
      </c>
      <c r="F531" s="539">
        <f>IF($N$531="","",IF(OR(ISTEXT($N$529),ISTEXT($N$530),ISTEXT($N$531)),"",IF(OR(3&gt;$N$529,1&gt;$N$530,((1-1)*$N$529+3)&gt;$N$531),"",IF(INDEX($P$531:$W$540,MOD(((1-1)*$N$529+3)-1,10)+1,INT((((1-1)*$N$529+3)-1)/10)+1)="","",INDEX($P$531:$W$540,MOD(((1-1)*$N$529+3)-1,10)+1,INT((((1-1)*$N$529+3)-1)/10)+1)))))</f>
        <v/>
      </c>
      <c r="G531" s="539">
        <f>IF($N$531="","",IF(OR(ISTEXT($N$529),ISTEXT($N$530),ISTEXT($N$531)),"",IF(OR(4&gt;$N$529,1&gt;$N$530,((1-1)*$N$529+4)&gt;$N$531),"",IF(INDEX($P$531:$W$540,MOD(((1-1)*$N$529+4)-1,10)+1,INT((((1-1)*$N$529+4)-1)/10)+1)="","",INDEX($P$531:$W$540,MOD(((1-1)*$N$529+4)-1,10)+1,INT((((1-1)*$N$529+4)-1)/10)+1)))))</f>
        <v/>
      </c>
      <c r="H531" s="539">
        <f>IF($N$531="","",IF(OR(ISTEXT($N$529),ISTEXT($N$530),ISTEXT($N$531)),"",IF(OR(5&gt;$N$529,1&gt;$N$530,((1-1)*$N$529+5)&gt;$N$531),"",IF(INDEX($P$531:$W$540,MOD(((1-1)*$N$529+5)-1,10)+1,INT((((1-1)*$N$529+5)-1)/10)+1)="","",INDEX($P$531:$W$540,MOD(((1-1)*$N$529+5)-1,10)+1,INT((((1-1)*$N$529+5)-1)/10)+1)))))</f>
        <v/>
      </c>
      <c r="I531" s="539">
        <f>IF($N$531="","",IF(OR(ISTEXT($N$529),ISTEXT($N$530),ISTEXT($N$531)),"",IF(OR(6&gt;$N$529,1&gt;$N$530,((1-1)*$N$529+6)&gt;$N$531),"",IF(INDEX($P$531:$W$540,MOD(((1-1)*$N$529+6)-1,10)+1,INT((((1-1)*$N$529+6)-1)/10)+1)="","",INDEX($P$531:$W$540,MOD(((1-1)*$N$529+6)-1,10)+1,INT((((1-1)*$N$529+6)-1)/10)+1)))))</f>
        <v/>
      </c>
      <c r="J531" s="539">
        <f>IF($N$531="","",IF(OR(ISTEXT($N$529),ISTEXT($N$530),ISTEXT($N$531)),"",IF(OR(7&gt;$N$529,1&gt;$N$530,((1-1)*$N$529+7)&gt;$N$531),"",IF(INDEX($P$531:$W$540,MOD(((1-1)*$N$529+7)-1,10)+1,INT((((1-1)*$N$529+7)-1)/10)+1)="","",INDEX($P$531:$W$540,MOD(((1-1)*$N$529+7)-1,10)+1,INT((((1-1)*$N$529+7)-1)/10)+1)))))</f>
        <v/>
      </c>
      <c r="K531" s="539">
        <f>IF($N$531="","",IF(OR(ISTEXT($N$529),ISTEXT($N$530),ISTEXT($N$531)),"",IF(OR(8&gt;$N$529,1&gt;$N$530,((1-1)*$N$529+8)&gt;$N$531),"",IF(INDEX($P$531:$W$540,MOD(((1-1)*$N$529+8)-1,10)+1,INT((((1-1)*$N$529+8)-1)/10)+1)="","",INDEX($P$531:$W$540,MOD(((1-1)*$N$529+8)-1,10)+1,INT((((1-1)*$N$529+8)-1)/10)+1)))))</f>
        <v/>
      </c>
      <c r="L531" s="539">
        <f>IF($N$531="","",IF(OR(ISTEXT($N$529),ISTEXT($N$530),ISTEXT($N$531)),"",IF(OR(9&gt;$N$529,1&gt;$N$530,((1-1)*$N$529+9)&gt;$N$531),"",IF(INDEX($P$531:$W$540,MOD(((1-1)*$N$529+9)-1,10)+1,INT((((1-1)*$N$529+9)-1)/10)+1)="","",INDEX($P$531:$W$540,MOD(((1-1)*$N$529+9)-1,10)+1,INT((((1-1)*$N$529+9)-1)/10)+1)))))</f>
        <v/>
      </c>
      <c r="M531" s="539">
        <f>IF($N$531="","",IF(OR(ISTEXT($N$529),ISTEXT($N$530),ISTEXT($N$531)),"",IF(OR(10&gt;$N$529,1&gt;$N$530,((1-1)*$N$529+10)&gt;$N$531),"",IF(INDEX($P$531:$W$540,MOD(((1-1)*$N$529+10)-1,10)+1,INT((((1-1)*$N$529+10)-1)/10)+1)="","",INDEX($P$531:$W$540,MOD(((1-1)*$N$529+10)-1,10)+1,INT((((1-1)*$N$529+10)-1)/10)+1)))))</f>
        <v/>
      </c>
      <c r="N531" s="534">
        <f>IF(OR(N529="",N530=""),"",IF(OR(ISTEXT(N529),ISTEXT(N530)),"",N529*N530))</f>
        <v/>
      </c>
      <c r="P531" s="540" t="n"/>
      <c r="Q531" s="540" t="n"/>
      <c r="R531" s="540" t="n"/>
      <c r="S531" s="540" t="n"/>
      <c r="T531" s="540" t="n"/>
      <c r="U531" s="540" t="n"/>
      <c r="V531" s="540" t="n"/>
      <c r="W531" s="540" t="n"/>
    </row>
    <row r="532" ht="13.35" customHeight="1" s="162">
      <c r="B532" s="537">
        <f>IF(OR($D$529="",$G$529=""),"",IF($D$529="Round",IF(2=1,"Axis 1 (0°)",IF(2=2,"Axis 2 (90°)","")),IF(ISTEXT($N$530),"",IF(2&gt;$N$530,"",IF(ISTEXT($I$529),"",ROUND((2-0.5)*$I$529/$N$530,1))))))</f>
        <v/>
      </c>
      <c r="C532" s="538" t="n"/>
      <c r="D532" s="539">
        <f>IF($N$531="","",IF(OR(ISTEXT($N$529),ISTEXT($N$530),ISTEXT($N$531)),"",IF(OR(1&gt;$N$529,2&gt;$N$530,((2-1)*$N$529+1)&gt;$N$531),"",IF(INDEX($P$531:$W$540,MOD(((2-1)*$N$529+1)-1,10)+1,INT((((2-1)*$N$529+1)-1)/10)+1)="","",INDEX($P$531:$W$540,MOD(((2-1)*$N$529+1)-1,10)+1,INT((((2-1)*$N$529+1)-1)/10)+1)))))</f>
        <v/>
      </c>
      <c r="E532" s="539">
        <f>IF($N$531="","",IF(OR(ISTEXT($N$529),ISTEXT($N$530),ISTEXT($N$531)),"",IF(OR(2&gt;$N$529,2&gt;$N$530,((2-1)*$N$529+2)&gt;$N$531),"",IF(INDEX($P$531:$W$540,MOD(((2-1)*$N$529+2)-1,10)+1,INT((((2-1)*$N$529+2)-1)/10)+1)="","",INDEX($P$531:$W$540,MOD(((2-1)*$N$529+2)-1,10)+1,INT((((2-1)*$N$529+2)-1)/10)+1)))))</f>
        <v/>
      </c>
      <c r="F532" s="539">
        <f>IF($N$531="","",IF(OR(ISTEXT($N$529),ISTEXT($N$530),ISTEXT($N$531)),"",IF(OR(3&gt;$N$529,2&gt;$N$530,((2-1)*$N$529+3)&gt;$N$531),"",IF(INDEX($P$531:$W$540,MOD(((2-1)*$N$529+3)-1,10)+1,INT((((2-1)*$N$529+3)-1)/10)+1)="","",INDEX($P$531:$W$540,MOD(((2-1)*$N$529+3)-1,10)+1,INT((((2-1)*$N$529+3)-1)/10)+1)))))</f>
        <v/>
      </c>
      <c r="G532" s="539">
        <f>IF($N$531="","",IF(OR(ISTEXT($N$529),ISTEXT($N$530),ISTEXT($N$531)),"",IF(OR(4&gt;$N$529,2&gt;$N$530,((2-1)*$N$529+4)&gt;$N$531),"",IF(INDEX($P$531:$W$540,MOD(((2-1)*$N$529+4)-1,10)+1,INT((((2-1)*$N$529+4)-1)/10)+1)="","",INDEX($P$531:$W$540,MOD(((2-1)*$N$529+4)-1,10)+1,INT((((2-1)*$N$529+4)-1)/10)+1)))))</f>
        <v/>
      </c>
      <c r="H532" s="539">
        <f>IF($N$531="","",IF(OR(ISTEXT($N$529),ISTEXT($N$530),ISTEXT($N$531)),"",IF(OR(5&gt;$N$529,2&gt;$N$530,((2-1)*$N$529+5)&gt;$N$531),"",IF(INDEX($P$531:$W$540,MOD(((2-1)*$N$529+5)-1,10)+1,INT((((2-1)*$N$529+5)-1)/10)+1)="","",INDEX($P$531:$W$540,MOD(((2-1)*$N$529+5)-1,10)+1,INT((((2-1)*$N$529+5)-1)/10)+1)))))</f>
        <v/>
      </c>
      <c r="I532" s="539">
        <f>IF($N$531="","",IF(OR(ISTEXT($N$529),ISTEXT($N$530),ISTEXT($N$531)),"",IF(OR(6&gt;$N$529,2&gt;$N$530,((2-1)*$N$529+6)&gt;$N$531),"",IF(INDEX($P$531:$W$540,MOD(((2-1)*$N$529+6)-1,10)+1,INT((((2-1)*$N$529+6)-1)/10)+1)="","",INDEX($P$531:$W$540,MOD(((2-1)*$N$529+6)-1,10)+1,INT((((2-1)*$N$529+6)-1)/10)+1)))))</f>
        <v/>
      </c>
      <c r="J532" s="539">
        <f>IF($N$531="","",IF(OR(ISTEXT($N$529),ISTEXT($N$530),ISTEXT($N$531)),"",IF(OR(7&gt;$N$529,2&gt;$N$530,((2-1)*$N$529+7)&gt;$N$531),"",IF(INDEX($P$531:$W$540,MOD(((2-1)*$N$529+7)-1,10)+1,INT((((2-1)*$N$529+7)-1)/10)+1)="","",INDEX($P$531:$W$540,MOD(((2-1)*$N$529+7)-1,10)+1,INT((((2-1)*$N$529+7)-1)/10)+1)))))</f>
        <v/>
      </c>
      <c r="K532" s="539">
        <f>IF($N$531="","",IF(OR(ISTEXT($N$529),ISTEXT($N$530),ISTEXT($N$531)),"",IF(OR(8&gt;$N$529,2&gt;$N$530,((2-1)*$N$529+8)&gt;$N$531),"",IF(INDEX($P$531:$W$540,MOD(((2-1)*$N$529+8)-1,10)+1,INT((((2-1)*$N$529+8)-1)/10)+1)="","",INDEX($P$531:$W$540,MOD(((2-1)*$N$529+8)-1,10)+1,INT((((2-1)*$N$529+8)-1)/10)+1)))))</f>
        <v/>
      </c>
      <c r="L532" s="539">
        <f>IF($N$531="","",IF(OR(ISTEXT($N$529),ISTEXT($N$530),ISTEXT($N$531)),"",IF(OR(9&gt;$N$529,2&gt;$N$530,((2-1)*$N$529+9)&gt;$N$531),"",IF(INDEX($P$531:$W$540,MOD(((2-1)*$N$529+9)-1,10)+1,INT((((2-1)*$N$529+9)-1)/10)+1)="","",INDEX($P$531:$W$540,MOD(((2-1)*$N$529+9)-1,10)+1,INT((((2-1)*$N$529+9)-1)/10)+1)))))</f>
        <v/>
      </c>
      <c r="M532" s="539">
        <f>IF($N$531="","",IF(OR(ISTEXT($N$529),ISTEXT($N$530),ISTEXT($N$531)),"",IF(OR(10&gt;$N$529,2&gt;$N$530,((2-1)*$N$529+10)&gt;$N$531),"",IF(INDEX($P$531:$W$540,MOD(((2-1)*$N$529+10)-1,10)+1,INT((((2-1)*$N$529+10)-1)/10)+1)="","",INDEX($P$531:$W$540,MOD(((2-1)*$N$529+10)-1,10)+1,INT((((2-1)*$N$529+10)-1)/10)+1)))))</f>
        <v/>
      </c>
      <c r="P532" s="540" t="n"/>
      <c r="Q532" s="540" t="n"/>
      <c r="R532" s="540" t="n"/>
      <c r="S532" s="540" t="n"/>
      <c r="T532" s="540" t="n"/>
      <c r="U532" s="540" t="n"/>
      <c r="V532" s="540" t="n"/>
      <c r="W532" s="540" t="n"/>
    </row>
    <row r="533" ht="13.35" customHeight="1" s="162">
      <c r="B533" s="537">
        <f>IF(OR($D$529="",$G$529=""),"",IF($D$529="Round",IF(3=1,"Axis 1 (0°)",IF(3=2,"Axis 2 (90°)","")),IF(ISTEXT($N$530),"",IF(3&gt;$N$530,"",IF(ISTEXT($I$529),"",ROUND((3-0.5)*$I$529/$N$530,1))))))</f>
        <v/>
      </c>
      <c r="C533" s="538" t="n"/>
      <c r="D533" s="539">
        <f>IF($N$531="","",IF(OR(ISTEXT($N$529),ISTEXT($N$530),ISTEXT($N$531)),"",IF(OR(1&gt;$N$529,3&gt;$N$530,((3-1)*$N$529+1)&gt;$N$531),"",IF(INDEX($P$531:$W$540,MOD(((3-1)*$N$529+1)-1,10)+1,INT((((3-1)*$N$529+1)-1)/10)+1)="","",INDEX($P$531:$W$540,MOD(((3-1)*$N$529+1)-1,10)+1,INT((((3-1)*$N$529+1)-1)/10)+1)))))</f>
        <v/>
      </c>
      <c r="E533" s="539">
        <f>IF($N$531="","",IF(OR(ISTEXT($N$529),ISTEXT($N$530),ISTEXT($N$531)),"",IF(OR(2&gt;$N$529,3&gt;$N$530,((3-1)*$N$529+2)&gt;$N$531),"",IF(INDEX($P$531:$W$540,MOD(((3-1)*$N$529+2)-1,10)+1,INT((((3-1)*$N$529+2)-1)/10)+1)="","",INDEX($P$531:$W$540,MOD(((3-1)*$N$529+2)-1,10)+1,INT((((3-1)*$N$529+2)-1)/10)+1)))))</f>
        <v/>
      </c>
      <c r="F533" s="539">
        <f>IF($N$531="","",IF(OR(ISTEXT($N$529),ISTEXT($N$530),ISTEXT($N$531)),"",IF(OR(3&gt;$N$529,3&gt;$N$530,((3-1)*$N$529+3)&gt;$N$531),"",IF(INDEX($P$531:$W$540,MOD(((3-1)*$N$529+3)-1,10)+1,INT((((3-1)*$N$529+3)-1)/10)+1)="","",INDEX($P$531:$W$540,MOD(((3-1)*$N$529+3)-1,10)+1,INT((((3-1)*$N$529+3)-1)/10)+1)))))</f>
        <v/>
      </c>
      <c r="G533" s="539">
        <f>IF($N$531="","",IF(OR(ISTEXT($N$529),ISTEXT($N$530),ISTEXT($N$531)),"",IF(OR(4&gt;$N$529,3&gt;$N$530,((3-1)*$N$529+4)&gt;$N$531),"",IF(INDEX($P$531:$W$540,MOD(((3-1)*$N$529+4)-1,10)+1,INT((((3-1)*$N$529+4)-1)/10)+1)="","",INDEX($P$531:$W$540,MOD(((3-1)*$N$529+4)-1,10)+1,INT((((3-1)*$N$529+4)-1)/10)+1)))))</f>
        <v/>
      </c>
      <c r="H533" s="539">
        <f>IF($N$531="","",IF(OR(ISTEXT($N$529),ISTEXT($N$530),ISTEXT($N$531)),"",IF(OR(5&gt;$N$529,3&gt;$N$530,((3-1)*$N$529+5)&gt;$N$531),"",IF(INDEX($P$531:$W$540,MOD(((3-1)*$N$529+5)-1,10)+1,INT((((3-1)*$N$529+5)-1)/10)+1)="","",INDEX($P$531:$W$540,MOD(((3-1)*$N$529+5)-1,10)+1,INT((((3-1)*$N$529+5)-1)/10)+1)))))</f>
        <v/>
      </c>
      <c r="I533" s="539">
        <f>IF($N$531="","",IF(OR(ISTEXT($N$529),ISTEXT($N$530),ISTEXT($N$531)),"",IF(OR(6&gt;$N$529,3&gt;$N$530,((3-1)*$N$529+6)&gt;$N$531),"",IF(INDEX($P$531:$W$540,MOD(((3-1)*$N$529+6)-1,10)+1,INT((((3-1)*$N$529+6)-1)/10)+1)="","",INDEX($P$531:$W$540,MOD(((3-1)*$N$529+6)-1,10)+1,INT((((3-1)*$N$529+6)-1)/10)+1)))))</f>
        <v/>
      </c>
      <c r="J533" s="539">
        <f>IF($N$531="","",IF(OR(ISTEXT($N$529),ISTEXT($N$530),ISTEXT($N$531)),"",IF(OR(7&gt;$N$529,3&gt;$N$530,((3-1)*$N$529+7)&gt;$N$531),"",IF(INDEX($P$531:$W$540,MOD(((3-1)*$N$529+7)-1,10)+1,INT((((3-1)*$N$529+7)-1)/10)+1)="","",INDEX($P$531:$W$540,MOD(((3-1)*$N$529+7)-1,10)+1,INT((((3-1)*$N$529+7)-1)/10)+1)))))</f>
        <v/>
      </c>
      <c r="K533" s="539">
        <f>IF($N$531="","",IF(OR(ISTEXT($N$529),ISTEXT($N$530),ISTEXT($N$531)),"",IF(OR(8&gt;$N$529,3&gt;$N$530,((3-1)*$N$529+8)&gt;$N$531),"",IF(INDEX($P$531:$W$540,MOD(((3-1)*$N$529+8)-1,10)+1,INT((((3-1)*$N$529+8)-1)/10)+1)="","",INDEX($P$531:$W$540,MOD(((3-1)*$N$529+8)-1,10)+1,INT((((3-1)*$N$529+8)-1)/10)+1)))))</f>
        <v/>
      </c>
      <c r="L533" s="539">
        <f>IF($N$531="","",IF(OR(ISTEXT($N$529),ISTEXT($N$530),ISTEXT($N$531)),"",IF(OR(9&gt;$N$529,3&gt;$N$530,((3-1)*$N$529+9)&gt;$N$531),"",IF(INDEX($P$531:$W$540,MOD(((3-1)*$N$529+9)-1,10)+1,INT((((3-1)*$N$529+9)-1)/10)+1)="","",INDEX($P$531:$W$540,MOD(((3-1)*$N$529+9)-1,10)+1,INT((((3-1)*$N$529+9)-1)/10)+1)))))</f>
        <v/>
      </c>
      <c r="M533" s="539">
        <f>IF($N$531="","",IF(OR(ISTEXT($N$529),ISTEXT($N$530),ISTEXT($N$531)),"",IF(OR(10&gt;$N$529,3&gt;$N$530,((3-1)*$N$529+10)&gt;$N$531),"",IF(INDEX($P$531:$W$540,MOD(((3-1)*$N$529+10)-1,10)+1,INT((((3-1)*$N$529+10)-1)/10)+1)="","",INDEX($P$531:$W$540,MOD(((3-1)*$N$529+10)-1,10)+1,INT((((3-1)*$N$529+10)-1)/10)+1)))))</f>
        <v/>
      </c>
      <c r="P533" s="540" t="n"/>
      <c r="Q533" s="540" t="n"/>
      <c r="R533" s="540" t="n"/>
      <c r="S533" s="540" t="n"/>
      <c r="T533" s="540" t="n"/>
      <c r="U533" s="540" t="n"/>
      <c r="V533" s="540" t="n"/>
      <c r="W533" s="540" t="n"/>
    </row>
    <row r="534" ht="13.35" customHeight="1" s="162">
      <c r="B534" s="537">
        <f>IF(OR($D$529="",$G$529=""),"",IF($D$529="Round",IF(4=1,"Axis 1 (0°)",IF(4=2,"Axis 2 (90°)","")),IF(ISTEXT($N$530),"",IF(4&gt;$N$530,"",IF(ISTEXT($I$529),"",ROUND((4-0.5)*$I$529/$N$530,1))))))</f>
        <v/>
      </c>
      <c r="C534" s="538" t="n"/>
      <c r="D534" s="539">
        <f>IF($N$531="","",IF(OR(ISTEXT($N$529),ISTEXT($N$530),ISTEXT($N$531)),"",IF(OR(1&gt;$N$529,4&gt;$N$530,((4-1)*$N$529+1)&gt;$N$531),"",IF(INDEX($P$531:$W$540,MOD(((4-1)*$N$529+1)-1,10)+1,INT((((4-1)*$N$529+1)-1)/10)+1)="","",INDEX($P$531:$W$540,MOD(((4-1)*$N$529+1)-1,10)+1,INT((((4-1)*$N$529+1)-1)/10)+1)))))</f>
        <v/>
      </c>
      <c r="E534" s="539">
        <f>IF($N$531="","",IF(OR(ISTEXT($N$529),ISTEXT($N$530),ISTEXT($N$531)),"",IF(OR(2&gt;$N$529,4&gt;$N$530,((4-1)*$N$529+2)&gt;$N$531),"",IF(INDEX($P$531:$W$540,MOD(((4-1)*$N$529+2)-1,10)+1,INT((((4-1)*$N$529+2)-1)/10)+1)="","",INDEX($P$531:$W$540,MOD(((4-1)*$N$529+2)-1,10)+1,INT((((4-1)*$N$529+2)-1)/10)+1)))))</f>
        <v/>
      </c>
      <c r="F534" s="539">
        <f>IF($N$531="","",IF(OR(ISTEXT($N$529),ISTEXT($N$530),ISTEXT($N$531)),"",IF(OR(3&gt;$N$529,4&gt;$N$530,((4-1)*$N$529+3)&gt;$N$531),"",IF(INDEX($P$531:$W$540,MOD(((4-1)*$N$529+3)-1,10)+1,INT((((4-1)*$N$529+3)-1)/10)+1)="","",INDEX($P$531:$W$540,MOD(((4-1)*$N$529+3)-1,10)+1,INT((((4-1)*$N$529+3)-1)/10)+1)))))</f>
        <v/>
      </c>
      <c r="G534" s="539">
        <f>IF($N$531="","",IF(OR(ISTEXT($N$529),ISTEXT($N$530),ISTEXT($N$531)),"",IF(OR(4&gt;$N$529,4&gt;$N$530,((4-1)*$N$529+4)&gt;$N$531),"",IF(INDEX($P$531:$W$540,MOD(((4-1)*$N$529+4)-1,10)+1,INT((((4-1)*$N$529+4)-1)/10)+1)="","",INDEX($P$531:$W$540,MOD(((4-1)*$N$529+4)-1,10)+1,INT((((4-1)*$N$529+4)-1)/10)+1)))))</f>
        <v/>
      </c>
      <c r="H534" s="539">
        <f>IF($N$531="","",IF(OR(ISTEXT($N$529),ISTEXT($N$530),ISTEXT($N$531)),"",IF(OR(5&gt;$N$529,4&gt;$N$530,((4-1)*$N$529+5)&gt;$N$531),"",IF(INDEX($P$531:$W$540,MOD(((4-1)*$N$529+5)-1,10)+1,INT((((4-1)*$N$529+5)-1)/10)+1)="","",INDEX($P$531:$W$540,MOD(((4-1)*$N$529+5)-1,10)+1,INT((((4-1)*$N$529+5)-1)/10)+1)))))</f>
        <v/>
      </c>
      <c r="I534" s="539">
        <f>IF($N$531="","",IF(OR(ISTEXT($N$529),ISTEXT($N$530),ISTEXT($N$531)),"",IF(OR(6&gt;$N$529,4&gt;$N$530,((4-1)*$N$529+6)&gt;$N$531),"",IF(INDEX($P$531:$W$540,MOD(((4-1)*$N$529+6)-1,10)+1,INT((((4-1)*$N$529+6)-1)/10)+1)="","",INDEX($P$531:$W$540,MOD(((4-1)*$N$529+6)-1,10)+1,INT((((4-1)*$N$529+6)-1)/10)+1)))))</f>
        <v/>
      </c>
      <c r="J534" s="539">
        <f>IF($N$531="","",IF(OR(ISTEXT($N$529),ISTEXT($N$530),ISTEXT($N$531)),"",IF(OR(7&gt;$N$529,4&gt;$N$530,((4-1)*$N$529+7)&gt;$N$531),"",IF(INDEX($P$531:$W$540,MOD(((4-1)*$N$529+7)-1,10)+1,INT((((4-1)*$N$529+7)-1)/10)+1)="","",INDEX($P$531:$W$540,MOD(((4-1)*$N$529+7)-1,10)+1,INT((((4-1)*$N$529+7)-1)/10)+1)))))</f>
        <v/>
      </c>
      <c r="K534" s="539">
        <f>IF($N$531="","",IF(OR(ISTEXT($N$529),ISTEXT($N$530),ISTEXT($N$531)),"",IF(OR(8&gt;$N$529,4&gt;$N$530,((4-1)*$N$529+8)&gt;$N$531),"",IF(INDEX($P$531:$W$540,MOD(((4-1)*$N$529+8)-1,10)+1,INT((((4-1)*$N$529+8)-1)/10)+1)="","",INDEX($P$531:$W$540,MOD(((4-1)*$N$529+8)-1,10)+1,INT((((4-1)*$N$529+8)-1)/10)+1)))))</f>
        <v/>
      </c>
      <c r="L534" s="539">
        <f>IF($N$531="","",IF(OR(ISTEXT($N$529),ISTEXT($N$530),ISTEXT($N$531)),"",IF(OR(9&gt;$N$529,4&gt;$N$530,((4-1)*$N$529+9)&gt;$N$531),"",IF(INDEX($P$531:$W$540,MOD(((4-1)*$N$529+9)-1,10)+1,INT((((4-1)*$N$529+9)-1)/10)+1)="","",INDEX($P$531:$W$540,MOD(((4-1)*$N$529+9)-1,10)+1,INT((((4-1)*$N$529+9)-1)/10)+1)))))</f>
        <v/>
      </c>
      <c r="M534" s="539">
        <f>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IF(OR($D$529="",$G$529=""),"",IF($D$529="Round",IF(5=1,"Axis 1 (0°)",IF(5=2,"Axis 2 (90°)","")),IF(ISTEXT($N$530),"",IF(5&gt;$N$530,"",IF(ISTEXT($I$529),"",ROUND((5-0.5)*$I$529/$N$530,1))))))</f>
        <v/>
      </c>
      <c r="C535" s="538" t="n"/>
      <c r="D535" s="539">
        <f>IF($N$531="","",IF(OR(ISTEXT($N$529),ISTEXT($N$530),ISTEXT($N$531)),"",IF(OR(1&gt;$N$529,5&gt;$N$530,((5-1)*$N$529+1)&gt;$N$531),"",IF(INDEX($P$531:$W$540,MOD(((5-1)*$N$529+1)-1,10)+1,INT((((5-1)*$N$529+1)-1)/10)+1)="","",INDEX($P$531:$W$540,MOD(((5-1)*$N$529+1)-1,10)+1,INT((((5-1)*$N$529+1)-1)/10)+1)))))</f>
        <v/>
      </c>
      <c r="E535" s="539">
        <f>IF($N$531="","",IF(OR(ISTEXT($N$529),ISTEXT($N$530),ISTEXT($N$531)),"",IF(OR(2&gt;$N$529,5&gt;$N$530,((5-1)*$N$529+2)&gt;$N$531),"",IF(INDEX($P$531:$W$540,MOD(((5-1)*$N$529+2)-1,10)+1,INT((((5-1)*$N$529+2)-1)/10)+1)="","",INDEX($P$531:$W$540,MOD(((5-1)*$N$529+2)-1,10)+1,INT((((5-1)*$N$529+2)-1)/10)+1)))))</f>
        <v/>
      </c>
      <c r="F535" s="539">
        <f>IF($N$531="","",IF(OR(ISTEXT($N$529),ISTEXT($N$530),ISTEXT($N$531)),"",IF(OR(3&gt;$N$529,5&gt;$N$530,((5-1)*$N$529+3)&gt;$N$531),"",IF(INDEX($P$531:$W$540,MOD(((5-1)*$N$529+3)-1,10)+1,INT((((5-1)*$N$529+3)-1)/10)+1)="","",INDEX($P$531:$W$540,MOD(((5-1)*$N$529+3)-1,10)+1,INT((((5-1)*$N$529+3)-1)/10)+1)))))</f>
        <v/>
      </c>
      <c r="G535" s="539">
        <f>IF($N$531="","",IF(OR(ISTEXT($N$529),ISTEXT($N$530),ISTEXT($N$531)),"",IF(OR(4&gt;$N$529,5&gt;$N$530,((5-1)*$N$529+4)&gt;$N$531),"",IF(INDEX($P$531:$W$540,MOD(((5-1)*$N$529+4)-1,10)+1,INT((((5-1)*$N$529+4)-1)/10)+1)="","",INDEX($P$531:$W$540,MOD(((5-1)*$N$529+4)-1,10)+1,INT((((5-1)*$N$529+4)-1)/10)+1)))))</f>
        <v/>
      </c>
      <c r="H535" s="539">
        <f>IF($N$531="","",IF(OR(ISTEXT($N$529),ISTEXT($N$530),ISTEXT($N$531)),"",IF(OR(5&gt;$N$529,5&gt;$N$530,((5-1)*$N$529+5)&gt;$N$531),"",IF(INDEX($P$531:$W$540,MOD(((5-1)*$N$529+5)-1,10)+1,INT((((5-1)*$N$529+5)-1)/10)+1)="","",INDEX($P$531:$W$540,MOD(((5-1)*$N$529+5)-1,10)+1,INT((((5-1)*$N$529+5)-1)/10)+1)))))</f>
        <v/>
      </c>
      <c r="I535" s="539">
        <f>IF($N$531="","",IF(OR(ISTEXT($N$529),ISTEXT($N$530),ISTEXT($N$531)),"",IF(OR(6&gt;$N$529,5&gt;$N$530,((5-1)*$N$529+6)&gt;$N$531),"",IF(INDEX($P$531:$W$540,MOD(((5-1)*$N$529+6)-1,10)+1,INT((((5-1)*$N$529+6)-1)/10)+1)="","",INDEX($P$531:$W$540,MOD(((5-1)*$N$529+6)-1,10)+1,INT((((5-1)*$N$529+6)-1)/10)+1)))))</f>
        <v/>
      </c>
      <c r="J535" s="539">
        <f>IF($N$531="","",IF(OR(ISTEXT($N$529),ISTEXT($N$530),ISTEXT($N$531)),"",IF(OR(7&gt;$N$529,5&gt;$N$530,((5-1)*$N$529+7)&gt;$N$531),"",IF(INDEX($P$531:$W$540,MOD(((5-1)*$N$529+7)-1,10)+1,INT((((5-1)*$N$529+7)-1)/10)+1)="","",INDEX($P$531:$W$540,MOD(((5-1)*$N$529+7)-1,10)+1,INT((((5-1)*$N$529+7)-1)/10)+1)))))</f>
        <v/>
      </c>
      <c r="K535" s="539">
        <f>IF($N$531="","",IF(OR(ISTEXT($N$529),ISTEXT($N$530),ISTEXT($N$531)),"",IF(OR(8&gt;$N$529,5&gt;$N$530,((5-1)*$N$529+8)&gt;$N$531),"",IF(INDEX($P$531:$W$540,MOD(((5-1)*$N$529+8)-1,10)+1,INT((((5-1)*$N$529+8)-1)/10)+1)="","",INDEX($P$531:$W$540,MOD(((5-1)*$N$529+8)-1,10)+1,INT((((5-1)*$N$529+8)-1)/10)+1)))))</f>
        <v/>
      </c>
      <c r="L535" s="539">
        <f>IF($N$531="","",IF(OR(ISTEXT($N$529),ISTEXT($N$530),ISTEXT($N$531)),"",IF(OR(9&gt;$N$529,5&gt;$N$530,((5-1)*$N$529+9)&gt;$N$531),"",IF(INDEX($P$531:$W$540,MOD(((5-1)*$N$529+9)-1,10)+1,INT((((5-1)*$N$529+9)-1)/10)+1)="","",INDEX($P$531:$W$540,MOD(((5-1)*$N$529+9)-1,10)+1,INT((((5-1)*$N$529+9)-1)/10)+1)))))</f>
        <v/>
      </c>
      <c r="M535" s="539">
        <f>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IF(OR($D$529="",$G$529=""),"",IF($D$529="Round",IF(6=1,"Axis 1 (0°)",IF(6=2,"Axis 2 (90°)","")),IF(ISTEXT($N$530),"",IF(6&gt;$N$530,"",IF(ISTEXT($I$529),"",ROUND((6-0.5)*$I$529/$N$530,1))))))</f>
        <v/>
      </c>
      <c r="C536" s="538" t="n"/>
      <c r="D536" s="539">
        <f>IF($N$531="","",IF(OR(ISTEXT($N$529),ISTEXT($N$530),ISTEXT($N$531)),"",IF(OR(1&gt;$N$529,6&gt;$N$530,((6-1)*$N$529+1)&gt;$N$531),"",IF(INDEX($P$531:$W$540,MOD(((6-1)*$N$529+1)-1,10)+1,INT((((6-1)*$N$529+1)-1)/10)+1)="","",INDEX($P$531:$W$540,MOD(((6-1)*$N$529+1)-1,10)+1,INT((((6-1)*$N$529+1)-1)/10)+1)))))</f>
        <v/>
      </c>
      <c r="E536" s="539">
        <f>IF($N$531="","",IF(OR(ISTEXT($N$529),ISTEXT($N$530),ISTEXT($N$531)),"",IF(OR(2&gt;$N$529,6&gt;$N$530,((6-1)*$N$529+2)&gt;$N$531),"",IF(INDEX($P$531:$W$540,MOD(((6-1)*$N$529+2)-1,10)+1,INT((((6-1)*$N$529+2)-1)/10)+1)="","",INDEX($P$531:$W$540,MOD(((6-1)*$N$529+2)-1,10)+1,INT((((6-1)*$N$529+2)-1)/10)+1)))))</f>
        <v/>
      </c>
      <c r="F536" s="539">
        <f>IF($N$531="","",IF(OR(ISTEXT($N$529),ISTEXT($N$530),ISTEXT($N$531)),"",IF(OR(3&gt;$N$529,6&gt;$N$530,((6-1)*$N$529+3)&gt;$N$531),"",IF(INDEX($P$531:$W$540,MOD(((6-1)*$N$529+3)-1,10)+1,INT((((6-1)*$N$529+3)-1)/10)+1)="","",INDEX($P$531:$W$540,MOD(((6-1)*$N$529+3)-1,10)+1,INT((((6-1)*$N$529+3)-1)/10)+1)))))</f>
        <v/>
      </c>
      <c r="G536" s="539">
        <f>IF($N$531="","",IF(OR(ISTEXT($N$529),ISTEXT($N$530),ISTEXT($N$531)),"",IF(OR(4&gt;$N$529,6&gt;$N$530,((6-1)*$N$529+4)&gt;$N$531),"",IF(INDEX($P$531:$W$540,MOD(((6-1)*$N$529+4)-1,10)+1,INT((((6-1)*$N$529+4)-1)/10)+1)="","",INDEX($P$531:$W$540,MOD(((6-1)*$N$529+4)-1,10)+1,INT((((6-1)*$N$529+4)-1)/10)+1)))))</f>
        <v/>
      </c>
      <c r="H536" s="539">
        <f>IF($N$531="","",IF(OR(ISTEXT($N$529),ISTEXT($N$530),ISTEXT($N$531)),"",IF(OR(5&gt;$N$529,6&gt;$N$530,((6-1)*$N$529+5)&gt;$N$531),"",IF(INDEX($P$531:$W$540,MOD(((6-1)*$N$529+5)-1,10)+1,INT((((6-1)*$N$529+5)-1)/10)+1)="","",INDEX($P$531:$W$540,MOD(((6-1)*$N$529+5)-1,10)+1,INT((((6-1)*$N$529+5)-1)/10)+1)))))</f>
        <v/>
      </c>
      <c r="I536" s="539">
        <f>IF($N$531="","",IF(OR(ISTEXT($N$529),ISTEXT($N$530),ISTEXT($N$531)),"",IF(OR(6&gt;$N$529,6&gt;$N$530,((6-1)*$N$529+6)&gt;$N$531),"",IF(INDEX($P$531:$W$540,MOD(((6-1)*$N$529+6)-1,10)+1,INT((((6-1)*$N$529+6)-1)/10)+1)="","",INDEX($P$531:$W$540,MOD(((6-1)*$N$529+6)-1,10)+1,INT((((6-1)*$N$529+6)-1)/10)+1)))))</f>
        <v/>
      </c>
      <c r="J536" s="539">
        <f>IF($N$531="","",IF(OR(ISTEXT($N$529),ISTEXT($N$530),ISTEXT($N$531)),"",IF(OR(7&gt;$N$529,6&gt;$N$530,((6-1)*$N$529+7)&gt;$N$531),"",IF(INDEX($P$531:$W$540,MOD(((6-1)*$N$529+7)-1,10)+1,INT((((6-1)*$N$529+7)-1)/10)+1)="","",INDEX($P$531:$W$540,MOD(((6-1)*$N$529+7)-1,10)+1,INT((((6-1)*$N$529+7)-1)/10)+1)))))</f>
        <v/>
      </c>
      <c r="K536" s="539">
        <f>IF($N$531="","",IF(OR(ISTEXT($N$529),ISTEXT($N$530),ISTEXT($N$531)),"",IF(OR(8&gt;$N$529,6&gt;$N$530,((6-1)*$N$529+8)&gt;$N$531),"",IF(INDEX($P$531:$W$540,MOD(((6-1)*$N$529+8)-1,10)+1,INT((((6-1)*$N$529+8)-1)/10)+1)="","",INDEX($P$531:$W$540,MOD(((6-1)*$N$529+8)-1,10)+1,INT((((6-1)*$N$529+8)-1)/10)+1)))))</f>
        <v/>
      </c>
      <c r="L536" s="539">
        <f>IF($N$531="","",IF(OR(ISTEXT($N$529),ISTEXT($N$530),ISTEXT($N$531)),"",IF(OR(9&gt;$N$529,6&gt;$N$530,((6-1)*$N$529+9)&gt;$N$531),"",IF(INDEX($P$531:$W$540,MOD(((6-1)*$N$529+9)-1,10)+1,INT((((6-1)*$N$529+9)-1)/10)+1)="","",INDEX($P$531:$W$540,MOD(((6-1)*$N$529+9)-1,10)+1,INT((((6-1)*$N$529+9)-1)/10)+1)))))</f>
        <v/>
      </c>
      <c r="M536" s="539">
        <f>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IF(OR($D$529="",$G$529=""),"",IF($D$529="Round",IF(7=1,"Axis 1 (0°)",IF(7=2,"Axis 2 (90°)","")),IF(ISTEXT($N$530),"",IF(7&gt;$N$530,"",IF(ISTEXT($I$529),"",ROUND((7-0.5)*$I$529/$N$530,1))))))</f>
        <v/>
      </c>
      <c r="C537" s="538" t="n"/>
      <c r="D537" s="539">
        <f>IF($N$531="","",IF(OR(ISTEXT($N$529),ISTEXT($N$530),ISTEXT($N$531)),"",IF(OR(1&gt;$N$529,7&gt;$N$530,((7-1)*$N$529+1)&gt;$N$531),"",IF(INDEX($P$531:$W$540,MOD(((7-1)*$N$529+1)-1,10)+1,INT((((7-1)*$N$529+1)-1)/10)+1)="","",INDEX($P$531:$W$540,MOD(((7-1)*$N$529+1)-1,10)+1,INT((((7-1)*$N$529+1)-1)/10)+1)))))</f>
        <v/>
      </c>
      <c r="E537" s="539">
        <f>IF($N$531="","",IF(OR(ISTEXT($N$529),ISTEXT($N$530),ISTEXT($N$531)),"",IF(OR(2&gt;$N$529,7&gt;$N$530,((7-1)*$N$529+2)&gt;$N$531),"",IF(INDEX($P$531:$W$540,MOD(((7-1)*$N$529+2)-1,10)+1,INT((((7-1)*$N$529+2)-1)/10)+1)="","",INDEX($P$531:$W$540,MOD(((7-1)*$N$529+2)-1,10)+1,INT((((7-1)*$N$529+2)-1)/10)+1)))))</f>
        <v/>
      </c>
      <c r="F537" s="539">
        <f>IF($N$531="","",IF(OR(ISTEXT($N$529),ISTEXT($N$530),ISTEXT($N$531)),"",IF(OR(3&gt;$N$529,7&gt;$N$530,((7-1)*$N$529+3)&gt;$N$531),"",IF(INDEX($P$531:$W$540,MOD(((7-1)*$N$529+3)-1,10)+1,INT((((7-1)*$N$529+3)-1)/10)+1)="","",INDEX($P$531:$W$540,MOD(((7-1)*$N$529+3)-1,10)+1,INT((((7-1)*$N$529+3)-1)/10)+1)))))</f>
        <v/>
      </c>
      <c r="G537" s="539">
        <f>IF($N$531="","",IF(OR(ISTEXT($N$529),ISTEXT($N$530),ISTEXT($N$531)),"",IF(OR(4&gt;$N$529,7&gt;$N$530,((7-1)*$N$529+4)&gt;$N$531),"",IF(INDEX($P$531:$W$540,MOD(((7-1)*$N$529+4)-1,10)+1,INT((((7-1)*$N$529+4)-1)/10)+1)="","",INDEX($P$531:$W$540,MOD(((7-1)*$N$529+4)-1,10)+1,INT((((7-1)*$N$529+4)-1)/10)+1)))))</f>
        <v/>
      </c>
      <c r="H537" s="539">
        <f>IF($N$531="","",IF(OR(ISTEXT($N$529),ISTEXT($N$530),ISTEXT($N$531)),"",IF(OR(5&gt;$N$529,7&gt;$N$530,((7-1)*$N$529+5)&gt;$N$531),"",IF(INDEX($P$531:$W$540,MOD(((7-1)*$N$529+5)-1,10)+1,INT((((7-1)*$N$529+5)-1)/10)+1)="","",INDEX($P$531:$W$540,MOD(((7-1)*$N$529+5)-1,10)+1,INT((((7-1)*$N$529+5)-1)/10)+1)))))</f>
        <v/>
      </c>
      <c r="I537" s="539">
        <f>IF($N$531="","",IF(OR(ISTEXT($N$529),ISTEXT($N$530),ISTEXT($N$531)),"",IF(OR(6&gt;$N$529,7&gt;$N$530,((7-1)*$N$529+6)&gt;$N$531),"",IF(INDEX($P$531:$W$540,MOD(((7-1)*$N$529+6)-1,10)+1,INT((((7-1)*$N$529+6)-1)/10)+1)="","",INDEX($P$531:$W$540,MOD(((7-1)*$N$529+6)-1,10)+1,INT((((7-1)*$N$529+6)-1)/10)+1)))))</f>
        <v/>
      </c>
      <c r="J537" s="539">
        <f>IF($N$531="","",IF(OR(ISTEXT($N$529),ISTEXT($N$530),ISTEXT($N$531)),"",IF(OR(7&gt;$N$529,7&gt;$N$530,((7-1)*$N$529+7)&gt;$N$531),"",IF(INDEX($P$531:$W$540,MOD(((7-1)*$N$529+7)-1,10)+1,INT((((7-1)*$N$529+7)-1)/10)+1)="","",INDEX($P$531:$W$540,MOD(((7-1)*$N$529+7)-1,10)+1,INT((((7-1)*$N$529+7)-1)/10)+1)))))</f>
        <v/>
      </c>
      <c r="K537" s="539">
        <f>IF($N$531="","",IF(OR(ISTEXT($N$529),ISTEXT($N$530),ISTEXT($N$531)),"",IF(OR(8&gt;$N$529,7&gt;$N$530,((7-1)*$N$529+8)&gt;$N$531),"",IF(INDEX($P$531:$W$540,MOD(((7-1)*$N$529+8)-1,10)+1,INT((((7-1)*$N$529+8)-1)/10)+1)="","",INDEX($P$531:$W$540,MOD(((7-1)*$N$529+8)-1,10)+1,INT((((7-1)*$N$529+8)-1)/10)+1)))))</f>
        <v/>
      </c>
      <c r="L537" s="539">
        <f>IF($N$531="","",IF(OR(ISTEXT($N$529),ISTEXT($N$530),ISTEXT($N$531)),"",IF(OR(9&gt;$N$529,7&gt;$N$530,((7-1)*$N$529+9)&gt;$N$531),"",IF(INDEX($P$531:$W$540,MOD(((7-1)*$N$529+9)-1,10)+1,INT((((7-1)*$N$529+9)-1)/10)+1)="","",INDEX($P$531:$W$540,MOD(((7-1)*$N$529+9)-1,10)+1,INT((((7-1)*$N$529+9)-1)/10)+1)))))</f>
        <v/>
      </c>
      <c r="M537" s="539">
        <f>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IF(OR($D$529="",$G$529=""),"",IF($D$529="Round",IF(8=1,"Axis 1 (0°)",IF(8=2,"Axis 2 (90°)","")),IF(ISTEXT($N$530),"",IF(8&gt;$N$530,"",IF(ISTEXT($I$529),"",ROUND((8-0.5)*$I$529/$N$530,1))))))</f>
        <v/>
      </c>
      <c r="C538" s="538" t="n"/>
      <c r="D538" s="539">
        <f>IF($N$531="","",IF(OR(ISTEXT($N$529),ISTEXT($N$530),ISTEXT($N$531)),"",IF(OR(1&gt;$N$529,8&gt;$N$530,((8-1)*$N$529+1)&gt;$N$531),"",IF(INDEX($P$531:$W$540,MOD(((8-1)*$N$529+1)-1,10)+1,INT((((8-1)*$N$529+1)-1)/10)+1)="","",INDEX($P$531:$W$540,MOD(((8-1)*$N$529+1)-1,10)+1,INT((((8-1)*$N$529+1)-1)/10)+1)))))</f>
        <v/>
      </c>
      <c r="E538" s="539">
        <f>IF($N$531="","",IF(OR(ISTEXT($N$529),ISTEXT($N$530),ISTEXT($N$531)),"",IF(OR(2&gt;$N$529,8&gt;$N$530,((8-1)*$N$529+2)&gt;$N$531),"",IF(INDEX($P$531:$W$540,MOD(((8-1)*$N$529+2)-1,10)+1,INT((((8-1)*$N$529+2)-1)/10)+1)="","",INDEX($P$531:$W$540,MOD(((8-1)*$N$529+2)-1,10)+1,INT((((8-1)*$N$529+2)-1)/10)+1)))))</f>
        <v/>
      </c>
      <c r="F538" s="539">
        <f>IF($N$531="","",IF(OR(ISTEXT($N$529),ISTEXT($N$530),ISTEXT($N$531)),"",IF(OR(3&gt;$N$529,8&gt;$N$530,((8-1)*$N$529+3)&gt;$N$531),"",IF(INDEX($P$531:$W$540,MOD(((8-1)*$N$529+3)-1,10)+1,INT((((8-1)*$N$529+3)-1)/10)+1)="","",INDEX($P$531:$W$540,MOD(((8-1)*$N$529+3)-1,10)+1,INT((((8-1)*$N$529+3)-1)/10)+1)))))</f>
        <v/>
      </c>
      <c r="G538" s="539">
        <f>IF($N$531="","",IF(OR(ISTEXT($N$529),ISTEXT($N$530),ISTEXT($N$531)),"",IF(OR(4&gt;$N$529,8&gt;$N$530,((8-1)*$N$529+4)&gt;$N$531),"",IF(INDEX($P$531:$W$540,MOD(((8-1)*$N$529+4)-1,10)+1,INT((((8-1)*$N$529+4)-1)/10)+1)="","",INDEX($P$531:$W$540,MOD(((8-1)*$N$529+4)-1,10)+1,INT((((8-1)*$N$529+4)-1)/10)+1)))))</f>
        <v/>
      </c>
      <c r="H538" s="539">
        <f>IF($N$531="","",IF(OR(ISTEXT($N$529),ISTEXT($N$530),ISTEXT($N$531)),"",IF(OR(5&gt;$N$529,8&gt;$N$530,((8-1)*$N$529+5)&gt;$N$531),"",IF(INDEX($P$531:$W$540,MOD(((8-1)*$N$529+5)-1,10)+1,INT((((8-1)*$N$529+5)-1)/10)+1)="","",INDEX($P$531:$W$540,MOD(((8-1)*$N$529+5)-1,10)+1,INT((((8-1)*$N$529+5)-1)/10)+1)))))</f>
        <v/>
      </c>
      <c r="I538" s="539">
        <f>IF($N$531="","",IF(OR(ISTEXT($N$529),ISTEXT($N$530),ISTEXT($N$531)),"",IF(OR(6&gt;$N$529,8&gt;$N$530,((8-1)*$N$529+6)&gt;$N$531),"",IF(INDEX($P$531:$W$540,MOD(((8-1)*$N$529+6)-1,10)+1,INT((((8-1)*$N$529+6)-1)/10)+1)="","",INDEX($P$531:$W$540,MOD(((8-1)*$N$529+6)-1,10)+1,INT((((8-1)*$N$529+6)-1)/10)+1)))))</f>
        <v/>
      </c>
      <c r="J538" s="539">
        <f>IF($N$531="","",IF(OR(ISTEXT($N$529),ISTEXT($N$530),ISTEXT($N$531)),"",IF(OR(7&gt;$N$529,8&gt;$N$530,((8-1)*$N$529+7)&gt;$N$531),"",IF(INDEX($P$531:$W$540,MOD(((8-1)*$N$529+7)-1,10)+1,INT((((8-1)*$N$529+7)-1)/10)+1)="","",INDEX($P$531:$W$540,MOD(((8-1)*$N$529+7)-1,10)+1,INT((((8-1)*$N$529+7)-1)/10)+1)))))</f>
        <v/>
      </c>
      <c r="K538" s="539">
        <f>IF($N$531="","",IF(OR(ISTEXT($N$529),ISTEXT($N$530),ISTEXT($N$531)),"",IF(OR(8&gt;$N$529,8&gt;$N$530,((8-1)*$N$529+8)&gt;$N$531),"",IF(INDEX($P$531:$W$540,MOD(((8-1)*$N$529+8)-1,10)+1,INT((((8-1)*$N$529+8)-1)/10)+1)="","",INDEX($P$531:$W$540,MOD(((8-1)*$N$529+8)-1,10)+1,INT((((8-1)*$N$529+8)-1)/10)+1)))))</f>
        <v/>
      </c>
      <c r="L538" s="539">
        <f>IF($N$531="","",IF(OR(ISTEXT($N$529),ISTEXT($N$530),ISTEXT($N$531)),"",IF(OR(9&gt;$N$529,8&gt;$N$530,((8-1)*$N$529+9)&gt;$N$531),"",IF(INDEX($P$531:$W$540,MOD(((8-1)*$N$529+9)-1,10)+1,INT((((8-1)*$N$529+9)-1)/10)+1)="","",INDEX($P$531:$W$540,MOD(((8-1)*$N$529+9)-1,10)+1,INT((((8-1)*$N$529+9)-1)/10)+1)))))</f>
        <v/>
      </c>
      <c r="M538" s="539">
        <f>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IF($G$548="","",IF($D$548="Round",$G$548&amp;""" dia",$G$548&amp;""" x "&amp;$I$548&amp;""""))</f>
        <v/>
      </c>
      <c r="G546" s="173" t="n"/>
      <c r="H546" s="525">
        <f>IF(OR($D$548="",$G$548=""),"",IF($D$548="Round",IF(ISTEXT($G$548),"",ROUND(PI()*(($G$548-2*N($K$548))/2)^2/144,3)),IF($I$548="","",IF(OR(ISTEXT($G$548),ISTEXT($I$548)),"",ROUND(($G$548-2*N($K$548))*($I$548-2*N($K$548))/144,3)))))</f>
        <v/>
      </c>
      <c r="I546" s="189" t="n"/>
      <c r="J546" s="189" t="n"/>
      <c r="K546" s="189">
        <f>IF(N(J546)*N(H546)=0,"",ROUND(N(J546)*N(H546),0))</f>
        <v/>
      </c>
      <c r="L546" s="189">
        <f>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IF($N$548="","",IF($D$548="Round",$N$548&amp;" x 2 axes",IF($N$549="","",$N$548&amp;" x "&amp;$N$549)))</f>
        <v/>
      </c>
      <c r="N548" s="534">
        <f>IF(OR($D$548="",$G$548=""),"",IF($D$548="Round",IF(ISTEXT($G$548),"",IF($G$548&lt;=9,6,IF($G$548&lt;=12,8,10))),IF(ISTEXT($G$548),"",IF($G$548&lt;12,2,MIN(10,MAX(3,ROUNDUP($G$548/6,0)))))))</f>
        <v/>
      </c>
      <c r="P548" s="473" t="inlineStr">
        <is>
          <t>Quick entry – type readings in order (row by row of the grid), down this column then the next:</t>
        </is>
      </c>
    </row>
    <row r="549" ht="13.35" customHeight="1" s="162">
      <c r="B549" s="535" t="inlineStr">
        <is>
          <t>Depth↓ Pos→ (in)</t>
        </is>
      </c>
      <c r="C549" s="414" t="n"/>
      <c r="D549" s="535">
        <f>IF(ISTEXT($N$548),"",IF(OR($D$548="",$G$548="",1&gt;$N$548),"",IF($D$548="Round",IF(ISTEXT($G$548),"",ROUND(IF(1&lt;=$N$548/2,$G$548/2*(1-SQRT(($N$548-2*1+1)/$N$548)),$G$548-$G$548/2*(1-SQRT(($N$548-2*($N$548-1+1)+1)/$N$548))),1)),IF(ISTEXT($G$548),"",ROUND((1-0.5)*$G$548/$N$548,1)))))</f>
        <v/>
      </c>
      <c r="E549" s="535">
        <f>IF(ISTEXT($N$548),"",IF(OR($D$548="",$G$548="",2&gt;$N$548),"",IF($D$548="Round",IF(ISTEXT($G$548),"",ROUND(IF(2&lt;=$N$548/2,$G$548/2*(1-SQRT(($N$548-2*2+1)/$N$548)),$G$548-$G$548/2*(1-SQRT(($N$548-2*($N$548-2+1)+1)/$N$548))),1)),IF(ISTEXT($G$548),"",ROUND((2-0.5)*$G$548/$N$548,1)))))</f>
        <v/>
      </c>
      <c r="F549" s="535">
        <f>IF(ISTEXT($N$548),"",IF(OR($D$548="",$G$548="",3&gt;$N$548),"",IF($D$548="Round",IF(ISTEXT($G$548),"",ROUND(IF(3&lt;=$N$548/2,$G$548/2*(1-SQRT(($N$548-2*3+1)/$N$548)),$G$548-$G$548/2*(1-SQRT(($N$548-2*($N$548-3+1)+1)/$N$548))),1)),IF(ISTEXT($G$548),"",ROUND((3-0.5)*$G$548/$N$548,1)))))</f>
        <v/>
      </c>
      <c r="G549" s="535">
        <f>IF(ISTEXT($N$548),"",IF(OR($D$548="",$G$548="",4&gt;$N$548),"",IF($D$548="Round",IF(ISTEXT($G$548),"",ROUND(IF(4&lt;=$N$548/2,$G$548/2*(1-SQRT(($N$548-2*4+1)/$N$548)),$G$548-$G$548/2*(1-SQRT(($N$548-2*($N$548-4+1)+1)/$N$548))),1)),IF(ISTEXT($G$548),"",ROUND((4-0.5)*$G$548/$N$548,1)))))</f>
        <v/>
      </c>
      <c r="H549" s="535">
        <f>IF(ISTEXT($N$548),"",IF(OR($D$548="",$G$548="",5&gt;$N$548),"",IF($D$548="Round",IF(ISTEXT($G$548),"",ROUND(IF(5&lt;=$N$548/2,$G$548/2*(1-SQRT(($N$548-2*5+1)/$N$548)),$G$548-$G$548/2*(1-SQRT(($N$548-2*($N$548-5+1)+1)/$N$548))),1)),IF(ISTEXT($G$548),"",ROUND((5-0.5)*$G$548/$N$548,1)))))</f>
        <v/>
      </c>
      <c r="I549" s="535">
        <f>IF(ISTEXT($N$548),"",IF(OR($D$548="",$G$548="",6&gt;$N$548),"",IF($D$548="Round",IF(ISTEXT($G$548),"",ROUND(IF(6&lt;=$N$548/2,$G$548/2*(1-SQRT(($N$548-2*6+1)/$N$548)),$G$548-$G$548/2*(1-SQRT(($N$548-2*($N$548-6+1)+1)/$N$548))),1)),IF(ISTEXT($G$548),"",ROUND((6-0.5)*$G$548/$N$548,1)))))</f>
        <v/>
      </c>
      <c r="J549" s="535">
        <f>IF(ISTEXT($N$548),"",IF(OR($D$548="",$G$548="",7&gt;$N$548),"",IF($D$548="Round",IF(ISTEXT($G$548),"",ROUND(IF(7&lt;=$N$548/2,$G$548/2*(1-SQRT(($N$548-2*7+1)/$N$548)),$G$548-$G$548/2*(1-SQRT(($N$548-2*($N$548-7+1)+1)/$N$548))),1)),IF(ISTEXT($G$548),"",ROUND((7-0.5)*$G$548/$N$548,1)))))</f>
        <v/>
      </c>
      <c r="K549" s="535">
        <f>IF(ISTEXT($N$548),"",IF(OR($D$548="",$G$548="",8&gt;$N$548),"",IF($D$548="Round",IF(ISTEXT($G$548),"",ROUND(IF(8&lt;=$N$548/2,$G$548/2*(1-SQRT(($N$548-2*8+1)/$N$548)),$G$548-$G$548/2*(1-SQRT(($N$548-2*($N$548-8+1)+1)/$N$548))),1)),IF(ISTEXT($G$548),"",ROUND((8-0.5)*$G$548/$N$548,1)))))</f>
        <v/>
      </c>
      <c r="L549" s="535">
        <f>IF(ISTEXT($N$548),"",IF(OR($D$548="",$G$548="",9&gt;$N$548),"",IF($D$548="Round",IF(ISTEXT($G$548),"",ROUND(IF(9&lt;=$N$548/2,$G$548/2*(1-SQRT(($N$548-2*9+1)/$N$548)),$G$548-$G$548/2*(1-SQRT(($N$548-2*($N$548-9+1)+1)/$N$548))),1)),IF(ISTEXT($G$548),"",ROUND((9-0.5)*$G$548/$N$548,1)))))</f>
        <v/>
      </c>
      <c r="M549" s="535">
        <f>IF(ISTEXT($N$548),"",IF(OR($D$548="",$G$548="",10&gt;$N$548),"",IF($D$548="Round",IF(ISTEXT($G$548),"",ROUND(IF(10&lt;=$N$548/2,$G$548/2*(1-SQRT(($N$548-2*10+1)/$N$548)),$G$548-$G$548/2*(1-SQRT(($N$548-2*($N$548-10+1)+1)/$N$548))),1)),IF(ISTEXT($G$548),"",ROUND((10-0.5)*$G$548/$N$548,1)))))</f>
        <v/>
      </c>
      <c r="N549" s="534">
        <f>IF(OR($D$548="",$G$548=""),"",IF($D$548="Round",2,IF($I$548="","",IF(ISTEXT($I$548),"",IF($I$548&lt;12,2,MIN(8,MAX(3,ROUNDUP($I$548/6,0))))))))</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IF(OR($D$548="",$G$548=""),"",IF($D$548="Round",IF(1=1,"Axis 1 (0°)",IF(1=2,"Axis 2 (90°)","")),IF(ISTEXT($N$549),"",IF(1&gt;$N$549,"",IF(ISTEXT($I$548),"",ROUND((1-0.5)*$I$548/$N$549,1))))))</f>
        <v/>
      </c>
      <c r="C550" s="538" t="n"/>
      <c r="D550" s="539">
        <f>IF($N$550="","",IF(OR(ISTEXT($N$548),ISTEXT($N$549),ISTEXT($N$550)),"",IF(OR(1&gt;$N$548,1&gt;$N$549,((1-1)*$N$548+1)&gt;$N$550),"",IF(INDEX($P$550:$W$559,MOD(((1-1)*$N$548+1)-1,10)+1,INT((((1-1)*$N$548+1)-1)/10)+1)="","",INDEX($P$550:$W$559,MOD(((1-1)*$N$548+1)-1,10)+1,INT((((1-1)*$N$548+1)-1)/10)+1)))))</f>
        <v/>
      </c>
      <c r="E550" s="539">
        <f>IF($N$550="","",IF(OR(ISTEXT($N$548),ISTEXT($N$549),ISTEXT($N$550)),"",IF(OR(2&gt;$N$548,1&gt;$N$549,((1-1)*$N$548+2)&gt;$N$550),"",IF(INDEX($P$550:$W$559,MOD(((1-1)*$N$548+2)-1,10)+1,INT((((1-1)*$N$548+2)-1)/10)+1)="","",INDEX($P$550:$W$559,MOD(((1-1)*$N$548+2)-1,10)+1,INT((((1-1)*$N$548+2)-1)/10)+1)))))</f>
        <v/>
      </c>
      <c r="F550" s="539">
        <f>IF($N$550="","",IF(OR(ISTEXT($N$548),ISTEXT($N$549),ISTEXT($N$550)),"",IF(OR(3&gt;$N$548,1&gt;$N$549,((1-1)*$N$548+3)&gt;$N$550),"",IF(INDEX($P$550:$W$559,MOD(((1-1)*$N$548+3)-1,10)+1,INT((((1-1)*$N$548+3)-1)/10)+1)="","",INDEX($P$550:$W$559,MOD(((1-1)*$N$548+3)-1,10)+1,INT((((1-1)*$N$548+3)-1)/10)+1)))))</f>
        <v/>
      </c>
      <c r="G550" s="539">
        <f>IF($N$550="","",IF(OR(ISTEXT($N$548),ISTEXT($N$549),ISTEXT($N$550)),"",IF(OR(4&gt;$N$548,1&gt;$N$549,((1-1)*$N$548+4)&gt;$N$550),"",IF(INDEX($P$550:$W$559,MOD(((1-1)*$N$548+4)-1,10)+1,INT((((1-1)*$N$548+4)-1)/10)+1)="","",INDEX($P$550:$W$559,MOD(((1-1)*$N$548+4)-1,10)+1,INT((((1-1)*$N$548+4)-1)/10)+1)))))</f>
        <v/>
      </c>
      <c r="H550" s="539">
        <f>IF($N$550="","",IF(OR(ISTEXT($N$548),ISTEXT($N$549),ISTEXT($N$550)),"",IF(OR(5&gt;$N$548,1&gt;$N$549,((1-1)*$N$548+5)&gt;$N$550),"",IF(INDEX($P$550:$W$559,MOD(((1-1)*$N$548+5)-1,10)+1,INT((((1-1)*$N$548+5)-1)/10)+1)="","",INDEX($P$550:$W$559,MOD(((1-1)*$N$548+5)-1,10)+1,INT((((1-1)*$N$548+5)-1)/10)+1)))))</f>
        <v/>
      </c>
      <c r="I550" s="539">
        <f>IF($N$550="","",IF(OR(ISTEXT($N$548),ISTEXT($N$549),ISTEXT($N$550)),"",IF(OR(6&gt;$N$548,1&gt;$N$549,((1-1)*$N$548+6)&gt;$N$550),"",IF(INDEX($P$550:$W$559,MOD(((1-1)*$N$548+6)-1,10)+1,INT((((1-1)*$N$548+6)-1)/10)+1)="","",INDEX($P$550:$W$559,MOD(((1-1)*$N$548+6)-1,10)+1,INT((((1-1)*$N$548+6)-1)/10)+1)))))</f>
        <v/>
      </c>
      <c r="J550" s="539">
        <f>IF($N$550="","",IF(OR(ISTEXT($N$548),ISTEXT($N$549),ISTEXT($N$550)),"",IF(OR(7&gt;$N$548,1&gt;$N$549,((1-1)*$N$548+7)&gt;$N$550),"",IF(INDEX($P$550:$W$559,MOD(((1-1)*$N$548+7)-1,10)+1,INT((((1-1)*$N$548+7)-1)/10)+1)="","",INDEX($P$550:$W$559,MOD(((1-1)*$N$548+7)-1,10)+1,INT((((1-1)*$N$548+7)-1)/10)+1)))))</f>
        <v/>
      </c>
      <c r="K550" s="539">
        <f>IF($N$550="","",IF(OR(ISTEXT($N$548),ISTEXT($N$549),ISTEXT($N$550)),"",IF(OR(8&gt;$N$548,1&gt;$N$549,((1-1)*$N$548+8)&gt;$N$550),"",IF(INDEX($P$550:$W$559,MOD(((1-1)*$N$548+8)-1,10)+1,INT((((1-1)*$N$548+8)-1)/10)+1)="","",INDEX($P$550:$W$559,MOD(((1-1)*$N$548+8)-1,10)+1,INT((((1-1)*$N$548+8)-1)/10)+1)))))</f>
        <v/>
      </c>
      <c r="L550" s="539">
        <f>IF($N$550="","",IF(OR(ISTEXT($N$548),ISTEXT($N$549),ISTEXT($N$550)),"",IF(OR(9&gt;$N$548,1&gt;$N$549,((1-1)*$N$548+9)&gt;$N$550),"",IF(INDEX($P$550:$W$559,MOD(((1-1)*$N$548+9)-1,10)+1,INT((((1-1)*$N$548+9)-1)/10)+1)="","",INDEX($P$550:$W$559,MOD(((1-1)*$N$548+9)-1,10)+1,INT((((1-1)*$N$548+9)-1)/10)+1)))))</f>
        <v/>
      </c>
      <c r="M550" s="539">
        <f>IF($N$550="","",IF(OR(ISTEXT($N$548),ISTEXT($N$549),ISTEXT($N$550)),"",IF(OR(10&gt;$N$548,1&gt;$N$549,((1-1)*$N$548+10)&gt;$N$550),"",IF(INDEX($P$550:$W$559,MOD(((1-1)*$N$548+10)-1,10)+1,INT((((1-1)*$N$548+10)-1)/10)+1)="","",INDEX($P$550:$W$559,MOD(((1-1)*$N$548+10)-1,10)+1,INT((((1-1)*$N$548+10)-1)/10)+1)))))</f>
        <v/>
      </c>
      <c r="N550" s="534">
        <f>IF(OR(N548="",N549=""),"",IF(OR(ISTEXT(N548),ISTEXT(N549)),"",N548*N549))</f>
        <v/>
      </c>
      <c r="P550" s="540" t="n"/>
      <c r="Q550" s="540" t="n"/>
      <c r="R550" s="540" t="n"/>
      <c r="S550" s="540" t="n"/>
      <c r="T550" s="540" t="n"/>
      <c r="U550" s="540" t="n"/>
      <c r="V550" s="540" t="n"/>
      <c r="W550" s="540" t="n"/>
    </row>
    <row r="551" ht="13.35" customHeight="1" s="162">
      <c r="B551" s="537">
        <f>IF(OR($D$548="",$G$548=""),"",IF($D$548="Round",IF(2=1,"Axis 1 (0°)",IF(2=2,"Axis 2 (90°)","")),IF(ISTEXT($N$549),"",IF(2&gt;$N$549,"",IF(ISTEXT($I$548),"",ROUND((2-0.5)*$I$548/$N$549,1))))))</f>
        <v/>
      </c>
      <c r="C551" s="538" t="n"/>
      <c r="D551" s="539">
        <f>IF($N$550="","",IF(OR(ISTEXT($N$548),ISTEXT($N$549),ISTEXT($N$550)),"",IF(OR(1&gt;$N$548,2&gt;$N$549,((2-1)*$N$548+1)&gt;$N$550),"",IF(INDEX($P$550:$W$559,MOD(((2-1)*$N$548+1)-1,10)+1,INT((((2-1)*$N$548+1)-1)/10)+1)="","",INDEX($P$550:$W$559,MOD(((2-1)*$N$548+1)-1,10)+1,INT((((2-1)*$N$548+1)-1)/10)+1)))))</f>
        <v/>
      </c>
      <c r="E551" s="539">
        <f>IF($N$550="","",IF(OR(ISTEXT($N$548),ISTEXT($N$549),ISTEXT($N$550)),"",IF(OR(2&gt;$N$548,2&gt;$N$549,((2-1)*$N$548+2)&gt;$N$550),"",IF(INDEX($P$550:$W$559,MOD(((2-1)*$N$548+2)-1,10)+1,INT((((2-1)*$N$548+2)-1)/10)+1)="","",INDEX($P$550:$W$559,MOD(((2-1)*$N$548+2)-1,10)+1,INT((((2-1)*$N$548+2)-1)/10)+1)))))</f>
        <v/>
      </c>
      <c r="F551" s="539">
        <f>IF($N$550="","",IF(OR(ISTEXT($N$548),ISTEXT($N$549),ISTEXT($N$550)),"",IF(OR(3&gt;$N$548,2&gt;$N$549,((2-1)*$N$548+3)&gt;$N$550),"",IF(INDEX($P$550:$W$559,MOD(((2-1)*$N$548+3)-1,10)+1,INT((((2-1)*$N$548+3)-1)/10)+1)="","",INDEX($P$550:$W$559,MOD(((2-1)*$N$548+3)-1,10)+1,INT((((2-1)*$N$548+3)-1)/10)+1)))))</f>
        <v/>
      </c>
      <c r="G551" s="539">
        <f>IF($N$550="","",IF(OR(ISTEXT($N$548),ISTEXT($N$549),ISTEXT($N$550)),"",IF(OR(4&gt;$N$548,2&gt;$N$549,((2-1)*$N$548+4)&gt;$N$550),"",IF(INDEX($P$550:$W$559,MOD(((2-1)*$N$548+4)-1,10)+1,INT((((2-1)*$N$548+4)-1)/10)+1)="","",INDEX($P$550:$W$559,MOD(((2-1)*$N$548+4)-1,10)+1,INT((((2-1)*$N$548+4)-1)/10)+1)))))</f>
        <v/>
      </c>
      <c r="H551" s="539">
        <f>IF($N$550="","",IF(OR(ISTEXT($N$548),ISTEXT($N$549),ISTEXT($N$550)),"",IF(OR(5&gt;$N$548,2&gt;$N$549,((2-1)*$N$548+5)&gt;$N$550),"",IF(INDEX($P$550:$W$559,MOD(((2-1)*$N$548+5)-1,10)+1,INT((((2-1)*$N$548+5)-1)/10)+1)="","",INDEX($P$550:$W$559,MOD(((2-1)*$N$548+5)-1,10)+1,INT((((2-1)*$N$548+5)-1)/10)+1)))))</f>
        <v/>
      </c>
      <c r="I551" s="539">
        <f>IF($N$550="","",IF(OR(ISTEXT($N$548),ISTEXT($N$549),ISTEXT($N$550)),"",IF(OR(6&gt;$N$548,2&gt;$N$549,((2-1)*$N$548+6)&gt;$N$550),"",IF(INDEX($P$550:$W$559,MOD(((2-1)*$N$548+6)-1,10)+1,INT((((2-1)*$N$548+6)-1)/10)+1)="","",INDEX($P$550:$W$559,MOD(((2-1)*$N$548+6)-1,10)+1,INT((((2-1)*$N$548+6)-1)/10)+1)))))</f>
        <v/>
      </c>
      <c r="J551" s="539">
        <f>IF($N$550="","",IF(OR(ISTEXT($N$548),ISTEXT($N$549),ISTEXT($N$550)),"",IF(OR(7&gt;$N$548,2&gt;$N$549,((2-1)*$N$548+7)&gt;$N$550),"",IF(INDEX($P$550:$W$559,MOD(((2-1)*$N$548+7)-1,10)+1,INT((((2-1)*$N$548+7)-1)/10)+1)="","",INDEX($P$550:$W$559,MOD(((2-1)*$N$548+7)-1,10)+1,INT((((2-1)*$N$548+7)-1)/10)+1)))))</f>
        <v/>
      </c>
      <c r="K551" s="539">
        <f>IF($N$550="","",IF(OR(ISTEXT($N$548),ISTEXT($N$549),ISTEXT($N$550)),"",IF(OR(8&gt;$N$548,2&gt;$N$549,((2-1)*$N$548+8)&gt;$N$550),"",IF(INDEX($P$550:$W$559,MOD(((2-1)*$N$548+8)-1,10)+1,INT((((2-1)*$N$548+8)-1)/10)+1)="","",INDEX($P$550:$W$559,MOD(((2-1)*$N$548+8)-1,10)+1,INT((((2-1)*$N$548+8)-1)/10)+1)))))</f>
        <v/>
      </c>
      <c r="L551" s="539">
        <f>IF($N$550="","",IF(OR(ISTEXT($N$548),ISTEXT($N$549),ISTEXT($N$550)),"",IF(OR(9&gt;$N$548,2&gt;$N$549,((2-1)*$N$548+9)&gt;$N$550),"",IF(INDEX($P$550:$W$559,MOD(((2-1)*$N$548+9)-1,10)+1,INT((((2-1)*$N$548+9)-1)/10)+1)="","",INDEX($P$550:$W$559,MOD(((2-1)*$N$548+9)-1,10)+1,INT((((2-1)*$N$548+9)-1)/10)+1)))))</f>
        <v/>
      </c>
      <c r="M551" s="539">
        <f>IF($N$550="","",IF(OR(ISTEXT($N$548),ISTEXT($N$549),ISTEXT($N$550)),"",IF(OR(10&gt;$N$548,2&gt;$N$549,((2-1)*$N$548+10)&gt;$N$550),"",IF(INDEX($P$550:$W$559,MOD(((2-1)*$N$548+10)-1,10)+1,INT((((2-1)*$N$548+10)-1)/10)+1)="","",INDEX($P$550:$W$559,MOD(((2-1)*$N$548+10)-1,10)+1,INT((((2-1)*$N$548+10)-1)/10)+1)))))</f>
        <v/>
      </c>
      <c r="P551" s="540" t="n"/>
      <c r="Q551" s="540" t="n"/>
      <c r="R551" s="540" t="n"/>
      <c r="S551" s="540" t="n"/>
      <c r="T551" s="540" t="n"/>
      <c r="U551" s="540" t="n"/>
      <c r="V551" s="540" t="n"/>
      <c r="W551" s="540" t="n"/>
    </row>
    <row r="552" ht="13.35" customHeight="1" s="162">
      <c r="B552" s="537">
        <f>IF(OR($D$548="",$G$548=""),"",IF($D$548="Round",IF(3=1,"Axis 1 (0°)",IF(3=2,"Axis 2 (90°)","")),IF(ISTEXT($N$549),"",IF(3&gt;$N$549,"",IF(ISTEXT($I$548),"",ROUND((3-0.5)*$I$548/$N$549,1))))))</f>
        <v/>
      </c>
      <c r="C552" s="538" t="n"/>
      <c r="D552" s="539">
        <f>IF($N$550="","",IF(OR(ISTEXT($N$548),ISTEXT($N$549),ISTEXT($N$550)),"",IF(OR(1&gt;$N$548,3&gt;$N$549,((3-1)*$N$548+1)&gt;$N$550),"",IF(INDEX($P$550:$W$559,MOD(((3-1)*$N$548+1)-1,10)+1,INT((((3-1)*$N$548+1)-1)/10)+1)="","",INDEX($P$550:$W$559,MOD(((3-1)*$N$548+1)-1,10)+1,INT((((3-1)*$N$548+1)-1)/10)+1)))))</f>
        <v/>
      </c>
      <c r="E552" s="539">
        <f>IF($N$550="","",IF(OR(ISTEXT($N$548),ISTEXT($N$549),ISTEXT($N$550)),"",IF(OR(2&gt;$N$548,3&gt;$N$549,((3-1)*$N$548+2)&gt;$N$550),"",IF(INDEX($P$550:$W$559,MOD(((3-1)*$N$548+2)-1,10)+1,INT((((3-1)*$N$548+2)-1)/10)+1)="","",INDEX($P$550:$W$559,MOD(((3-1)*$N$548+2)-1,10)+1,INT((((3-1)*$N$548+2)-1)/10)+1)))))</f>
        <v/>
      </c>
      <c r="F552" s="539">
        <f>IF($N$550="","",IF(OR(ISTEXT($N$548),ISTEXT($N$549),ISTEXT($N$550)),"",IF(OR(3&gt;$N$548,3&gt;$N$549,((3-1)*$N$548+3)&gt;$N$550),"",IF(INDEX($P$550:$W$559,MOD(((3-1)*$N$548+3)-1,10)+1,INT((((3-1)*$N$548+3)-1)/10)+1)="","",INDEX($P$550:$W$559,MOD(((3-1)*$N$548+3)-1,10)+1,INT((((3-1)*$N$548+3)-1)/10)+1)))))</f>
        <v/>
      </c>
      <c r="G552" s="539">
        <f>IF($N$550="","",IF(OR(ISTEXT($N$548),ISTEXT($N$549),ISTEXT($N$550)),"",IF(OR(4&gt;$N$548,3&gt;$N$549,((3-1)*$N$548+4)&gt;$N$550),"",IF(INDEX($P$550:$W$559,MOD(((3-1)*$N$548+4)-1,10)+1,INT((((3-1)*$N$548+4)-1)/10)+1)="","",INDEX($P$550:$W$559,MOD(((3-1)*$N$548+4)-1,10)+1,INT((((3-1)*$N$548+4)-1)/10)+1)))))</f>
        <v/>
      </c>
      <c r="H552" s="539">
        <f>IF($N$550="","",IF(OR(ISTEXT($N$548),ISTEXT($N$549),ISTEXT($N$550)),"",IF(OR(5&gt;$N$548,3&gt;$N$549,((3-1)*$N$548+5)&gt;$N$550),"",IF(INDEX($P$550:$W$559,MOD(((3-1)*$N$548+5)-1,10)+1,INT((((3-1)*$N$548+5)-1)/10)+1)="","",INDEX($P$550:$W$559,MOD(((3-1)*$N$548+5)-1,10)+1,INT((((3-1)*$N$548+5)-1)/10)+1)))))</f>
        <v/>
      </c>
      <c r="I552" s="539">
        <f>IF($N$550="","",IF(OR(ISTEXT($N$548),ISTEXT($N$549),ISTEXT($N$550)),"",IF(OR(6&gt;$N$548,3&gt;$N$549,((3-1)*$N$548+6)&gt;$N$550),"",IF(INDEX($P$550:$W$559,MOD(((3-1)*$N$548+6)-1,10)+1,INT((((3-1)*$N$548+6)-1)/10)+1)="","",INDEX($P$550:$W$559,MOD(((3-1)*$N$548+6)-1,10)+1,INT((((3-1)*$N$548+6)-1)/10)+1)))))</f>
        <v/>
      </c>
      <c r="J552" s="539">
        <f>IF($N$550="","",IF(OR(ISTEXT($N$548),ISTEXT($N$549),ISTEXT($N$550)),"",IF(OR(7&gt;$N$548,3&gt;$N$549,((3-1)*$N$548+7)&gt;$N$550),"",IF(INDEX($P$550:$W$559,MOD(((3-1)*$N$548+7)-1,10)+1,INT((((3-1)*$N$548+7)-1)/10)+1)="","",INDEX($P$550:$W$559,MOD(((3-1)*$N$548+7)-1,10)+1,INT((((3-1)*$N$548+7)-1)/10)+1)))))</f>
        <v/>
      </c>
      <c r="K552" s="539">
        <f>IF($N$550="","",IF(OR(ISTEXT($N$548),ISTEXT($N$549),ISTEXT($N$550)),"",IF(OR(8&gt;$N$548,3&gt;$N$549,((3-1)*$N$548+8)&gt;$N$550),"",IF(INDEX($P$550:$W$559,MOD(((3-1)*$N$548+8)-1,10)+1,INT((((3-1)*$N$548+8)-1)/10)+1)="","",INDEX($P$550:$W$559,MOD(((3-1)*$N$548+8)-1,10)+1,INT((((3-1)*$N$548+8)-1)/10)+1)))))</f>
        <v/>
      </c>
      <c r="L552" s="539">
        <f>IF($N$550="","",IF(OR(ISTEXT($N$548),ISTEXT($N$549),ISTEXT($N$550)),"",IF(OR(9&gt;$N$548,3&gt;$N$549,((3-1)*$N$548+9)&gt;$N$550),"",IF(INDEX($P$550:$W$559,MOD(((3-1)*$N$548+9)-1,10)+1,INT((((3-1)*$N$548+9)-1)/10)+1)="","",INDEX($P$550:$W$559,MOD(((3-1)*$N$548+9)-1,10)+1,INT((((3-1)*$N$548+9)-1)/10)+1)))))</f>
        <v/>
      </c>
      <c r="M552" s="539">
        <f>IF($N$550="","",IF(OR(ISTEXT($N$548),ISTEXT($N$549),ISTEXT($N$550)),"",IF(OR(10&gt;$N$548,3&gt;$N$549,((3-1)*$N$548+10)&gt;$N$550),"",IF(INDEX($P$550:$W$559,MOD(((3-1)*$N$548+10)-1,10)+1,INT((((3-1)*$N$548+10)-1)/10)+1)="","",INDEX($P$550:$W$559,MOD(((3-1)*$N$548+10)-1,10)+1,INT((((3-1)*$N$548+10)-1)/10)+1)))))</f>
        <v/>
      </c>
      <c r="P552" s="540" t="n"/>
      <c r="Q552" s="540" t="n"/>
      <c r="R552" s="540" t="n"/>
      <c r="S552" s="540" t="n"/>
      <c r="T552" s="540" t="n"/>
      <c r="U552" s="540" t="n"/>
      <c r="V552" s="540" t="n"/>
      <c r="W552" s="540" t="n"/>
    </row>
    <row r="553" ht="13.35" customHeight="1" s="162">
      <c r="B553" s="537">
        <f>IF(OR($D$548="",$G$548=""),"",IF($D$548="Round",IF(4=1,"Axis 1 (0°)",IF(4=2,"Axis 2 (90°)","")),IF(ISTEXT($N$549),"",IF(4&gt;$N$549,"",IF(ISTEXT($I$548),"",ROUND((4-0.5)*$I$548/$N$549,1))))))</f>
        <v/>
      </c>
      <c r="C553" s="538" t="n"/>
      <c r="D553" s="539">
        <f>IF($N$550="","",IF(OR(ISTEXT($N$548),ISTEXT($N$549),ISTEXT($N$550)),"",IF(OR(1&gt;$N$548,4&gt;$N$549,((4-1)*$N$548+1)&gt;$N$550),"",IF(INDEX($P$550:$W$559,MOD(((4-1)*$N$548+1)-1,10)+1,INT((((4-1)*$N$548+1)-1)/10)+1)="","",INDEX($P$550:$W$559,MOD(((4-1)*$N$548+1)-1,10)+1,INT((((4-1)*$N$548+1)-1)/10)+1)))))</f>
        <v/>
      </c>
      <c r="E553" s="539">
        <f>IF($N$550="","",IF(OR(ISTEXT($N$548),ISTEXT($N$549),ISTEXT($N$550)),"",IF(OR(2&gt;$N$548,4&gt;$N$549,((4-1)*$N$548+2)&gt;$N$550),"",IF(INDEX($P$550:$W$559,MOD(((4-1)*$N$548+2)-1,10)+1,INT((((4-1)*$N$548+2)-1)/10)+1)="","",INDEX($P$550:$W$559,MOD(((4-1)*$N$548+2)-1,10)+1,INT((((4-1)*$N$548+2)-1)/10)+1)))))</f>
        <v/>
      </c>
      <c r="F553" s="539">
        <f>IF($N$550="","",IF(OR(ISTEXT($N$548),ISTEXT($N$549),ISTEXT($N$550)),"",IF(OR(3&gt;$N$548,4&gt;$N$549,((4-1)*$N$548+3)&gt;$N$550),"",IF(INDEX($P$550:$W$559,MOD(((4-1)*$N$548+3)-1,10)+1,INT((((4-1)*$N$548+3)-1)/10)+1)="","",INDEX($P$550:$W$559,MOD(((4-1)*$N$548+3)-1,10)+1,INT((((4-1)*$N$548+3)-1)/10)+1)))))</f>
        <v/>
      </c>
      <c r="G553" s="539">
        <f>IF($N$550="","",IF(OR(ISTEXT($N$548),ISTEXT($N$549),ISTEXT($N$550)),"",IF(OR(4&gt;$N$548,4&gt;$N$549,((4-1)*$N$548+4)&gt;$N$550),"",IF(INDEX($P$550:$W$559,MOD(((4-1)*$N$548+4)-1,10)+1,INT((((4-1)*$N$548+4)-1)/10)+1)="","",INDEX($P$550:$W$559,MOD(((4-1)*$N$548+4)-1,10)+1,INT((((4-1)*$N$548+4)-1)/10)+1)))))</f>
        <v/>
      </c>
      <c r="H553" s="539">
        <f>IF($N$550="","",IF(OR(ISTEXT($N$548),ISTEXT($N$549),ISTEXT($N$550)),"",IF(OR(5&gt;$N$548,4&gt;$N$549,((4-1)*$N$548+5)&gt;$N$550),"",IF(INDEX($P$550:$W$559,MOD(((4-1)*$N$548+5)-1,10)+1,INT((((4-1)*$N$548+5)-1)/10)+1)="","",INDEX($P$550:$W$559,MOD(((4-1)*$N$548+5)-1,10)+1,INT((((4-1)*$N$548+5)-1)/10)+1)))))</f>
        <v/>
      </c>
      <c r="I553" s="539">
        <f>IF($N$550="","",IF(OR(ISTEXT($N$548),ISTEXT($N$549),ISTEXT($N$550)),"",IF(OR(6&gt;$N$548,4&gt;$N$549,((4-1)*$N$548+6)&gt;$N$550),"",IF(INDEX($P$550:$W$559,MOD(((4-1)*$N$548+6)-1,10)+1,INT((((4-1)*$N$548+6)-1)/10)+1)="","",INDEX($P$550:$W$559,MOD(((4-1)*$N$548+6)-1,10)+1,INT((((4-1)*$N$548+6)-1)/10)+1)))))</f>
        <v/>
      </c>
      <c r="J553" s="539">
        <f>IF($N$550="","",IF(OR(ISTEXT($N$548),ISTEXT($N$549),ISTEXT($N$550)),"",IF(OR(7&gt;$N$548,4&gt;$N$549,((4-1)*$N$548+7)&gt;$N$550),"",IF(INDEX($P$550:$W$559,MOD(((4-1)*$N$548+7)-1,10)+1,INT((((4-1)*$N$548+7)-1)/10)+1)="","",INDEX($P$550:$W$559,MOD(((4-1)*$N$548+7)-1,10)+1,INT((((4-1)*$N$548+7)-1)/10)+1)))))</f>
        <v/>
      </c>
      <c r="K553" s="539">
        <f>IF($N$550="","",IF(OR(ISTEXT($N$548),ISTEXT($N$549),ISTEXT($N$550)),"",IF(OR(8&gt;$N$548,4&gt;$N$549,((4-1)*$N$548+8)&gt;$N$550),"",IF(INDEX($P$550:$W$559,MOD(((4-1)*$N$548+8)-1,10)+1,INT((((4-1)*$N$548+8)-1)/10)+1)="","",INDEX($P$550:$W$559,MOD(((4-1)*$N$548+8)-1,10)+1,INT((((4-1)*$N$548+8)-1)/10)+1)))))</f>
        <v/>
      </c>
      <c r="L553" s="539">
        <f>IF($N$550="","",IF(OR(ISTEXT($N$548),ISTEXT($N$549),ISTEXT($N$550)),"",IF(OR(9&gt;$N$548,4&gt;$N$549,((4-1)*$N$548+9)&gt;$N$550),"",IF(INDEX($P$550:$W$559,MOD(((4-1)*$N$548+9)-1,10)+1,INT((((4-1)*$N$548+9)-1)/10)+1)="","",INDEX($P$550:$W$559,MOD(((4-1)*$N$548+9)-1,10)+1,INT((((4-1)*$N$548+9)-1)/10)+1)))))</f>
        <v/>
      </c>
      <c r="M553" s="539">
        <f>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IF(OR($D$548="",$G$548=""),"",IF($D$548="Round",IF(5=1,"Axis 1 (0°)",IF(5=2,"Axis 2 (90°)","")),IF(ISTEXT($N$549),"",IF(5&gt;$N$549,"",IF(ISTEXT($I$548),"",ROUND((5-0.5)*$I$548/$N$549,1))))))</f>
        <v/>
      </c>
      <c r="C554" s="538" t="n"/>
      <c r="D554" s="539">
        <f>IF($N$550="","",IF(OR(ISTEXT($N$548),ISTEXT($N$549),ISTEXT($N$550)),"",IF(OR(1&gt;$N$548,5&gt;$N$549,((5-1)*$N$548+1)&gt;$N$550),"",IF(INDEX($P$550:$W$559,MOD(((5-1)*$N$548+1)-1,10)+1,INT((((5-1)*$N$548+1)-1)/10)+1)="","",INDEX($P$550:$W$559,MOD(((5-1)*$N$548+1)-1,10)+1,INT((((5-1)*$N$548+1)-1)/10)+1)))))</f>
        <v/>
      </c>
      <c r="E554" s="539">
        <f>IF($N$550="","",IF(OR(ISTEXT($N$548),ISTEXT($N$549),ISTEXT($N$550)),"",IF(OR(2&gt;$N$548,5&gt;$N$549,((5-1)*$N$548+2)&gt;$N$550),"",IF(INDEX($P$550:$W$559,MOD(((5-1)*$N$548+2)-1,10)+1,INT((((5-1)*$N$548+2)-1)/10)+1)="","",INDEX($P$550:$W$559,MOD(((5-1)*$N$548+2)-1,10)+1,INT((((5-1)*$N$548+2)-1)/10)+1)))))</f>
        <v/>
      </c>
      <c r="F554" s="539">
        <f>IF($N$550="","",IF(OR(ISTEXT($N$548),ISTEXT($N$549),ISTEXT($N$550)),"",IF(OR(3&gt;$N$548,5&gt;$N$549,((5-1)*$N$548+3)&gt;$N$550),"",IF(INDEX($P$550:$W$559,MOD(((5-1)*$N$548+3)-1,10)+1,INT((((5-1)*$N$548+3)-1)/10)+1)="","",INDEX($P$550:$W$559,MOD(((5-1)*$N$548+3)-1,10)+1,INT((((5-1)*$N$548+3)-1)/10)+1)))))</f>
        <v/>
      </c>
      <c r="G554" s="539">
        <f>IF($N$550="","",IF(OR(ISTEXT($N$548),ISTEXT($N$549),ISTEXT($N$550)),"",IF(OR(4&gt;$N$548,5&gt;$N$549,((5-1)*$N$548+4)&gt;$N$550),"",IF(INDEX($P$550:$W$559,MOD(((5-1)*$N$548+4)-1,10)+1,INT((((5-1)*$N$548+4)-1)/10)+1)="","",INDEX($P$550:$W$559,MOD(((5-1)*$N$548+4)-1,10)+1,INT((((5-1)*$N$548+4)-1)/10)+1)))))</f>
        <v/>
      </c>
      <c r="H554" s="539">
        <f>IF($N$550="","",IF(OR(ISTEXT($N$548),ISTEXT($N$549),ISTEXT($N$550)),"",IF(OR(5&gt;$N$548,5&gt;$N$549,((5-1)*$N$548+5)&gt;$N$550),"",IF(INDEX($P$550:$W$559,MOD(((5-1)*$N$548+5)-1,10)+1,INT((((5-1)*$N$548+5)-1)/10)+1)="","",INDEX($P$550:$W$559,MOD(((5-1)*$N$548+5)-1,10)+1,INT((((5-1)*$N$548+5)-1)/10)+1)))))</f>
        <v/>
      </c>
      <c r="I554" s="539">
        <f>IF($N$550="","",IF(OR(ISTEXT($N$548),ISTEXT($N$549),ISTEXT($N$550)),"",IF(OR(6&gt;$N$548,5&gt;$N$549,((5-1)*$N$548+6)&gt;$N$550),"",IF(INDEX($P$550:$W$559,MOD(((5-1)*$N$548+6)-1,10)+1,INT((((5-1)*$N$548+6)-1)/10)+1)="","",INDEX($P$550:$W$559,MOD(((5-1)*$N$548+6)-1,10)+1,INT((((5-1)*$N$548+6)-1)/10)+1)))))</f>
        <v/>
      </c>
      <c r="J554" s="539">
        <f>IF($N$550="","",IF(OR(ISTEXT($N$548),ISTEXT($N$549),ISTEXT($N$550)),"",IF(OR(7&gt;$N$548,5&gt;$N$549,((5-1)*$N$548+7)&gt;$N$550),"",IF(INDEX($P$550:$W$559,MOD(((5-1)*$N$548+7)-1,10)+1,INT((((5-1)*$N$548+7)-1)/10)+1)="","",INDEX($P$550:$W$559,MOD(((5-1)*$N$548+7)-1,10)+1,INT((((5-1)*$N$548+7)-1)/10)+1)))))</f>
        <v/>
      </c>
      <c r="K554" s="539">
        <f>IF($N$550="","",IF(OR(ISTEXT($N$548),ISTEXT($N$549),ISTEXT($N$550)),"",IF(OR(8&gt;$N$548,5&gt;$N$549,((5-1)*$N$548+8)&gt;$N$550),"",IF(INDEX($P$550:$W$559,MOD(((5-1)*$N$548+8)-1,10)+1,INT((((5-1)*$N$548+8)-1)/10)+1)="","",INDEX($P$550:$W$559,MOD(((5-1)*$N$548+8)-1,10)+1,INT((((5-1)*$N$548+8)-1)/10)+1)))))</f>
        <v/>
      </c>
      <c r="L554" s="539">
        <f>IF($N$550="","",IF(OR(ISTEXT($N$548),ISTEXT($N$549),ISTEXT($N$550)),"",IF(OR(9&gt;$N$548,5&gt;$N$549,((5-1)*$N$548+9)&gt;$N$550),"",IF(INDEX($P$550:$W$559,MOD(((5-1)*$N$548+9)-1,10)+1,INT((((5-1)*$N$548+9)-1)/10)+1)="","",INDEX($P$550:$W$559,MOD(((5-1)*$N$548+9)-1,10)+1,INT((((5-1)*$N$548+9)-1)/10)+1)))))</f>
        <v/>
      </c>
      <c r="M554" s="539">
        <f>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IF(OR($D$548="",$G$548=""),"",IF($D$548="Round",IF(6=1,"Axis 1 (0°)",IF(6=2,"Axis 2 (90°)","")),IF(ISTEXT($N$549),"",IF(6&gt;$N$549,"",IF(ISTEXT($I$548),"",ROUND((6-0.5)*$I$548/$N$549,1))))))</f>
        <v/>
      </c>
      <c r="C555" s="538" t="n"/>
      <c r="D555" s="539">
        <f>IF($N$550="","",IF(OR(ISTEXT($N$548),ISTEXT($N$549),ISTEXT($N$550)),"",IF(OR(1&gt;$N$548,6&gt;$N$549,((6-1)*$N$548+1)&gt;$N$550),"",IF(INDEX($P$550:$W$559,MOD(((6-1)*$N$548+1)-1,10)+1,INT((((6-1)*$N$548+1)-1)/10)+1)="","",INDEX($P$550:$W$559,MOD(((6-1)*$N$548+1)-1,10)+1,INT((((6-1)*$N$548+1)-1)/10)+1)))))</f>
        <v/>
      </c>
      <c r="E555" s="539">
        <f>IF($N$550="","",IF(OR(ISTEXT($N$548),ISTEXT($N$549),ISTEXT($N$550)),"",IF(OR(2&gt;$N$548,6&gt;$N$549,((6-1)*$N$548+2)&gt;$N$550),"",IF(INDEX($P$550:$W$559,MOD(((6-1)*$N$548+2)-1,10)+1,INT((((6-1)*$N$548+2)-1)/10)+1)="","",INDEX($P$550:$W$559,MOD(((6-1)*$N$548+2)-1,10)+1,INT((((6-1)*$N$548+2)-1)/10)+1)))))</f>
        <v/>
      </c>
      <c r="F555" s="539">
        <f>IF($N$550="","",IF(OR(ISTEXT($N$548),ISTEXT($N$549),ISTEXT($N$550)),"",IF(OR(3&gt;$N$548,6&gt;$N$549,((6-1)*$N$548+3)&gt;$N$550),"",IF(INDEX($P$550:$W$559,MOD(((6-1)*$N$548+3)-1,10)+1,INT((((6-1)*$N$548+3)-1)/10)+1)="","",INDEX($P$550:$W$559,MOD(((6-1)*$N$548+3)-1,10)+1,INT((((6-1)*$N$548+3)-1)/10)+1)))))</f>
        <v/>
      </c>
      <c r="G555" s="539">
        <f>IF($N$550="","",IF(OR(ISTEXT($N$548),ISTEXT($N$549),ISTEXT($N$550)),"",IF(OR(4&gt;$N$548,6&gt;$N$549,((6-1)*$N$548+4)&gt;$N$550),"",IF(INDEX($P$550:$W$559,MOD(((6-1)*$N$548+4)-1,10)+1,INT((((6-1)*$N$548+4)-1)/10)+1)="","",INDEX($P$550:$W$559,MOD(((6-1)*$N$548+4)-1,10)+1,INT((((6-1)*$N$548+4)-1)/10)+1)))))</f>
        <v/>
      </c>
      <c r="H555" s="539">
        <f>IF($N$550="","",IF(OR(ISTEXT($N$548),ISTEXT($N$549),ISTEXT($N$550)),"",IF(OR(5&gt;$N$548,6&gt;$N$549,((6-1)*$N$548+5)&gt;$N$550),"",IF(INDEX($P$550:$W$559,MOD(((6-1)*$N$548+5)-1,10)+1,INT((((6-1)*$N$548+5)-1)/10)+1)="","",INDEX($P$550:$W$559,MOD(((6-1)*$N$548+5)-1,10)+1,INT((((6-1)*$N$548+5)-1)/10)+1)))))</f>
        <v/>
      </c>
      <c r="I555" s="539">
        <f>IF($N$550="","",IF(OR(ISTEXT($N$548),ISTEXT($N$549),ISTEXT($N$550)),"",IF(OR(6&gt;$N$548,6&gt;$N$549,((6-1)*$N$548+6)&gt;$N$550),"",IF(INDEX($P$550:$W$559,MOD(((6-1)*$N$548+6)-1,10)+1,INT((((6-1)*$N$548+6)-1)/10)+1)="","",INDEX($P$550:$W$559,MOD(((6-1)*$N$548+6)-1,10)+1,INT((((6-1)*$N$548+6)-1)/10)+1)))))</f>
        <v/>
      </c>
      <c r="J555" s="539">
        <f>IF($N$550="","",IF(OR(ISTEXT($N$548),ISTEXT($N$549),ISTEXT($N$550)),"",IF(OR(7&gt;$N$548,6&gt;$N$549,((6-1)*$N$548+7)&gt;$N$550),"",IF(INDEX($P$550:$W$559,MOD(((6-1)*$N$548+7)-1,10)+1,INT((((6-1)*$N$548+7)-1)/10)+1)="","",INDEX($P$550:$W$559,MOD(((6-1)*$N$548+7)-1,10)+1,INT((((6-1)*$N$548+7)-1)/10)+1)))))</f>
        <v/>
      </c>
      <c r="K555" s="539">
        <f>IF($N$550="","",IF(OR(ISTEXT($N$548),ISTEXT($N$549),ISTEXT($N$550)),"",IF(OR(8&gt;$N$548,6&gt;$N$549,((6-1)*$N$548+8)&gt;$N$550),"",IF(INDEX($P$550:$W$559,MOD(((6-1)*$N$548+8)-1,10)+1,INT((((6-1)*$N$548+8)-1)/10)+1)="","",INDEX($P$550:$W$559,MOD(((6-1)*$N$548+8)-1,10)+1,INT((((6-1)*$N$548+8)-1)/10)+1)))))</f>
        <v/>
      </c>
      <c r="L555" s="539">
        <f>IF($N$550="","",IF(OR(ISTEXT($N$548),ISTEXT($N$549),ISTEXT($N$550)),"",IF(OR(9&gt;$N$548,6&gt;$N$549,((6-1)*$N$548+9)&gt;$N$550),"",IF(INDEX($P$550:$W$559,MOD(((6-1)*$N$548+9)-1,10)+1,INT((((6-1)*$N$548+9)-1)/10)+1)="","",INDEX($P$550:$W$559,MOD(((6-1)*$N$548+9)-1,10)+1,INT((((6-1)*$N$548+9)-1)/10)+1)))))</f>
        <v/>
      </c>
      <c r="M555" s="539">
        <f>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IF(OR($D$548="",$G$548=""),"",IF($D$548="Round",IF(7=1,"Axis 1 (0°)",IF(7=2,"Axis 2 (90°)","")),IF(ISTEXT($N$549),"",IF(7&gt;$N$549,"",IF(ISTEXT($I$548),"",ROUND((7-0.5)*$I$548/$N$549,1))))))</f>
        <v/>
      </c>
      <c r="C556" s="538" t="n"/>
      <c r="D556" s="539">
        <f>IF($N$550="","",IF(OR(ISTEXT($N$548),ISTEXT($N$549),ISTEXT($N$550)),"",IF(OR(1&gt;$N$548,7&gt;$N$549,((7-1)*$N$548+1)&gt;$N$550),"",IF(INDEX($P$550:$W$559,MOD(((7-1)*$N$548+1)-1,10)+1,INT((((7-1)*$N$548+1)-1)/10)+1)="","",INDEX($P$550:$W$559,MOD(((7-1)*$N$548+1)-1,10)+1,INT((((7-1)*$N$548+1)-1)/10)+1)))))</f>
        <v/>
      </c>
      <c r="E556" s="539">
        <f>IF($N$550="","",IF(OR(ISTEXT($N$548),ISTEXT($N$549),ISTEXT($N$550)),"",IF(OR(2&gt;$N$548,7&gt;$N$549,((7-1)*$N$548+2)&gt;$N$550),"",IF(INDEX($P$550:$W$559,MOD(((7-1)*$N$548+2)-1,10)+1,INT((((7-1)*$N$548+2)-1)/10)+1)="","",INDEX($P$550:$W$559,MOD(((7-1)*$N$548+2)-1,10)+1,INT((((7-1)*$N$548+2)-1)/10)+1)))))</f>
        <v/>
      </c>
      <c r="F556" s="539">
        <f>IF($N$550="","",IF(OR(ISTEXT($N$548),ISTEXT($N$549),ISTEXT($N$550)),"",IF(OR(3&gt;$N$548,7&gt;$N$549,((7-1)*$N$548+3)&gt;$N$550),"",IF(INDEX($P$550:$W$559,MOD(((7-1)*$N$548+3)-1,10)+1,INT((((7-1)*$N$548+3)-1)/10)+1)="","",INDEX($P$550:$W$559,MOD(((7-1)*$N$548+3)-1,10)+1,INT((((7-1)*$N$548+3)-1)/10)+1)))))</f>
        <v/>
      </c>
      <c r="G556" s="539">
        <f>IF($N$550="","",IF(OR(ISTEXT($N$548),ISTEXT($N$549),ISTEXT($N$550)),"",IF(OR(4&gt;$N$548,7&gt;$N$549,((7-1)*$N$548+4)&gt;$N$550),"",IF(INDEX($P$550:$W$559,MOD(((7-1)*$N$548+4)-1,10)+1,INT((((7-1)*$N$548+4)-1)/10)+1)="","",INDEX($P$550:$W$559,MOD(((7-1)*$N$548+4)-1,10)+1,INT((((7-1)*$N$548+4)-1)/10)+1)))))</f>
        <v/>
      </c>
      <c r="H556" s="539">
        <f>IF($N$550="","",IF(OR(ISTEXT($N$548),ISTEXT($N$549),ISTEXT($N$550)),"",IF(OR(5&gt;$N$548,7&gt;$N$549,((7-1)*$N$548+5)&gt;$N$550),"",IF(INDEX($P$550:$W$559,MOD(((7-1)*$N$548+5)-1,10)+1,INT((((7-1)*$N$548+5)-1)/10)+1)="","",INDEX($P$550:$W$559,MOD(((7-1)*$N$548+5)-1,10)+1,INT((((7-1)*$N$548+5)-1)/10)+1)))))</f>
        <v/>
      </c>
      <c r="I556" s="539">
        <f>IF($N$550="","",IF(OR(ISTEXT($N$548),ISTEXT($N$549),ISTEXT($N$550)),"",IF(OR(6&gt;$N$548,7&gt;$N$549,((7-1)*$N$548+6)&gt;$N$550),"",IF(INDEX($P$550:$W$559,MOD(((7-1)*$N$548+6)-1,10)+1,INT((((7-1)*$N$548+6)-1)/10)+1)="","",INDEX($P$550:$W$559,MOD(((7-1)*$N$548+6)-1,10)+1,INT((((7-1)*$N$548+6)-1)/10)+1)))))</f>
        <v/>
      </c>
      <c r="J556" s="539">
        <f>IF($N$550="","",IF(OR(ISTEXT($N$548),ISTEXT($N$549),ISTEXT($N$550)),"",IF(OR(7&gt;$N$548,7&gt;$N$549,((7-1)*$N$548+7)&gt;$N$550),"",IF(INDEX($P$550:$W$559,MOD(((7-1)*$N$548+7)-1,10)+1,INT((((7-1)*$N$548+7)-1)/10)+1)="","",INDEX($P$550:$W$559,MOD(((7-1)*$N$548+7)-1,10)+1,INT((((7-1)*$N$548+7)-1)/10)+1)))))</f>
        <v/>
      </c>
      <c r="K556" s="539">
        <f>IF($N$550="","",IF(OR(ISTEXT($N$548),ISTEXT($N$549),ISTEXT($N$550)),"",IF(OR(8&gt;$N$548,7&gt;$N$549,((7-1)*$N$548+8)&gt;$N$550),"",IF(INDEX($P$550:$W$559,MOD(((7-1)*$N$548+8)-1,10)+1,INT((((7-1)*$N$548+8)-1)/10)+1)="","",INDEX($P$550:$W$559,MOD(((7-1)*$N$548+8)-1,10)+1,INT((((7-1)*$N$548+8)-1)/10)+1)))))</f>
        <v/>
      </c>
      <c r="L556" s="539">
        <f>IF($N$550="","",IF(OR(ISTEXT($N$548),ISTEXT($N$549),ISTEXT($N$550)),"",IF(OR(9&gt;$N$548,7&gt;$N$549,((7-1)*$N$548+9)&gt;$N$550),"",IF(INDEX($P$550:$W$559,MOD(((7-1)*$N$548+9)-1,10)+1,INT((((7-1)*$N$548+9)-1)/10)+1)="","",INDEX($P$550:$W$559,MOD(((7-1)*$N$548+9)-1,10)+1,INT((((7-1)*$N$548+9)-1)/10)+1)))))</f>
        <v/>
      </c>
      <c r="M556" s="539">
        <f>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IF(OR($D$548="",$G$548=""),"",IF($D$548="Round",IF(8=1,"Axis 1 (0°)",IF(8=2,"Axis 2 (90°)","")),IF(ISTEXT($N$549),"",IF(8&gt;$N$549,"",IF(ISTEXT($I$548),"",ROUND((8-0.5)*$I$548/$N$549,1))))))</f>
        <v/>
      </c>
      <c r="C557" s="538" t="n"/>
      <c r="D557" s="539">
        <f>IF($N$550="","",IF(OR(ISTEXT($N$548),ISTEXT($N$549),ISTEXT($N$550)),"",IF(OR(1&gt;$N$548,8&gt;$N$549,((8-1)*$N$548+1)&gt;$N$550),"",IF(INDEX($P$550:$W$559,MOD(((8-1)*$N$548+1)-1,10)+1,INT((((8-1)*$N$548+1)-1)/10)+1)="","",INDEX($P$550:$W$559,MOD(((8-1)*$N$548+1)-1,10)+1,INT((((8-1)*$N$548+1)-1)/10)+1)))))</f>
        <v/>
      </c>
      <c r="E557" s="539">
        <f>IF($N$550="","",IF(OR(ISTEXT($N$548),ISTEXT($N$549),ISTEXT($N$550)),"",IF(OR(2&gt;$N$548,8&gt;$N$549,((8-1)*$N$548+2)&gt;$N$550),"",IF(INDEX($P$550:$W$559,MOD(((8-1)*$N$548+2)-1,10)+1,INT((((8-1)*$N$548+2)-1)/10)+1)="","",INDEX($P$550:$W$559,MOD(((8-1)*$N$548+2)-1,10)+1,INT((((8-1)*$N$548+2)-1)/10)+1)))))</f>
        <v/>
      </c>
      <c r="F557" s="539">
        <f>IF($N$550="","",IF(OR(ISTEXT($N$548),ISTEXT($N$549),ISTEXT($N$550)),"",IF(OR(3&gt;$N$548,8&gt;$N$549,((8-1)*$N$548+3)&gt;$N$550),"",IF(INDEX($P$550:$W$559,MOD(((8-1)*$N$548+3)-1,10)+1,INT((((8-1)*$N$548+3)-1)/10)+1)="","",INDEX($P$550:$W$559,MOD(((8-1)*$N$548+3)-1,10)+1,INT((((8-1)*$N$548+3)-1)/10)+1)))))</f>
        <v/>
      </c>
      <c r="G557" s="539">
        <f>IF($N$550="","",IF(OR(ISTEXT($N$548),ISTEXT($N$549),ISTEXT($N$550)),"",IF(OR(4&gt;$N$548,8&gt;$N$549,((8-1)*$N$548+4)&gt;$N$550),"",IF(INDEX($P$550:$W$559,MOD(((8-1)*$N$548+4)-1,10)+1,INT((((8-1)*$N$548+4)-1)/10)+1)="","",INDEX($P$550:$W$559,MOD(((8-1)*$N$548+4)-1,10)+1,INT((((8-1)*$N$548+4)-1)/10)+1)))))</f>
        <v/>
      </c>
      <c r="H557" s="539">
        <f>IF($N$550="","",IF(OR(ISTEXT($N$548),ISTEXT($N$549),ISTEXT($N$550)),"",IF(OR(5&gt;$N$548,8&gt;$N$549,((8-1)*$N$548+5)&gt;$N$550),"",IF(INDEX($P$550:$W$559,MOD(((8-1)*$N$548+5)-1,10)+1,INT((((8-1)*$N$548+5)-1)/10)+1)="","",INDEX($P$550:$W$559,MOD(((8-1)*$N$548+5)-1,10)+1,INT((((8-1)*$N$548+5)-1)/10)+1)))))</f>
        <v/>
      </c>
      <c r="I557" s="539">
        <f>IF($N$550="","",IF(OR(ISTEXT($N$548),ISTEXT($N$549),ISTEXT($N$550)),"",IF(OR(6&gt;$N$548,8&gt;$N$549,((8-1)*$N$548+6)&gt;$N$550),"",IF(INDEX($P$550:$W$559,MOD(((8-1)*$N$548+6)-1,10)+1,INT((((8-1)*$N$548+6)-1)/10)+1)="","",INDEX($P$550:$W$559,MOD(((8-1)*$N$548+6)-1,10)+1,INT((((8-1)*$N$548+6)-1)/10)+1)))))</f>
        <v/>
      </c>
      <c r="J557" s="539">
        <f>IF($N$550="","",IF(OR(ISTEXT($N$548),ISTEXT($N$549),ISTEXT($N$550)),"",IF(OR(7&gt;$N$548,8&gt;$N$549,((8-1)*$N$548+7)&gt;$N$550),"",IF(INDEX($P$550:$W$559,MOD(((8-1)*$N$548+7)-1,10)+1,INT((((8-1)*$N$548+7)-1)/10)+1)="","",INDEX($P$550:$W$559,MOD(((8-1)*$N$548+7)-1,10)+1,INT((((8-1)*$N$548+7)-1)/10)+1)))))</f>
        <v/>
      </c>
      <c r="K557" s="539">
        <f>IF($N$550="","",IF(OR(ISTEXT($N$548),ISTEXT($N$549),ISTEXT($N$550)),"",IF(OR(8&gt;$N$548,8&gt;$N$549,((8-1)*$N$548+8)&gt;$N$550),"",IF(INDEX($P$550:$W$559,MOD(((8-1)*$N$548+8)-1,10)+1,INT((((8-1)*$N$548+8)-1)/10)+1)="","",INDEX($P$550:$W$559,MOD(((8-1)*$N$548+8)-1,10)+1,INT((((8-1)*$N$548+8)-1)/10)+1)))))</f>
        <v/>
      </c>
      <c r="L557" s="539">
        <f>IF($N$550="","",IF(OR(ISTEXT($N$548),ISTEXT($N$549),ISTEXT($N$550)),"",IF(OR(9&gt;$N$548,8&gt;$N$549,((8-1)*$N$548+9)&gt;$N$550),"",IF(INDEX($P$550:$W$559,MOD(((8-1)*$N$548+9)-1,10)+1,INT((((8-1)*$N$548+9)-1)/10)+1)="","",INDEX($P$550:$W$559,MOD(((8-1)*$N$548+9)-1,10)+1,INT((((8-1)*$N$548+9)-1)/10)+1)))))</f>
        <v/>
      </c>
      <c r="M557" s="539">
        <f>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IF($G$563="","",IF($D$563="Round",$G$563&amp;""" dia",$G$563&amp;""" x "&amp;$I$563&amp;""""))</f>
        <v/>
      </c>
      <c r="G561" s="173" t="n"/>
      <c r="H561" s="525">
        <f>IF(OR($D$563="",$G$563=""),"",IF($D$563="Round",IF(ISTEXT($G$563),"",ROUND(PI()*(($G$563-2*N($K$563))/2)^2/144,3)),IF($I$563="","",IF(OR(ISTEXT($G$563),ISTEXT($I$563)),"",ROUND(($G$563-2*N($K$563))*($I$563-2*N($K$563))/144,3)))))</f>
        <v/>
      </c>
      <c r="I561" s="189" t="n"/>
      <c r="J561" s="189" t="n"/>
      <c r="K561" s="189">
        <f>IF(N(J561)*N(H561)=0,"",ROUND(N(J561)*N(H561),0))</f>
        <v/>
      </c>
      <c r="L561" s="189">
        <f>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IF($N$563="","",IF($D$563="Round",$N$563&amp;" x 2 axes",IF($N$564="","",$N$563&amp;" x "&amp;$N$564)))</f>
        <v/>
      </c>
      <c r="N563" s="534">
        <f>IF(OR($D$563="",$G$563=""),"",IF($D$563="Round",IF(ISTEXT($G$563),"",IF($G$563&lt;=9,6,IF($G$563&lt;=12,8,10))),IF(ISTEXT($G$563),"",IF($G$563&lt;12,2,MIN(10,MAX(3,ROUNDUP($G$563/6,0)))))))</f>
        <v/>
      </c>
      <c r="P563" s="473" t="inlineStr">
        <is>
          <t>Quick entry – type readings in order (row by row of the grid), down this column then the next:</t>
        </is>
      </c>
    </row>
    <row r="564" ht="13.35" customHeight="1" s="162">
      <c r="B564" s="535" t="inlineStr">
        <is>
          <t>Depth↓ Pos→ (in)</t>
        </is>
      </c>
      <c r="C564" s="414" t="n"/>
      <c r="D564" s="535">
        <f>IF(ISTEXT($N$563),"",IF(OR($D$563="",$G$563="",1&gt;$N$563),"",IF($D$563="Round",IF(ISTEXT($G$563),"",ROUND(IF(1&lt;=$N$563/2,$G$563/2*(1-SQRT(($N$563-2*1+1)/$N$563)),$G$563-$G$563/2*(1-SQRT(($N$563-2*($N$563-1+1)+1)/$N$563))),1)),IF(ISTEXT($G$563),"",ROUND((1-0.5)*$G$563/$N$563,1)))))</f>
        <v/>
      </c>
      <c r="E564" s="535">
        <f>IF(ISTEXT($N$563),"",IF(OR($D$563="",$G$563="",2&gt;$N$563),"",IF($D$563="Round",IF(ISTEXT($G$563),"",ROUND(IF(2&lt;=$N$563/2,$G$563/2*(1-SQRT(($N$563-2*2+1)/$N$563)),$G$563-$G$563/2*(1-SQRT(($N$563-2*($N$563-2+1)+1)/$N$563))),1)),IF(ISTEXT($G$563),"",ROUND((2-0.5)*$G$563/$N$563,1)))))</f>
        <v/>
      </c>
      <c r="F564" s="535">
        <f>IF(ISTEXT($N$563),"",IF(OR($D$563="",$G$563="",3&gt;$N$563),"",IF($D$563="Round",IF(ISTEXT($G$563),"",ROUND(IF(3&lt;=$N$563/2,$G$563/2*(1-SQRT(($N$563-2*3+1)/$N$563)),$G$563-$G$563/2*(1-SQRT(($N$563-2*($N$563-3+1)+1)/$N$563))),1)),IF(ISTEXT($G$563),"",ROUND((3-0.5)*$G$563/$N$563,1)))))</f>
        <v/>
      </c>
      <c r="G564" s="535">
        <f>IF(ISTEXT($N$563),"",IF(OR($D$563="",$G$563="",4&gt;$N$563),"",IF($D$563="Round",IF(ISTEXT($G$563),"",ROUND(IF(4&lt;=$N$563/2,$G$563/2*(1-SQRT(($N$563-2*4+1)/$N$563)),$G$563-$G$563/2*(1-SQRT(($N$563-2*($N$563-4+1)+1)/$N$563))),1)),IF(ISTEXT($G$563),"",ROUND((4-0.5)*$G$563/$N$563,1)))))</f>
        <v/>
      </c>
      <c r="H564" s="535">
        <f>IF(ISTEXT($N$563),"",IF(OR($D$563="",$G$563="",5&gt;$N$563),"",IF($D$563="Round",IF(ISTEXT($G$563),"",ROUND(IF(5&lt;=$N$563/2,$G$563/2*(1-SQRT(($N$563-2*5+1)/$N$563)),$G$563-$G$563/2*(1-SQRT(($N$563-2*($N$563-5+1)+1)/$N$563))),1)),IF(ISTEXT($G$563),"",ROUND((5-0.5)*$G$563/$N$563,1)))))</f>
        <v/>
      </c>
      <c r="I564" s="535">
        <f>IF(ISTEXT($N$563),"",IF(OR($D$563="",$G$563="",6&gt;$N$563),"",IF($D$563="Round",IF(ISTEXT($G$563),"",ROUND(IF(6&lt;=$N$563/2,$G$563/2*(1-SQRT(($N$563-2*6+1)/$N$563)),$G$563-$G$563/2*(1-SQRT(($N$563-2*($N$563-6+1)+1)/$N$563))),1)),IF(ISTEXT($G$563),"",ROUND((6-0.5)*$G$563/$N$563,1)))))</f>
        <v/>
      </c>
      <c r="J564" s="535">
        <f>IF(ISTEXT($N$563),"",IF(OR($D$563="",$G$563="",7&gt;$N$563),"",IF($D$563="Round",IF(ISTEXT($G$563),"",ROUND(IF(7&lt;=$N$563/2,$G$563/2*(1-SQRT(($N$563-2*7+1)/$N$563)),$G$563-$G$563/2*(1-SQRT(($N$563-2*($N$563-7+1)+1)/$N$563))),1)),IF(ISTEXT($G$563),"",ROUND((7-0.5)*$G$563/$N$563,1)))))</f>
        <v/>
      </c>
      <c r="K564" s="535">
        <f>IF(ISTEXT($N$563),"",IF(OR($D$563="",$G$563="",8&gt;$N$563),"",IF($D$563="Round",IF(ISTEXT($G$563),"",ROUND(IF(8&lt;=$N$563/2,$G$563/2*(1-SQRT(($N$563-2*8+1)/$N$563)),$G$563-$G$563/2*(1-SQRT(($N$563-2*($N$563-8+1)+1)/$N$563))),1)),IF(ISTEXT($G$563),"",ROUND((8-0.5)*$G$563/$N$563,1)))))</f>
        <v/>
      </c>
      <c r="L564" s="535">
        <f>IF(ISTEXT($N$563),"",IF(OR($D$563="",$G$563="",9&gt;$N$563),"",IF($D$563="Round",IF(ISTEXT($G$563),"",ROUND(IF(9&lt;=$N$563/2,$G$563/2*(1-SQRT(($N$563-2*9+1)/$N$563)),$G$563-$G$563/2*(1-SQRT(($N$563-2*($N$563-9+1)+1)/$N$563))),1)),IF(ISTEXT($G$563),"",ROUND((9-0.5)*$G$563/$N$563,1)))))</f>
        <v/>
      </c>
      <c r="M564" s="535">
        <f>IF(ISTEXT($N$563),"",IF(OR($D$563="",$G$563="",10&gt;$N$563),"",IF($D$563="Round",IF(ISTEXT($G$563),"",ROUND(IF(10&lt;=$N$563/2,$G$563/2*(1-SQRT(($N$563-2*10+1)/$N$563)),$G$563-$G$563/2*(1-SQRT(($N$563-2*($N$563-10+1)+1)/$N$563))),1)),IF(ISTEXT($G$563),"",ROUND((10-0.5)*$G$563/$N$563,1)))))</f>
        <v/>
      </c>
      <c r="N564" s="534">
        <f>IF(OR($D$563="",$G$563=""),"",IF($D$563="Round",2,IF($I$563="","",IF(ISTEXT($I$563),"",IF($I$563&lt;12,2,MIN(8,MAX(3,ROUNDUP($I$563/6,0))))))))</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IF(OR($D$563="",$G$563=""),"",IF($D$563="Round",IF(1=1,"Axis 1 (0°)",IF(1=2,"Axis 2 (90°)","")),IF(ISTEXT($N$564),"",IF(1&gt;$N$564,"",IF(ISTEXT($I$563),"",ROUND((1-0.5)*$I$563/$N$564,1))))))</f>
        <v/>
      </c>
      <c r="C565" s="538" t="n"/>
      <c r="D565" s="539">
        <f>IF($N$565="","",IF(OR(ISTEXT($N$563),ISTEXT($N$564),ISTEXT($N$565)),"",IF(OR(1&gt;$N$563,1&gt;$N$564,((1-1)*$N$563+1)&gt;$N$565),"",IF(INDEX($P$565:$W$574,MOD(((1-1)*$N$563+1)-1,10)+1,INT((((1-1)*$N$563+1)-1)/10)+1)="","",INDEX($P$565:$W$574,MOD(((1-1)*$N$563+1)-1,10)+1,INT((((1-1)*$N$563+1)-1)/10)+1)))))</f>
        <v/>
      </c>
      <c r="E565" s="539">
        <f>IF($N$565="","",IF(OR(ISTEXT($N$563),ISTEXT($N$564),ISTEXT($N$565)),"",IF(OR(2&gt;$N$563,1&gt;$N$564,((1-1)*$N$563+2)&gt;$N$565),"",IF(INDEX($P$565:$W$574,MOD(((1-1)*$N$563+2)-1,10)+1,INT((((1-1)*$N$563+2)-1)/10)+1)="","",INDEX($P$565:$W$574,MOD(((1-1)*$N$563+2)-1,10)+1,INT((((1-1)*$N$563+2)-1)/10)+1)))))</f>
        <v/>
      </c>
      <c r="F565" s="539">
        <f>IF($N$565="","",IF(OR(ISTEXT($N$563),ISTEXT($N$564),ISTEXT($N$565)),"",IF(OR(3&gt;$N$563,1&gt;$N$564,((1-1)*$N$563+3)&gt;$N$565),"",IF(INDEX($P$565:$W$574,MOD(((1-1)*$N$563+3)-1,10)+1,INT((((1-1)*$N$563+3)-1)/10)+1)="","",INDEX($P$565:$W$574,MOD(((1-1)*$N$563+3)-1,10)+1,INT((((1-1)*$N$563+3)-1)/10)+1)))))</f>
        <v/>
      </c>
      <c r="G565" s="539">
        <f>IF($N$565="","",IF(OR(ISTEXT($N$563),ISTEXT($N$564),ISTEXT($N$565)),"",IF(OR(4&gt;$N$563,1&gt;$N$564,((1-1)*$N$563+4)&gt;$N$565),"",IF(INDEX($P$565:$W$574,MOD(((1-1)*$N$563+4)-1,10)+1,INT((((1-1)*$N$563+4)-1)/10)+1)="","",INDEX($P$565:$W$574,MOD(((1-1)*$N$563+4)-1,10)+1,INT((((1-1)*$N$563+4)-1)/10)+1)))))</f>
        <v/>
      </c>
      <c r="H565" s="539">
        <f>IF($N$565="","",IF(OR(ISTEXT($N$563),ISTEXT($N$564),ISTEXT($N$565)),"",IF(OR(5&gt;$N$563,1&gt;$N$564,((1-1)*$N$563+5)&gt;$N$565),"",IF(INDEX($P$565:$W$574,MOD(((1-1)*$N$563+5)-1,10)+1,INT((((1-1)*$N$563+5)-1)/10)+1)="","",INDEX($P$565:$W$574,MOD(((1-1)*$N$563+5)-1,10)+1,INT((((1-1)*$N$563+5)-1)/10)+1)))))</f>
        <v/>
      </c>
      <c r="I565" s="539">
        <f>IF($N$565="","",IF(OR(ISTEXT($N$563),ISTEXT($N$564),ISTEXT($N$565)),"",IF(OR(6&gt;$N$563,1&gt;$N$564,((1-1)*$N$563+6)&gt;$N$565),"",IF(INDEX($P$565:$W$574,MOD(((1-1)*$N$563+6)-1,10)+1,INT((((1-1)*$N$563+6)-1)/10)+1)="","",INDEX($P$565:$W$574,MOD(((1-1)*$N$563+6)-1,10)+1,INT((((1-1)*$N$563+6)-1)/10)+1)))))</f>
        <v/>
      </c>
      <c r="J565" s="539">
        <f>IF($N$565="","",IF(OR(ISTEXT($N$563),ISTEXT($N$564),ISTEXT($N$565)),"",IF(OR(7&gt;$N$563,1&gt;$N$564,((1-1)*$N$563+7)&gt;$N$565),"",IF(INDEX($P$565:$W$574,MOD(((1-1)*$N$563+7)-1,10)+1,INT((((1-1)*$N$563+7)-1)/10)+1)="","",INDEX($P$565:$W$574,MOD(((1-1)*$N$563+7)-1,10)+1,INT((((1-1)*$N$563+7)-1)/10)+1)))))</f>
        <v/>
      </c>
      <c r="K565" s="539">
        <f>IF($N$565="","",IF(OR(ISTEXT($N$563),ISTEXT($N$564),ISTEXT($N$565)),"",IF(OR(8&gt;$N$563,1&gt;$N$564,((1-1)*$N$563+8)&gt;$N$565),"",IF(INDEX($P$565:$W$574,MOD(((1-1)*$N$563+8)-1,10)+1,INT((((1-1)*$N$563+8)-1)/10)+1)="","",INDEX($P$565:$W$574,MOD(((1-1)*$N$563+8)-1,10)+1,INT((((1-1)*$N$563+8)-1)/10)+1)))))</f>
        <v/>
      </c>
      <c r="L565" s="539">
        <f>IF($N$565="","",IF(OR(ISTEXT($N$563),ISTEXT($N$564),ISTEXT($N$565)),"",IF(OR(9&gt;$N$563,1&gt;$N$564,((1-1)*$N$563+9)&gt;$N$565),"",IF(INDEX($P$565:$W$574,MOD(((1-1)*$N$563+9)-1,10)+1,INT((((1-1)*$N$563+9)-1)/10)+1)="","",INDEX($P$565:$W$574,MOD(((1-1)*$N$563+9)-1,10)+1,INT((((1-1)*$N$563+9)-1)/10)+1)))))</f>
        <v/>
      </c>
      <c r="M565" s="539">
        <f>IF($N$565="","",IF(OR(ISTEXT($N$563),ISTEXT($N$564),ISTEXT($N$565)),"",IF(OR(10&gt;$N$563,1&gt;$N$564,((1-1)*$N$563+10)&gt;$N$565),"",IF(INDEX($P$565:$W$574,MOD(((1-1)*$N$563+10)-1,10)+1,INT((((1-1)*$N$563+10)-1)/10)+1)="","",INDEX($P$565:$W$574,MOD(((1-1)*$N$563+10)-1,10)+1,INT((((1-1)*$N$563+10)-1)/10)+1)))))</f>
        <v/>
      </c>
      <c r="N565" s="534">
        <f>IF(OR(N563="",N564=""),"",IF(OR(ISTEXT(N563),ISTEXT(N564)),"",N563*N564))</f>
        <v/>
      </c>
      <c r="P565" s="540" t="n"/>
      <c r="Q565" s="540" t="n"/>
      <c r="R565" s="540" t="n"/>
      <c r="S565" s="540" t="n"/>
      <c r="T565" s="540" t="n"/>
      <c r="U565" s="540" t="n"/>
      <c r="V565" s="540" t="n"/>
      <c r="W565" s="540" t="n"/>
    </row>
    <row r="566" ht="13.35" customHeight="1" s="162">
      <c r="B566" s="537">
        <f>IF(OR($D$563="",$G$563=""),"",IF($D$563="Round",IF(2=1,"Axis 1 (0°)",IF(2=2,"Axis 2 (90°)","")),IF(ISTEXT($N$564),"",IF(2&gt;$N$564,"",IF(ISTEXT($I$563),"",ROUND((2-0.5)*$I$563/$N$564,1))))))</f>
        <v/>
      </c>
      <c r="C566" s="538" t="n"/>
      <c r="D566" s="539">
        <f>IF($N$565="","",IF(OR(ISTEXT($N$563),ISTEXT($N$564),ISTEXT($N$565)),"",IF(OR(1&gt;$N$563,2&gt;$N$564,((2-1)*$N$563+1)&gt;$N$565),"",IF(INDEX($P$565:$W$574,MOD(((2-1)*$N$563+1)-1,10)+1,INT((((2-1)*$N$563+1)-1)/10)+1)="","",INDEX($P$565:$W$574,MOD(((2-1)*$N$563+1)-1,10)+1,INT((((2-1)*$N$563+1)-1)/10)+1)))))</f>
        <v/>
      </c>
      <c r="E566" s="539">
        <f>IF($N$565="","",IF(OR(ISTEXT($N$563),ISTEXT($N$564),ISTEXT($N$565)),"",IF(OR(2&gt;$N$563,2&gt;$N$564,((2-1)*$N$563+2)&gt;$N$565),"",IF(INDEX($P$565:$W$574,MOD(((2-1)*$N$563+2)-1,10)+1,INT((((2-1)*$N$563+2)-1)/10)+1)="","",INDEX($P$565:$W$574,MOD(((2-1)*$N$563+2)-1,10)+1,INT((((2-1)*$N$563+2)-1)/10)+1)))))</f>
        <v/>
      </c>
      <c r="F566" s="539">
        <f>IF($N$565="","",IF(OR(ISTEXT($N$563),ISTEXT($N$564),ISTEXT($N$565)),"",IF(OR(3&gt;$N$563,2&gt;$N$564,((2-1)*$N$563+3)&gt;$N$565),"",IF(INDEX($P$565:$W$574,MOD(((2-1)*$N$563+3)-1,10)+1,INT((((2-1)*$N$563+3)-1)/10)+1)="","",INDEX($P$565:$W$574,MOD(((2-1)*$N$563+3)-1,10)+1,INT((((2-1)*$N$563+3)-1)/10)+1)))))</f>
        <v/>
      </c>
      <c r="G566" s="539">
        <f>IF($N$565="","",IF(OR(ISTEXT($N$563),ISTEXT($N$564),ISTEXT($N$565)),"",IF(OR(4&gt;$N$563,2&gt;$N$564,((2-1)*$N$563+4)&gt;$N$565),"",IF(INDEX($P$565:$W$574,MOD(((2-1)*$N$563+4)-1,10)+1,INT((((2-1)*$N$563+4)-1)/10)+1)="","",INDEX($P$565:$W$574,MOD(((2-1)*$N$563+4)-1,10)+1,INT((((2-1)*$N$563+4)-1)/10)+1)))))</f>
        <v/>
      </c>
      <c r="H566" s="539">
        <f>IF($N$565="","",IF(OR(ISTEXT($N$563),ISTEXT($N$564),ISTEXT($N$565)),"",IF(OR(5&gt;$N$563,2&gt;$N$564,((2-1)*$N$563+5)&gt;$N$565),"",IF(INDEX($P$565:$W$574,MOD(((2-1)*$N$563+5)-1,10)+1,INT((((2-1)*$N$563+5)-1)/10)+1)="","",INDEX($P$565:$W$574,MOD(((2-1)*$N$563+5)-1,10)+1,INT((((2-1)*$N$563+5)-1)/10)+1)))))</f>
        <v/>
      </c>
      <c r="I566" s="539">
        <f>IF($N$565="","",IF(OR(ISTEXT($N$563),ISTEXT($N$564),ISTEXT($N$565)),"",IF(OR(6&gt;$N$563,2&gt;$N$564,((2-1)*$N$563+6)&gt;$N$565),"",IF(INDEX($P$565:$W$574,MOD(((2-1)*$N$563+6)-1,10)+1,INT((((2-1)*$N$563+6)-1)/10)+1)="","",INDEX($P$565:$W$574,MOD(((2-1)*$N$563+6)-1,10)+1,INT((((2-1)*$N$563+6)-1)/10)+1)))))</f>
        <v/>
      </c>
      <c r="J566" s="539">
        <f>IF($N$565="","",IF(OR(ISTEXT($N$563),ISTEXT($N$564),ISTEXT($N$565)),"",IF(OR(7&gt;$N$563,2&gt;$N$564,((2-1)*$N$563+7)&gt;$N$565),"",IF(INDEX($P$565:$W$574,MOD(((2-1)*$N$563+7)-1,10)+1,INT((((2-1)*$N$563+7)-1)/10)+1)="","",INDEX($P$565:$W$574,MOD(((2-1)*$N$563+7)-1,10)+1,INT((((2-1)*$N$563+7)-1)/10)+1)))))</f>
        <v/>
      </c>
      <c r="K566" s="539">
        <f>IF($N$565="","",IF(OR(ISTEXT($N$563),ISTEXT($N$564),ISTEXT($N$565)),"",IF(OR(8&gt;$N$563,2&gt;$N$564,((2-1)*$N$563+8)&gt;$N$565),"",IF(INDEX($P$565:$W$574,MOD(((2-1)*$N$563+8)-1,10)+1,INT((((2-1)*$N$563+8)-1)/10)+1)="","",INDEX($P$565:$W$574,MOD(((2-1)*$N$563+8)-1,10)+1,INT((((2-1)*$N$563+8)-1)/10)+1)))))</f>
        <v/>
      </c>
      <c r="L566" s="539">
        <f>IF($N$565="","",IF(OR(ISTEXT($N$563),ISTEXT($N$564),ISTEXT($N$565)),"",IF(OR(9&gt;$N$563,2&gt;$N$564,((2-1)*$N$563+9)&gt;$N$565),"",IF(INDEX($P$565:$W$574,MOD(((2-1)*$N$563+9)-1,10)+1,INT((((2-1)*$N$563+9)-1)/10)+1)="","",INDEX($P$565:$W$574,MOD(((2-1)*$N$563+9)-1,10)+1,INT((((2-1)*$N$563+9)-1)/10)+1)))))</f>
        <v/>
      </c>
      <c r="M566" s="539">
        <f>IF($N$565="","",IF(OR(ISTEXT($N$563),ISTEXT($N$564),ISTEXT($N$565)),"",IF(OR(10&gt;$N$563,2&gt;$N$564,((2-1)*$N$563+10)&gt;$N$565),"",IF(INDEX($P$565:$W$574,MOD(((2-1)*$N$563+10)-1,10)+1,INT((((2-1)*$N$563+10)-1)/10)+1)="","",INDEX($P$565:$W$574,MOD(((2-1)*$N$563+10)-1,10)+1,INT((((2-1)*$N$563+10)-1)/10)+1)))))</f>
        <v/>
      </c>
      <c r="P566" s="540" t="n"/>
      <c r="Q566" s="540" t="n"/>
      <c r="R566" s="540" t="n"/>
      <c r="S566" s="540" t="n"/>
      <c r="T566" s="540" t="n"/>
      <c r="U566" s="540" t="n"/>
      <c r="V566" s="540" t="n"/>
      <c r="W566" s="540" t="n"/>
    </row>
    <row r="567" ht="13.35" customHeight="1" s="162">
      <c r="B567" s="537">
        <f>IF(OR($D$563="",$G$563=""),"",IF($D$563="Round",IF(3=1,"Axis 1 (0°)",IF(3=2,"Axis 2 (90°)","")),IF(ISTEXT($N$564),"",IF(3&gt;$N$564,"",IF(ISTEXT($I$563),"",ROUND((3-0.5)*$I$563/$N$564,1))))))</f>
        <v/>
      </c>
      <c r="C567" s="538" t="n"/>
      <c r="D567" s="539">
        <f>IF($N$565="","",IF(OR(ISTEXT($N$563),ISTEXT($N$564),ISTEXT($N$565)),"",IF(OR(1&gt;$N$563,3&gt;$N$564,((3-1)*$N$563+1)&gt;$N$565),"",IF(INDEX($P$565:$W$574,MOD(((3-1)*$N$563+1)-1,10)+1,INT((((3-1)*$N$563+1)-1)/10)+1)="","",INDEX($P$565:$W$574,MOD(((3-1)*$N$563+1)-1,10)+1,INT((((3-1)*$N$563+1)-1)/10)+1)))))</f>
        <v/>
      </c>
      <c r="E567" s="539">
        <f>IF($N$565="","",IF(OR(ISTEXT($N$563),ISTEXT($N$564),ISTEXT($N$565)),"",IF(OR(2&gt;$N$563,3&gt;$N$564,((3-1)*$N$563+2)&gt;$N$565),"",IF(INDEX($P$565:$W$574,MOD(((3-1)*$N$563+2)-1,10)+1,INT((((3-1)*$N$563+2)-1)/10)+1)="","",INDEX($P$565:$W$574,MOD(((3-1)*$N$563+2)-1,10)+1,INT((((3-1)*$N$563+2)-1)/10)+1)))))</f>
        <v/>
      </c>
      <c r="F567" s="539">
        <f>IF($N$565="","",IF(OR(ISTEXT($N$563),ISTEXT($N$564),ISTEXT($N$565)),"",IF(OR(3&gt;$N$563,3&gt;$N$564,((3-1)*$N$563+3)&gt;$N$565),"",IF(INDEX($P$565:$W$574,MOD(((3-1)*$N$563+3)-1,10)+1,INT((((3-1)*$N$563+3)-1)/10)+1)="","",INDEX($P$565:$W$574,MOD(((3-1)*$N$563+3)-1,10)+1,INT((((3-1)*$N$563+3)-1)/10)+1)))))</f>
        <v/>
      </c>
      <c r="G567" s="539">
        <f>IF($N$565="","",IF(OR(ISTEXT($N$563),ISTEXT($N$564),ISTEXT($N$565)),"",IF(OR(4&gt;$N$563,3&gt;$N$564,((3-1)*$N$563+4)&gt;$N$565),"",IF(INDEX($P$565:$W$574,MOD(((3-1)*$N$563+4)-1,10)+1,INT((((3-1)*$N$563+4)-1)/10)+1)="","",INDEX($P$565:$W$574,MOD(((3-1)*$N$563+4)-1,10)+1,INT((((3-1)*$N$563+4)-1)/10)+1)))))</f>
        <v/>
      </c>
      <c r="H567" s="539">
        <f>IF($N$565="","",IF(OR(ISTEXT($N$563),ISTEXT($N$564),ISTEXT($N$565)),"",IF(OR(5&gt;$N$563,3&gt;$N$564,((3-1)*$N$563+5)&gt;$N$565),"",IF(INDEX($P$565:$W$574,MOD(((3-1)*$N$563+5)-1,10)+1,INT((((3-1)*$N$563+5)-1)/10)+1)="","",INDEX($P$565:$W$574,MOD(((3-1)*$N$563+5)-1,10)+1,INT((((3-1)*$N$563+5)-1)/10)+1)))))</f>
        <v/>
      </c>
      <c r="I567" s="539">
        <f>IF($N$565="","",IF(OR(ISTEXT($N$563),ISTEXT($N$564),ISTEXT($N$565)),"",IF(OR(6&gt;$N$563,3&gt;$N$564,((3-1)*$N$563+6)&gt;$N$565),"",IF(INDEX($P$565:$W$574,MOD(((3-1)*$N$563+6)-1,10)+1,INT((((3-1)*$N$563+6)-1)/10)+1)="","",INDEX($P$565:$W$574,MOD(((3-1)*$N$563+6)-1,10)+1,INT((((3-1)*$N$563+6)-1)/10)+1)))))</f>
        <v/>
      </c>
      <c r="J567" s="539">
        <f>IF($N$565="","",IF(OR(ISTEXT($N$563),ISTEXT($N$564),ISTEXT($N$565)),"",IF(OR(7&gt;$N$563,3&gt;$N$564,((3-1)*$N$563+7)&gt;$N$565),"",IF(INDEX($P$565:$W$574,MOD(((3-1)*$N$563+7)-1,10)+1,INT((((3-1)*$N$563+7)-1)/10)+1)="","",INDEX($P$565:$W$574,MOD(((3-1)*$N$563+7)-1,10)+1,INT((((3-1)*$N$563+7)-1)/10)+1)))))</f>
        <v/>
      </c>
      <c r="K567" s="539">
        <f>IF($N$565="","",IF(OR(ISTEXT($N$563),ISTEXT($N$564),ISTEXT($N$565)),"",IF(OR(8&gt;$N$563,3&gt;$N$564,((3-1)*$N$563+8)&gt;$N$565),"",IF(INDEX($P$565:$W$574,MOD(((3-1)*$N$563+8)-1,10)+1,INT((((3-1)*$N$563+8)-1)/10)+1)="","",INDEX($P$565:$W$574,MOD(((3-1)*$N$563+8)-1,10)+1,INT((((3-1)*$N$563+8)-1)/10)+1)))))</f>
        <v/>
      </c>
      <c r="L567" s="539">
        <f>IF($N$565="","",IF(OR(ISTEXT($N$563),ISTEXT($N$564),ISTEXT($N$565)),"",IF(OR(9&gt;$N$563,3&gt;$N$564,((3-1)*$N$563+9)&gt;$N$565),"",IF(INDEX($P$565:$W$574,MOD(((3-1)*$N$563+9)-1,10)+1,INT((((3-1)*$N$563+9)-1)/10)+1)="","",INDEX($P$565:$W$574,MOD(((3-1)*$N$563+9)-1,10)+1,INT((((3-1)*$N$563+9)-1)/10)+1)))))</f>
        <v/>
      </c>
      <c r="M567" s="539">
        <f>IF($N$565="","",IF(OR(ISTEXT($N$563),ISTEXT($N$564),ISTEXT($N$565)),"",IF(OR(10&gt;$N$563,3&gt;$N$564,((3-1)*$N$563+10)&gt;$N$565),"",IF(INDEX($P$565:$W$574,MOD(((3-1)*$N$563+10)-1,10)+1,INT((((3-1)*$N$563+10)-1)/10)+1)="","",INDEX($P$565:$W$574,MOD(((3-1)*$N$563+10)-1,10)+1,INT((((3-1)*$N$563+10)-1)/10)+1)))))</f>
        <v/>
      </c>
      <c r="P567" s="540" t="n"/>
      <c r="Q567" s="540" t="n"/>
      <c r="R567" s="540" t="n"/>
      <c r="S567" s="540" t="n"/>
      <c r="T567" s="540" t="n"/>
      <c r="U567" s="540" t="n"/>
      <c r="V567" s="540" t="n"/>
      <c r="W567" s="540" t="n"/>
    </row>
    <row r="568" ht="13.35" customHeight="1" s="162">
      <c r="B568" s="537">
        <f>IF(OR($D$563="",$G$563=""),"",IF($D$563="Round",IF(4=1,"Axis 1 (0°)",IF(4=2,"Axis 2 (90°)","")),IF(ISTEXT($N$564),"",IF(4&gt;$N$564,"",IF(ISTEXT($I$563),"",ROUND((4-0.5)*$I$563/$N$564,1))))))</f>
        <v/>
      </c>
      <c r="C568" s="538" t="n"/>
      <c r="D568" s="539">
        <f>IF($N$565="","",IF(OR(ISTEXT($N$563),ISTEXT($N$564),ISTEXT($N$565)),"",IF(OR(1&gt;$N$563,4&gt;$N$564,((4-1)*$N$563+1)&gt;$N$565),"",IF(INDEX($P$565:$W$574,MOD(((4-1)*$N$563+1)-1,10)+1,INT((((4-1)*$N$563+1)-1)/10)+1)="","",INDEX($P$565:$W$574,MOD(((4-1)*$N$563+1)-1,10)+1,INT((((4-1)*$N$563+1)-1)/10)+1)))))</f>
        <v/>
      </c>
      <c r="E568" s="539">
        <f>IF($N$565="","",IF(OR(ISTEXT($N$563),ISTEXT($N$564),ISTEXT($N$565)),"",IF(OR(2&gt;$N$563,4&gt;$N$564,((4-1)*$N$563+2)&gt;$N$565),"",IF(INDEX($P$565:$W$574,MOD(((4-1)*$N$563+2)-1,10)+1,INT((((4-1)*$N$563+2)-1)/10)+1)="","",INDEX($P$565:$W$574,MOD(((4-1)*$N$563+2)-1,10)+1,INT((((4-1)*$N$563+2)-1)/10)+1)))))</f>
        <v/>
      </c>
      <c r="F568" s="539">
        <f>IF($N$565="","",IF(OR(ISTEXT($N$563),ISTEXT($N$564),ISTEXT($N$565)),"",IF(OR(3&gt;$N$563,4&gt;$N$564,((4-1)*$N$563+3)&gt;$N$565),"",IF(INDEX($P$565:$W$574,MOD(((4-1)*$N$563+3)-1,10)+1,INT((((4-1)*$N$563+3)-1)/10)+1)="","",INDEX($P$565:$W$574,MOD(((4-1)*$N$563+3)-1,10)+1,INT((((4-1)*$N$563+3)-1)/10)+1)))))</f>
        <v/>
      </c>
      <c r="G568" s="539">
        <f>IF($N$565="","",IF(OR(ISTEXT($N$563),ISTEXT($N$564),ISTEXT($N$565)),"",IF(OR(4&gt;$N$563,4&gt;$N$564,((4-1)*$N$563+4)&gt;$N$565),"",IF(INDEX($P$565:$W$574,MOD(((4-1)*$N$563+4)-1,10)+1,INT((((4-1)*$N$563+4)-1)/10)+1)="","",INDEX($P$565:$W$574,MOD(((4-1)*$N$563+4)-1,10)+1,INT((((4-1)*$N$563+4)-1)/10)+1)))))</f>
        <v/>
      </c>
      <c r="H568" s="539">
        <f>IF($N$565="","",IF(OR(ISTEXT($N$563),ISTEXT($N$564),ISTEXT($N$565)),"",IF(OR(5&gt;$N$563,4&gt;$N$564,((4-1)*$N$563+5)&gt;$N$565),"",IF(INDEX($P$565:$W$574,MOD(((4-1)*$N$563+5)-1,10)+1,INT((((4-1)*$N$563+5)-1)/10)+1)="","",INDEX($P$565:$W$574,MOD(((4-1)*$N$563+5)-1,10)+1,INT((((4-1)*$N$563+5)-1)/10)+1)))))</f>
        <v/>
      </c>
      <c r="I568" s="539">
        <f>IF($N$565="","",IF(OR(ISTEXT($N$563),ISTEXT($N$564),ISTEXT($N$565)),"",IF(OR(6&gt;$N$563,4&gt;$N$564,((4-1)*$N$563+6)&gt;$N$565),"",IF(INDEX($P$565:$W$574,MOD(((4-1)*$N$563+6)-1,10)+1,INT((((4-1)*$N$563+6)-1)/10)+1)="","",INDEX($P$565:$W$574,MOD(((4-1)*$N$563+6)-1,10)+1,INT((((4-1)*$N$563+6)-1)/10)+1)))))</f>
        <v/>
      </c>
      <c r="J568" s="539">
        <f>IF($N$565="","",IF(OR(ISTEXT($N$563),ISTEXT($N$564),ISTEXT($N$565)),"",IF(OR(7&gt;$N$563,4&gt;$N$564,((4-1)*$N$563+7)&gt;$N$565),"",IF(INDEX($P$565:$W$574,MOD(((4-1)*$N$563+7)-1,10)+1,INT((((4-1)*$N$563+7)-1)/10)+1)="","",INDEX($P$565:$W$574,MOD(((4-1)*$N$563+7)-1,10)+1,INT((((4-1)*$N$563+7)-1)/10)+1)))))</f>
        <v/>
      </c>
      <c r="K568" s="539">
        <f>IF($N$565="","",IF(OR(ISTEXT($N$563),ISTEXT($N$564),ISTEXT($N$565)),"",IF(OR(8&gt;$N$563,4&gt;$N$564,((4-1)*$N$563+8)&gt;$N$565),"",IF(INDEX($P$565:$W$574,MOD(((4-1)*$N$563+8)-1,10)+1,INT((((4-1)*$N$563+8)-1)/10)+1)="","",INDEX($P$565:$W$574,MOD(((4-1)*$N$563+8)-1,10)+1,INT((((4-1)*$N$563+8)-1)/10)+1)))))</f>
        <v/>
      </c>
      <c r="L568" s="539">
        <f>IF($N$565="","",IF(OR(ISTEXT($N$563),ISTEXT($N$564),ISTEXT($N$565)),"",IF(OR(9&gt;$N$563,4&gt;$N$564,((4-1)*$N$563+9)&gt;$N$565),"",IF(INDEX($P$565:$W$574,MOD(((4-1)*$N$563+9)-1,10)+1,INT((((4-1)*$N$563+9)-1)/10)+1)="","",INDEX($P$565:$W$574,MOD(((4-1)*$N$563+9)-1,10)+1,INT((((4-1)*$N$563+9)-1)/10)+1)))))</f>
        <v/>
      </c>
      <c r="M568" s="539">
        <f>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IF(OR($D$563="",$G$563=""),"",IF($D$563="Round",IF(5=1,"Axis 1 (0°)",IF(5=2,"Axis 2 (90°)","")),IF(ISTEXT($N$564),"",IF(5&gt;$N$564,"",IF(ISTEXT($I$563),"",ROUND((5-0.5)*$I$563/$N$564,1))))))</f>
        <v/>
      </c>
      <c r="C569" s="538" t="n"/>
      <c r="D569" s="539">
        <f>IF($N$565="","",IF(OR(ISTEXT($N$563),ISTEXT($N$564),ISTEXT($N$565)),"",IF(OR(1&gt;$N$563,5&gt;$N$564,((5-1)*$N$563+1)&gt;$N$565),"",IF(INDEX($P$565:$W$574,MOD(((5-1)*$N$563+1)-1,10)+1,INT((((5-1)*$N$563+1)-1)/10)+1)="","",INDEX($P$565:$W$574,MOD(((5-1)*$N$563+1)-1,10)+1,INT((((5-1)*$N$563+1)-1)/10)+1)))))</f>
        <v/>
      </c>
      <c r="E569" s="539">
        <f>IF($N$565="","",IF(OR(ISTEXT($N$563),ISTEXT($N$564),ISTEXT($N$565)),"",IF(OR(2&gt;$N$563,5&gt;$N$564,((5-1)*$N$563+2)&gt;$N$565),"",IF(INDEX($P$565:$W$574,MOD(((5-1)*$N$563+2)-1,10)+1,INT((((5-1)*$N$563+2)-1)/10)+1)="","",INDEX($P$565:$W$574,MOD(((5-1)*$N$563+2)-1,10)+1,INT((((5-1)*$N$563+2)-1)/10)+1)))))</f>
        <v/>
      </c>
      <c r="F569" s="539">
        <f>IF($N$565="","",IF(OR(ISTEXT($N$563),ISTEXT($N$564),ISTEXT($N$565)),"",IF(OR(3&gt;$N$563,5&gt;$N$564,((5-1)*$N$563+3)&gt;$N$565),"",IF(INDEX($P$565:$W$574,MOD(((5-1)*$N$563+3)-1,10)+1,INT((((5-1)*$N$563+3)-1)/10)+1)="","",INDEX($P$565:$W$574,MOD(((5-1)*$N$563+3)-1,10)+1,INT((((5-1)*$N$563+3)-1)/10)+1)))))</f>
        <v/>
      </c>
      <c r="G569" s="539">
        <f>IF($N$565="","",IF(OR(ISTEXT($N$563),ISTEXT($N$564),ISTEXT($N$565)),"",IF(OR(4&gt;$N$563,5&gt;$N$564,((5-1)*$N$563+4)&gt;$N$565),"",IF(INDEX($P$565:$W$574,MOD(((5-1)*$N$563+4)-1,10)+1,INT((((5-1)*$N$563+4)-1)/10)+1)="","",INDEX($P$565:$W$574,MOD(((5-1)*$N$563+4)-1,10)+1,INT((((5-1)*$N$563+4)-1)/10)+1)))))</f>
        <v/>
      </c>
      <c r="H569" s="539">
        <f>IF($N$565="","",IF(OR(ISTEXT($N$563),ISTEXT($N$564),ISTEXT($N$565)),"",IF(OR(5&gt;$N$563,5&gt;$N$564,((5-1)*$N$563+5)&gt;$N$565),"",IF(INDEX($P$565:$W$574,MOD(((5-1)*$N$563+5)-1,10)+1,INT((((5-1)*$N$563+5)-1)/10)+1)="","",INDEX($P$565:$W$574,MOD(((5-1)*$N$563+5)-1,10)+1,INT((((5-1)*$N$563+5)-1)/10)+1)))))</f>
        <v/>
      </c>
      <c r="I569" s="539">
        <f>IF($N$565="","",IF(OR(ISTEXT($N$563),ISTEXT($N$564),ISTEXT($N$565)),"",IF(OR(6&gt;$N$563,5&gt;$N$564,((5-1)*$N$563+6)&gt;$N$565),"",IF(INDEX($P$565:$W$574,MOD(((5-1)*$N$563+6)-1,10)+1,INT((((5-1)*$N$563+6)-1)/10)+1)="","",INDEX($P$565:$W$574,MOD(((5-1)*$N$563+6)-1,10)+1,INT((((5-1)*$N$563+6)-1)/10)+1)))))</f>
        <v/>
      </c>
      <c r="J569" s="539">
        <f>IF($N$565="","",IF(OR(ISTEXT($N$563),ISTEXT($N$564),ISTEXT($N$565)),"",IF(OR(7&gt;$N$563,5&gt;$N$564,((5-1)*$N$563+7)&gt;$N$565),"",IF(INDEX($P$565:$W$574,MOD(((5-1)*$N$563+7)-1,10)+1,INT((((5-1)*$N$563+7)-1)/10)+1)="","",INDEX($P$565:$W$574,MOD(((5-1)*$N$563+7)-1,10)+1,INT((((5-1)*$N$563+7)-1)/10)+1)))))</f>
        <v/>
      </c>
      <c r="K569" s="539">
        <f>IF($N$565="","",IF(OR(ISTEXT($N$563),ISTEXT($N$564),ISTEXT($N$565)),"",IF(OR(8&gt;$N$563,5&gt;$N$564,((5-1)*$N$563+8)&gt;$N$565),"",IF(INDEX($P$565:$W$574,MOD(((5-1)*$N$563+8)-1,10)+1,INT((((5-1)*$N$563+8)-1)/10)+1)="","",INDEX($P$565:$W$574,MOD(((5-1)*$N$563+8)-1,10)+1,INT((((5-1)*$N$563+8)-1)/10)+1)))))</f>
        <v/>
      </c>
      <c r="L569" s="539">
        <f>IF($N$565="","",IF(OR(ISTEXT($N$563),ISTEXT($N$564),ISTEXT($N$565)),"",IF(OR(9&gt;$N$563,5&gt;$N$564,((5-1)*$N$563+9)&gt;$N$565),"",IF(INDEX($P$565:$W$574,MOD(((5-1)*$N$563+9)-1,10)+1,INT((((5-1)*$N$563+9)-1)/10)+1)="","",INDEX($P$565:$W$574,MOD(((5-1)*$N$563+9)-1,10)+1,INT((((5-1)*$N$563+9)-1)/10)+1)))))</f>
        <v/>
      </c>
      <c r="M569" s="539">
        <f>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IF(OR($D$563="",$G$563=""),"",IF($D$563="Round",IF(6=1,"Axis 1 (0°)",IF(6=2,"Axis 2 (90°)","")),IF(ISTEXT($N$564),"",IF(6&gt;$N$564,"",IF(ISTEXT($I$563),"",ROUND((6-0.5)*$I$563/$N$564,1))))))</f>
        <v/>
      </c>
      <c r="C570" s="538" t="n"/>
      <c r="D570" s="539">
        <f>IF($N$565="","",IF(OR(ISTEXT($N$563),ISTEXT($N$564),ISTEXT($N$565)),"",IF(OR(1&gt;$N$563,6&gt;$N$564,((6-1)*$N$563+1)&gt;$N$565),"",IF(INDEX($P$565:$W$574,MOD(((6-1)*$N$563+1)-1,10)+1,INT((((6-1)*$N$563+1)-1)/10)+1)="","",INDEX($P$565:$W$574,MOD(((6-1)*$N$563+1)-1,10)+1,INT((((6-1)*$N$563+1)-1)/10)+1)))))</f>
        <v/>
      </c>
      <c r="E570" s="539">
        <f>IF($N$565="","",IF(OR(ISTEXT($N$563),ISTEXT($N$564),ISTEXT($N$565)),"",IF(OR(2&gt;$N$563,6&gt;$N$564,((6-1)*$N$563+2)&gt;$N$565),"",IF(INDEX($P$565:$W$574,MOD(((6-1)*$N$563+2)-1,10)+1,INT((((6-1)*$N$563+2)-1)/10)+1)="","",INDEX($P$565:$W$574,MOD(((6-1)*$N$563+2)-1,10)+1,INT((((6-1)*$N$563+2)-1)/10)+1)))))</f>
        <v/>
      </c>
      <c r="F570" s="539">
        <f>IF($N$565="","",IF(OR(ISTEXT($N$563),ISTEXT($N$564),ISTEXT($N$565)),"",IF(OR(3&gt;$N$563,6&gt;$N$564,((6-1)*$N$563+3)&gt;$N$565),"",IF(INDEX($P$565:$W$574,MOD(((6-1)*$N$563+3)-1,10)+1,INT((((6-1)*$N$563+3)-1)/10)+1)="","",INDEX($P$565:$W$574,MOD(((6-1)*$N$563+3)-1,10)+1,INT((((6-1)*$N$563+3)-1)/10)+1)))))</f>
        <v/>
      </c>
      <c r="G570" s="539">
        <f>IF($N$565="","",IF(OR(ISTEXT($N$563),ISTEXT($N$564),ISTEXT($N$565)),"",IF(OR(4&gt;$N$563,6&gt;$N$564,((6-1)*$N$563+4)&gt;$N$565),"",IF(INDEX($P$565:$W$574,MOD(((6-1)*$N$563+4)-1,10)+1,INT((((6-1)*$N$563+4)-1)/10)+1)="","",INDEX($P$565:$W$574,MOD(((6-1)*$N$563+4)-1,10)+1,INT((((6-1)*$N$563+4)-1)/10)+1)))))</f>
        <v/>
      </c>
      <c r="H570" s="539">
        <f>IF($N$565="","",IF(OR(ISTEXT($N$563),ISTEXT($N$564),ISTEXT($N$565)),"",IF(OR(5&gt;$N$563,6&gt;$N$564,((6-1)*$N$563+5)&gt;$N$565),"",IF(INDEX($P$565:$W$574,MOD(((6-1)*$N$563+5)-1,10)+1,INT((((6-1)*$N$563+5)-1)/10)+1)="","",INDEX($P$565:$W$574,MOD(((6-1)*$N$563+5)-1,10)+1,INT((((6-1)*$N$563+5)-1)/10)+1)))))</f>
        <v/>
      </c>
      <c r="I570" s="539">
        <f>IF($N$565="","",IF(OR(ISTEXT($N$563),ISTEXT($N$564),ISTEXT($N$565)),"",IF(OR(6&gt;$N$563,6&gt;$N$564,((6-1)*$N$563+6)&gt;$N$565),"",IF(INDEX($P$565:$W$574,MOD(((6-1)*$N$563+6)-1,10)+1,INT((((6-1)*$N$563+6)-1)/10)+1)="","",INDEX($P$565:$W$574,MOD(((6-1)*$N$563+6)-1,10)+1,INT((((6-1)*$N$563+6)-1)/10)+1)))))</f>
        <v/>
      </c>
      <c r="J570" s="539">
        <f>IF($N$565="","",IF(OR(ISTEXT($N$563),ISTEXT($N$564),ISTEXT($N$565)),"",IF(OR(7&gt;$N$563,6&gt;$N$564,((6-1)*$N$563+7)&gt;$N$565),"",IF(INDEX($P$565:$W$574,MOD(((6-1)*$N$563+7)-1,10)+1,INT((((6-1)*$N$563+7)-1)/10)+1)="","",INDEX($P$565:$W$574,MOD(((6-1)*$N$563+7)-1,10)+1,INT((((6-1)*$N$563+7)-1)/10)+1)))))</f>
        <v/>
      </c>
      <c r="K570" s="539">
        <f>IF($N$565="","",IF(OR(ISTEXT($N$563),ISTEXT($N$564),ISTEXT($N$565)),"",IF(OR(8&gt;$N$563,6&gt;$N$564,((6-1)*$N$563+8)&gt;$N$565),"",IF(INDEX($P$565:$W$574,MOD(((6-1)*$N$563+8)-1,10)+1,INT((((6-1)*$N$563+8)-1)/10)+1)="","",INDEX($P$565:$W$574,MOD(((6-1)*$N$563+8)-1,10)+1,INT((((6-1)*$N$563+8)-1)/10)+1)))))</f>
        <v/>
      </c>
      <c r="L570" s="539">
        <f>IF($N$565="","",IF(OR(ISTEXT($N$563),ISTEXT($N$564),ISTEXT($N$565)),"",IF(OR(9&gt;$N$563,6&gt;$N$564,((6-1)*$N$563+9)&gt;$N$565),"",IF(INDEX($P$565:$W$574,MOD(((6-1)*$N$563+9)-1,10)+1,INT((((6-1)*$N$563+9)-1)/10)+1)="","",INDEX($P$565:$W$574,MOD(((6-1)*$N$563+9)-1,10)+1,INT((((6-1)*$N$563+9)-1)/10)+1)))))</f>
        <v/>
      </c>
      <c r="M570" s="539">
        <f>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IF(OR($D$563="",$G$563=""),"",IF($D$563="Round",IF(7=1,"Axis 1 (0°)",IF(7=2,"Axis 2 (90°)","")),IF(ISTEXT($N$564),"",IF(7&gt;$N$564,"",IF(ISTEXT($I$563),"",ROUND((7-0.5)*$I$563/$N$564,1))))))</f>
        <v/>
      </c>
      <c r="C571" s="538" t="n"/>
      <c r="D571" s="539">
        <f>IF($N$565="","",IF(OR(ISTEXT($N$563),ISTEXT($N$564),ISTEXT($N$565)),"",IF(OR(1&gt;$N$563,7&gt;$N$564,((7-1)*$N$563+1)&gt;$N$565),"",IF(INDEX($P$565:$W$574,MOD(((7-1)*$N$563+1)-1,10)+1,INT((((7-1)*$N$563+1)-1)/10)+1)="","",INDEX($P$565:$W$574,MOD(((7-1)*$N$563+1)-1,10)+1,INT((((7-1)*$N$563+1)-1)/10)+1)))))</f>
        <v/>
      </c>
      <c r="E571" s="539">
        <f>IF($N$565="","",IF(OR(ISTEXT($N$563),ISTEXT($N$564),ISTEXT($N$565)),"",IF(OR(2&gt;$N$563,7&gt;$N$564,((7-1)*$N$563+2)&gt;$N$565),"",IF(INDEX($P$565:$W$574,MOD(((7-1)*$N$563+2)-1,10)+1,INT((((7-1)*$N$563+2)-1)/10)+1)="","",INDEX($P$565:$W$574,MOD(((7-1)*$N$563+2)-1,10)+1,INT((((7-1)*$N$563+2)-1)/10)+1)))))</f>
        <v/>
      </c>
      <c r="F571" s="539">
        <f>IF($N$565="","",IF(OR(ISTEXT($N$563),ISTEXT($N$564),ISTEXT($N$565)),"",IF(OR(3&gt;$N$563,7&gt;$N$564,((7-1)*$N$563+3)&gt;$N$565),"",IF(INDEX($P$565:$W$574,MOD(((7-1)*$N$563+3)-1,10)+1,INT((((7-1)*$N$563+3)-1)/10)+1)="","",INDEX($P$565:$W$574,MOD(((7-1)*$N$563+3)-1,10)+1,INT((((7-1)*$N$563+3)-1)/10)+1)))))</f>
        <v/>
      </c>
      <c r="G571" s="539">
        <f>IF($N$565="","",IF(OR(ISTEXT($N$563),ISTEXT($N$564),ISTEXT($N$565)),"",IF(OR(4&gt;$N$563,7&gt;$N$564,((7-1)*$N$563+4)&gt;$N$565),"",IF(INDEX($P$565:$W$574,MOD(((7-1)*$N$563+4)-1,10)+1,INT((((7-1)*$N$563+4)-1)/10)+1)="","",INDEX($P$565:$W$574,MOD(((7-1)*$N$563+4)-1,10)+1,INT((((7-1)*$N$563+4)-1)/10)+1)))))</f>
        <v/>
      </c>
      <c r="H571" s="539">
        <f>IF($N$565="","",IF(OR(ISTEXT($N$563),ISTEXT($N$564),ISTEXT($N$565)),"",IF(OR(5&gt;$N$563,7&gt;$N$564,((7-1)*$N$563+5)&gt;$N$565),"",IF(INDEX($P$565:$W$574,MOD(((7-1)*$N$563+5)-1,10)+1,INT((((7-1)*$N$563+5)-1)/10)+1)="","",INDEX($P$565:$W$574,MOD(((7-1)*$N$563+5)-1,10)+1,INT((((7-1)*$N$563+5)-1)/10)+1)))))</f>
        <v/>
      </c>
      <c r="I571" s="539">
        <f>IF($N$565="","",IF(OR(ISTEXT($N$563),ISTEXT($N$564),ISTEXT($N$565)),"",IF(OR(6&gt;$N$563,7&gt;$N$564,((7-1)*$N$563+6)&gt;$N$565),"",IF(INDEX($P$565:$W$574,MOD(((7-1)*$N$563+6)-1,10)+1,INT((((7-1)*$N$563+6)-1)/10)+1)="","",INDEX($P$565:$W$574,MOD(((7-1)*$N$563+6)-1,10)+1,INT((((7-1)*$N$563+6)-1)/10)+1)))))</f>
        <v/>
      </c>
      <c r="J571" s="539">
        <f>IF($N$565="","",IF(OR(ISTEXT($N$563),ISTEXT($N$564),ISTEXT($N$565)),"",IF(OR(7&gt;$N$563,7&gt;$N$564,((7-1)*$N$563+7)&gt;$N$565),"",IF(INDEX($P$565:$W$574,MOD(((7-1)*$N$563+7)-1,10)+1,INT((((7-1)*$N$563+7)-1)/10)+1)="","",INDEX($P$565:$W$574,MOD(((7-1)*$N$563+7)-1,10)+1,INT((((7-1)*$N$563+7)-1)/10)+1)))))</f>
        <v/>
      </c>
      <c r="K571" s="539">
        <f>IF($N$565="","",IF(OR(ISTEXT($N$563),ISTEXT($N$564),ISTEXT($N$565)),"",IF(OR(8&gt;$N$563,7&gt;$N$564,((7-1)*$N$563+8)&gt;$N$565),"",IF(INDEX($P$565:$W$574,MOD(((7-1)*$N$563+8)-1,10)+1,INT((((7-1)*$N$563+8)-1)/10)+1)="","",INDEX($P$565:$W$574,MOD(((7-1)*$N$563+8)-1,10)+1,INT((((7-1)*$N$563+8)-1)/10)+1)))))</f>
        <v/>
      </c>
      <c r="L571" s="539">
        <f>IF($N$565="","",IF(OR(ISTEXT($N$563),ISTEXT($N$564),ISTEXT($N$565)),"",IF(OR(9&gt;$N$563,7&gt;$N$564,((7-1)*$N$563+9)&gt;$N$565),"",IF(INDEX($P$565:$W$574,MOD(((7-1)*$N$563+9)-1,10)+1,INT((((7-1)*$N$563+9)-1)/10)+1)="","",INDEX($P$565:$W$574,MOD(((7-1)*$N$563+9)-1,10)+1,INT((((7-1)*$N$563+9)-1)/10)+1)))))</f>
        <v/>
      </c>
      <c r="M571" s="539">
        <f>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IF(OR($D$563="",$G$563=""),"",IF($D$563="Round",IF(8=1,"Axis 1 (0°)",IF(8=2,"Axis 2 (90°)","")),IF(ISTEXT($N$564),"",IF(8&gt;$N$564,"",IF(ISTEXT($I$563),"",ROUND((8-0.5)*$I$563/$N$564,1))))))</f>
        <v/>
      </c>
      <c r="C572" s="538" t="n"/>
      <c r="D572" s="539">
        <f>IF($N$565="","",IF(OR(ISTEXT($N$563),ISTEXT($N$564),ISTEXT($N$565)),"",IF(OR(1&gt;$N$563,8&gt;$N$564,((8-1)*$N$563+1)&gt;$N$565),"",IF(INDEX($P$565:$W$574,MOD(((8-1)*$N$563+1)-1,10)+1,INT((((8-1)*$N$563+1)-1)/10)+1)="","",INDEX($P$565:$W$574,MOD(((8-1)*$N$563+1)-1,10)+1,INT((((8-1)*$N$563+1)-1)/10)+1)))))</f>
        <v/>
      </c>
      <c r="E572" s="539">
        <f>IF($N$565="","",IF(OR(ISTEXT($N$563),ISTEXT($N$564),ISTEXT($N$565)),"",IF(OR(2&gt;$N$563,8&gt;$N$564,((8-1)*$N$563+2)&gt;$N$565),"",IF(INDEX($P$565:$W$574,MOD(((8-1)*$N$563+2)-1,10)+1,INT((((8-1)*$N$563+2)-1)/10)+1)="","",INDEX($P$565:$W$574,MOD(((8-1)*$N$563+2)-1,10)+1,INT((((8-1)*$N$563+2)-1)/10)+1)))))</f>
        <v/>
      </c>
      <c r="F572" s="539">
        <f>IF($N$565="","",IF(OR(ISTEXT($N$563),ISTEXT($N$564),ISTEXT($N$565)),"",IF(OR(3&gt;$N$563,8&gt;$N$564,((8-1)*$N$563+3)&gt;$N$565),"",IF(INDEX($P$565:$W$574,MOD(((8-1)*$N$563+3)-1,10)+1,INT((((8-1)*$N$563+3)-1)/10)+1)="","",INDEX($P$565:$W$574,MOD(((8-1)*$N$563+3)-1,10)+1,INT((((8-1)*$N$563+3)-1)/10)+1)))))</f>
        <v/>
      </c>
      <c r="G572" s="539">
        <f>IF($N$565="","",IF(OR(ISTEXT($N$563),ISTEXT($N$564),ISTEXT($N$565)),"",IF(OR(4&gt;$N$563,8&gt;$N$564,((8-1)*$N$563+4)&gt;$N$565),"",IF(INDEX($P$565:$W$574,MOD(((8-1)*$N$563+4)-1,10)+1,INT((((8-1)*$N$563+4)-1)/10)+1)="","",INDEX($P$565:$W$574,MOD(((8-1)*$N$563+4)-1,10)+1,INT((((8-1)*$N$563+4)-1)/10)+1)))))</f>
        <v/>
      </c>
      <c r="H572" s="539">
        <f>IF($N$565="","",IF(OR(ISTEXT($N$563),ISTEXT($N$564),ISTEXT($N$565)),"",IF(OR(5&gt;$N$563,8&gt;$N$564,((8-1)*$N$563+5)&gt;$N$565),"",IF(INDEX($P$565:$W$574,MOD(((8-1)*$N$563+5)-1,10)+1,INT((((8-1)*$N$563+5)-1)/10)+1)="","",INDEX($P$565:$W$574,MOD(((8-1)*$N$563+5)-1,10)+1,INT((((8-1)*$N$563+5)-1)/10)+1)))))</f>
        <v/>
      </c>
      <c r="I572" s="539">
        <f>IF($N$565="","",IF(OR(ISTEXT($N$563),ISTEXT($N$564),ISTEXT($N$565)),"",IF(OR(6&gt;$N$563,8&gt;$N$564,((8-1)*$N$563+6)&gt;$N$565),"",IF(INDEX($P$565:$W$574,MOD(((8-1)*$N$563+6)-1,10)+1,INT((((8-1)*$N$563+6)-1)/10)+1)="","",INDEX($P$565:$W$574,MOD(((8-1)*$N$563+6)-1,10)+1,INT((((8-1)*$N$563+6)-1)/10)+1)))))</f>
        <v/>
      </c>
      <c r="J572" s="539">
        <f>IF($N$565="","",IF(OR(ISTEXT($N$563),ISTEXT($N$564),ISTEXT($N$565)),"",IF(OR(7&gt;$N$563,8&gt;$N$564,((8-1)*$N$563+7)&gt;$N$565),"",IF(INDEX($P$565:$W$574,MOD(((8-1)*$N$563+7)-1,10)+1,INT((((8-1)*$N$563+7)-1)/10)+1)="","",INDEX($P$565:$W$574,MOD(((8-1)*$N$563+7)-1,10)+1,INT((((8-1)*$N$563+7)-1)/10)+1)))))</f>
        <v/>
      </c>
      <c r="K572" s="539">
        <f>IF($N$565="","",IF(OR(ISTEXT($N$563),ISTEXT($N$564),ISTEXT($N$565)),"",IF(OR(8&gt;$N$563,8&gt;$N$564,((8-1)*$N$563+8)&gt;$N$565),"",IF(INDEX($P$565:$W$574,MOD(((8-1)*$N$563+8)-1,10)+1,INT((((8-1)*$N$563+8)-1)/10)+1)="","",INDEX($P$565:$W$574,MOD(((8-1)*$N$563+8)-1,10)+1,INT((((8-1)*$N$563+8)-1)/10)+1)))))</f>
        <v/>
      </c>
      <c r="L572" s="539">
        <f>IF($N$565="","",IF(OR(ISTEXT($N$563),ISTEXT($N$564),ISTEXT($N$565)),"",IF(OR(9&gt;$N$563,8&gt;$N$564,((8-1)*$N$563+9)&gt;$N$565),"",IF(INDEX($P$565:$W$574,MOD(((8-1)*$N$563+9)-1,10)+1,INT((((8-1)*$N$563+9)-1)/10)+1)="","",INDEX($P$565:$W$574,MOD(((8-1)*$N$563+9)-1,10)+1,INT((((8-1)*$N$563+9)-1)/10)+1)))))</f>
        <v/>
      </c>
      <c r="M572" s="539">
        <f>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IF($G$578="","",IF($D$578="Round",$G$578&amp;""" dia",$G$578&amp;""" x "&amp;$I$578&amp;""""))</f>
        <v/>
      </c>
      <c r="G576" s="173" t="n"/>
      <c r="H576" s="525">
        <f>IF(OR($D$578="",$G$578=""),"",IF($D$578="Round",IF(ISTEXT($G$578),"",ROUND(PI()*(($G$578-2*N($K$578))/2)^2/144,3)),IF($I$578="","",IF(OR(ISTEXT($G$578),ISTEXT($I$578)),"",ROUND(($G$578-2*N($K$578))*($I$578-2*N($K$578))/144,3)))))</f>
        <v/>
      </c>
      <c r="I576" s="189" t="n"/>
      <c r="J576" s="189" t="n"/>
      <c r="K576" s="189">
        <f>IF(N(J576)*N(H576)=0,"",ROUND(N(J576)*N(H576),0))</f>
        <v/>
      </c>
      <c r="L576" s="189">
        <f>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IF($N$578="","",IF($D$578="Round",$N$578&amp;" x 2 axes",IF($N$579="","",$N$578&amp;" x "&amp;$N$579)))</f>
        <v/>
      </c>
      <c r="N578" s="534">
        <f>IF(OR($D$578="",$G$578=""),"",IF($D$578="Round",IF(ISTEXT($G$578),"",IF($G$578&lt;=9,6,IF($G$578&lt;=12,8,10))),IF(ISTEXT($G$578),"",IF($G$578&lt;12,2,MIN(10,MAX(3,ROUNDUP($G$578/6,0)))))))</f>
        <v/>
      </c>
      <c r="P578" s="473" t="inlineStr">
        <is>
          <t>Quick entry – type readings in order (row by row of the grid), down this column then the next:</t>
        </is>
      </c>
    </row>
    <row r="579" ht="13.35" customHeight="1" s="162">
      <c r="B579" s="535" t="inlineStr">
        <is>
          <t>Depth↓ Pos→ (in)</t>
        </is>
      </c>
      <c r="C579" s="414" t="n"/>
      <c r="D579" s="535">
        <f>IF(ISTEXT($N$578),"",IF(OR($D$578="",$G$578="",1&gt;$N$578),"",IF($D$578="Round",IF(ISTEXT($G$578),"",ROUND(IF(1&lt;=$N$578/2,$G$578/2*(1-SQRT(($N$578-2*1+1)/$N$578)),$G$578-$G$578/2*(1-SQRT(($N$578-2*($N$578-1+1)+1)/$N$578))),1)),IF(ISTEXT($G$578),"",ROUND((1-0.5)*$G$578/$N$578,1)))))</f>
        <v/>
      </c>
      <c r="E579" s="535">
        <f>IF(ISTEXT($N$578),"",IF(OR($D$578="",$G$578="",2&gt;$N$578),"",IF($D$578="Round",IF(ISTEXT($G$578),"",ROUND(IF(2&lt;=$N$578/2,$G$578/2*(1-SQRT(($N$578-2*2+1)/$N$578)),$G$578-$G$578/2*(1-SQRT(($N$578-2*($N$578-2+1)+1)/$N$578))),1)),IF(ISTEXT($G$578),"",ROUND((2-0.5)*$G$578/$N$578,1)))))</f>
        <v/>
      </c>
      <c r="F579" s="535">
        <f>IF(ISTEXT($N$578),"",IF(OR($D$578="",$G$578="",3&gt;$N$578),"",IF($D$578="Round",IF(ISTEXT($G$578),"",ROUND(IF(3&lt;=$N$578/2,$G$578/2*(1-SQRT(($N$578-2*3+1)/$N$578)),$G$578-$G$578/2*(1-SQRT(($N$578-2*($N$578-3+1)+1)/$N$578))),1)),IF(ISTEXT($G$578),"",ROUND((3-0.5)*$G$578/$N$578,1)))))</f>
        <v/>
      </c>
      <c r="G579" s="535">
        <f>IF(ISTEXT($N$578),"",IF(OR($D$578="",$G$578="",4&gt;$N$578),"",IF($D$578="Round",IF(ISTEXT($G$578),"",ROUND(IF(4&lt;=$N$578/2,$G$578/2*(1-SQRT(($N$578-2*4+1)/$N$578)),$G$578-$G$578/2*(1-SQRT(($N$578-2*($N$578-4+1)+1)/$N$578))),1)),IF(ISTEXT($G$578),"",ROUND((4-0.5)*$G$578/$N$578,1)))))</f>
        <v/>
      </c>
      <c r="H579" s="535">
        <f>IF(ISTEXT($N$578),"",IF(OR($D$578="",$G$578="",5&gt;$N$578),"",IF($D$578="Round",IF(ISTEXT($G$578),"",ROUND(IF(5&lt;=$N$578/2,$G$578/2*(1-SQRT(($N$578-2*5+1)/$N$578)),$G$578-$G$578/2*(1-SQRT(($N$578-2*($N$578-5+1)+1)/$N$578))),1)),IF(ISTEXT($G$578),"",ROUND((5-0.5)*$G$578/$N$578,1)))))</f>
        <v/>
      </c>
      <c r="I579" s="535">
        <f>IF(ISTEXT($N$578),"",IF(OR($D$578="",$G$578="",6&gt;$N$578),"",IF($D$578="Round",IF(ISTEXT($G$578),"",ROUND(IF(6&lt;=$N$578/2,$G$578/2*(1-SQRT(($N$578-2*6+1)/$N$578)),$G$578-$G$578/2*(1-SQRT(($N$578-2*($N$578-6+1)+1)/$N$578))),1)),IF(ISTEXT($G$578),"",ROUND((6-0.5)*$G$578/$N$578,1)))))</f>
        <v/>
      </c>
      <c r="J579" s="535">
        <f>IF(ISTEXT($N$578),"",IF(OR($D$578="",$G$578="",7&gt;$N$578),"",IF($D$578="Round",IF(ISTEXT($G$578),"",ROUND(IF(7&lt;=$N$578/2,$G$578/2*(1-SQRT(($N$578-2*7+1)/$N$578)),$G$578-$G$578/2*(1-SQRT(($N$578-2*($N$578-7+1)+1)/$N$578))),1)),IF(ISTEXT($G$578),"",ROUND((7-0.5)*$G$578/$N$578,1)))))</f>
        <v/>
      </c>
      <c r="K579" s="535">
        <f>IF(ISTEXT($N$578),"",IF(OR($D$578="",$G$578="",8&gt;$N$578),"",IF($D$578="Round",IF(ISTEXT($G$578),"",ROUND(IF(8&lt;=$N$578/2,$G$578/2*(1-SQRT(($N$578-2*8+1)/$N$578)),$G$578-$G$578/2*(1-SQRT(($N$578-2*($N$578-8+1)+1)/$N$578))),1)),IF(ISTEXT($G$578),"",ROUND((8-0.5)*$G$578/$N$578,1)))))</f>
        <v/>
      </c>
      <c r="L579" s="535">
        <f>IF(ISTEXT($N$578),"",IF(OR($D$578="",$G$578="",9&gt;$N$578),"",IF($D$578="Round",IF(ISTEXT($G$578),"",ROUND(IF(9&lt;=$N$578/2,$G$578/2*(1-SQRT(($N$578-2*9+1)/$N$578)),$G$578-$G$578/2*(1-SQRT(($N$578-2*($N$578-9+1)+1)/$N$578))),1)),IF(ISTEXT($G$578),"",ROUND((9-0.5)*$G$578/$N$578,1)))))</f>
        <v/>
      </c>
      <c r="M579" s="535">
        <f>IF(ISTEXT($N$578),"",IF(OR($D$578="",$G$578="",10&gt;$N$578),"",IF($D$578="Round",IF(ISTEXT($G$578),"",ROUND(IF(10&lt;=$N$578/2,$G$578/2*(1-SQRT(($N$578-2*10+1)/$N$578)),$G$578-$G$578/2*(1-SQRT(($N$578-2*($N$578-10+1)+1)/$N$578))),1)),IF(ISTEXT($G$578),"",ROUND((10-0.5)*$G$578/$N$578,1)))))</f>
        <v/>
      </c>
      <c r="N579" s="534">
        <f>IF(OR($D$578="",$G$578=""),"",IF($D$578="Round",2,IF($I$578="","",IF(ISTEXT($I$578),"",IF($I$578&lt;12,2,MIN(8,MAX(3,ROUNDUP($I$578/6,0))))))))</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IF(OR($D$578="",$G$578=""),"",IF($D$578="Round",IF(1=1,"Axis 1 (0°)",IF(1=2,"Axis 2 (90°)","")),IF(ISTEXT($N$579),"",IF(1&gt;$N$579,"",IF(ISTEXT($I$578),"",ROUND((1-0.5)*$I$578/$N$579,1))))))</f>
        <v/>
      </c>
      <c r="C580" s="538" t="n"/>
      <c r="D580" s="539">
        <f>IF($N$580="","",IF(OR(ISTEXT($N$578),ISTEXT($N$579),ISTEXT($N$580)),"",IF(OR(1&gt;$N$578,1&gt;$N$579,((1-1)*$N$578+1)&gt;$N$580),"",IF(INDEX($P$580:$W$589,MOD(((1-1)*$N$578+1)-1,10)+1,INT((((1-1)*$N$578+1)-1)/10)+1)="","",INDEX($P$580:$W$589,MOD(((1-1)*$N$578+1)-1,10)+1,INT((((1-1)*$N$578+1)-1)/10)+1)))))</f>
        <v/>
      </c>
      <c r="E580" s="539">
        <f>IF($N$580="","",IF(OR(ISTEXT($N$578),ISTEXT($N$579),ISTEXT($N$580)),"",IF(OR(2&gt;$N$578,1&gt;$N$579,((1-1)*$N$578+2)&gt;$N$580),"",IF(INDEX($P$580:$W$589,MOD(((1-1)*$N$578+2)-1,10)+1,INT((((1-1)*$N$578+2)-1)/10)+1)="","",INDEX($P$580:$W$589,MOD(((1-1)*$N$578+2)-1,10)+1,INT((((1-1)*$N$578+2)-1)/10)+1)))))</f>
        <v/>
      </c>
      <c r="F580" s="539">
        <f>IF($N$580="","",IF(OR(ISTEXT($N$578),ISTEXT($N$579),ISTEXT($N$580)),"",IF(OR(3&gt;$N$578,1&gt;$N$579,((1-1)*$N$578+3)&gt;$N$580),"",IF(INDEX($P$580:$W$589,MOD(((1-1)*$N$578+3)-1,10)+1,INT((((1-1)*$N$578+3)-1)/10)+1)="","",INDEX($P$580:$W$589,MOD(((1-1)*$N$578+3)-1,10)+1,INT((((1-1)*$N$578+3)-1)/10)+1)))))</f>
        <v/>
      </c>
      <c r="G580" s="539">
        <f>IF($N$580="","",IF(OR(ISTEXT($N$578),ISTEXT($N$579),ISTEXT($N$580)),"",IF(OR(4&gt;$N$578,1&gt;$N$579,((1-1)*$N$578+4)&gt;$N$580),"",IF(INDEX($P$580:$W$589,MOD(((1-1)*$N$578+4)-1,10)+1,INT((((1-1)*$N$578+4)-1)/10)+1)="","",INDEX($P$580:$W$589,MOD(((1-1)*$N$578+4)-1,10)+1,INT((((1-1)*$N$578+4)-1)/10)+1)))))</f>
        <v/>
      </c>
      <c r="H580" s="539">
        <f>IF($N$580="","",IF(OR(ISTEXT($N$578),ISTEXT($N$579),ISTEXT($N$580)),"",IF(OR(5&gt;$N$578,1&gt;$N$579,((1-1)*$N$578+5)&gt;$N$580),"",IF(INDEX($P$580:$W$589,MOD(((1-1)*$N$578+5)-1,10)+1,INT((((1-1)*$N$578+5)-1)/10)+1)="","",INDEX($P$580:$W$589,MOD(((1-1)*$N$578+5)-1,10)+1,INT((((1-1)*$N$578+5)-1)/10)+1)))))</f>
        <v/>
      </c>
      <c r="I580" s="539">
        <f>IF($N$580="","",IF(OR(ISTEXT($N$578),ISTEXT($N$579),ISTEXT($N$580)),"",IF(OR(6&gt;$N$578,1&gt;$N$579,((1-1)*$N$578+6)&gt;$N$580),"",IF(INDEX($P$580:$W$589,MOD(((1-1)*$N$578+6)-1,10)+1,INT((((1-1)*$N$578+6)-1)/10)+1)="","",INDEX($P$580:$W$589,MOD(((1-1)*$N$578+6)-1,10)+1,INT((((1-1)*$N$578+6)-1)/10)+1)))))</f>
        <v/>
      </c>
      <c r="J580" s="539">
        <f>IF($N$580="","",IF(OR(ISTEXT($N$578),ISTEXT($N$579),ISTEXT($N$580)),"",IF(OR(7&gt;$N$578,1&gt;$N$579,((1-1)*$N$578+7)&gt;$N$580),"",IF(INDEX($P$580:$W$589,MOD(((1-1)*$N$578+7)-1,10)+1,INT((((1-1)*$N$578+7)-1)/10)+1)="","",INDEX($P$580:$W$589,MOD(((1-1)*$N$578+7)-1,10)+1,INT((((1-1)*$N$578+7)-1)/10)+1)))))</f>
        <v/>
      </c>
      <c r="K580" s="539">
        <f>IF($N$580="","",IF(OR(ISTEXT($N$578),ISTEXT($N$579),ISTEXT($N$580)),"",IF(OR(8&gt;$N$578,1&gt;$N$579,((1-1)*$N$578+8)&gt;$N$580),"",IF(INDEX($P$580:$W$589,MOD(((1-1)*$N$578+8)-1,10)+1,INT((((1-1)*$N$578+8)-1)/10)+1)="","",INDEX($P$580:$W$589,MOD(((1-1)*$N$578+8)-1,10)+1,INT((((1-1)*$N$578+8)-1)/10)+1)))))</f>
        <v/>
      </c>
      <c r="L580" s="539">
        <f>IF($N$580="","",IF(OR(ISTEXT($N$578),ISTEXT($N$579),ISTEXT($N$580)),"",IF(OR(9&gt;$N$578,1&gt;$N$579,((1-1)*$N$578+9)&gt;$N$580),"",IF(INDEX($P$580:$W$589,MOD(((1-1)*$N$578+9)-1,10)+1,INT((((1-1)*$N$578+9)-1)/10)+1)="","",INDEX($P$580:$W$589,MOD(((1-1)*$N$578+9)-1,10)+1,INT((((1-1)*$N$578+9)-1)/10)+1)))))</f>
        <v/>
      </c>
      <c r="M580" s="539">
        <f>IF($N$580="","",IF(OR(ISTEXT($N$578),ISTEXT($N$579),ISTEXT($N$580)),"",IF(OR(10&gt;$N$578,1&gt;$N$579,((1-1)*$N$578+10)&gt;$N$580),"",IF(INDEX($P$580:$W$589,MOD(((1-1)*$N$578+10)-1,10)+1,INT((((1-1)*$N$578+10)-1)/10)+1)="","",INDEX($P$580:$W$589,MOD(((1-1)*$N$578+10)-1,10)+1,INT((((1-1)*$N$578+10)-1)/10)+1)))))</f>
        <v/>
      </c>
      <c r="N580" s="534">
        <f>IF(OR(N578="",N579=""),"",IF(OR(ISTEXT(N578),ISTEXT(N579)),"",N578*N579))</f>
        <v/>
      </c>
      <c r="P580" s="540" t="n"/>
      <c r="Q580" s="540" t="n"/>
      <c r="R580" s="540" t="n"/>
      <c r="S580" s="540" t="n"/>
      <c r="T580" s="540" t="n"/>
      <c r="U580" s="540" t="n"/>
      <c r="V580" s="540" t="n"/>
      <c r="W580" s="540" t="n"/>
    </row>
    <row r="581" ht="13.35" customHeight="1" s="162">
      <c r="B581" s="537">
        <f>IF(OR($D$578="",$G$578=""),"",IF($D$578="Round",IF(2=1,"Axis 1 (0°)",IF(2=2,"Axis 2 (90°)","")),IF(ISTEXT($N$579),"",IF(2&gt;$N$579,"",IF(ISTEXT($I$578),"",ROUND((2-0.5)*$I$578/$N$579,1))))))</f>
        <v/>
      </c>
      <c r="C581" s="538" t="n"/>
      <c r="D581" s="539">
        <f>IF($N$580="","",IF(OR(ISTEXT($N$578),ISTEXT($N$579),ISTEXT($N$580)),"",IF(OR(1&gt;$N$578,2&gt;$N$579,((2-1)*$N$578+1)&gt;$N$580),"",IF(INDEX($P$580:$W$589,MOD(((2-1)*$N$578+1)-1,10)+1,INT((((2-1)*$N$578+1)-1)/10)+1)="","",INDEX($P$580:$W$589,MOD(((2-1)*$N$578+1)-1,10)+1,INT((((2-1)*$N$578+1)-1)/10)+1)))))</f>
        <v/>
      </c>
      <c r="E581" s="539">
        <f>IF($N$580="","",IF(OR(ISTEXT($N$578),ISTEXT($N$579),ISTEXT($N$580)),"",IF(OR(2&gt;$N$578,2&gt;$N$579,((2-1)*$N$578+2)&gt;$N$580),"",IF(INDEX($P$580:$W$589,MOD(((2-1)*$N$578+2)-1,10)+1,INT((((2-1)*$N$578+2)-1)/10)+1)="","",INDEX($P$580:$W$589,MOD(((2-1)*$N$578+2)-1,10)+1,INT((((2-1)*$N$578+2)-1)/10)+1)))))</f>
        <v/>
      </c>
      <c r="F581" s="539">
        <f>IF($N$580="","",IF(OR(ISTEXT($N$578),ISTEXT($N$579),ISTEXT($N$580)),"",IF(OR(3&gt;$N$578,2&gt;$N$579,((2-1)*$N$578+3)&gt;$N$580),"",IF(INDEX($P$580:$W$589,MOD(((2-1)*$N$578+3)-1,10)+1,INT((((2-1)*$N$578+3)-1)/10)+1)="","",INDEX($P$580:$W$589,MOD(((2-1)*$N$578+3)-1,10)+1,INT((((2-1)*$N$578+3)-1)/10)+1)))))</f>
        <v/>
      </c>
      <c r="G581" s="539">
        <f>IF($N$580="","",IF(OR(ISTEXT($N$578),ISTEXT($N$579),ISTEXT($N$580)),"",IF(OR(4&gt;$N$578,2&gt;$N$579,((2-1)*$N$578+4)&gt;$N$580),"",IF(INDEX($P$580:$W$589,MOD(((2-1)*$N$578+4)-1,10)+1,INT((((2-1)*$N$578+4)-1)/10)+1)="","",INDEX($P$580:$W$589,MOD(((2-1)*$N$578+4)-1,10)+1,INT((((2-1)*$N$578+4)-1)/10)+1)))))</f>
        <v/>
      </c>
      <c r="H581" s="539">
        <f>IF($N$580="","",IF(OR(ISTEXT($N$578),ISTEXT($N$579),ISTEXT($N$580)),"",IF(OR(5&gt;$N$578,2&gt;$N$579,((2-1)*$N$578+5)&gt;$N$580),"",IF(INDEX($P$580:$W$589,MOD(((2-1)*$N$578+5)-1,10)+1,INT((((2-1)*$N$578+5)-1)/10)+1)="","",INDEX($P$580:$W$589,MOD(((2-1)*$N$578+5)-1,10)+1,INT((((2-1)*$N$578+5)-1)/10)+1)))))</f>
        <v/>
      </c>
      <c r="I581" s="539">
        <f>IF($N$580="","",IF(OR(ISTEXT($N$578),ISTEXT($N$579),ISTEXT($N$580)),"",IF(OR(6&gt;$N$578,2&gt;$N$579,((2-1)*$N$578+6)&gt;$N$580),"",IF(INDEX($P$580:$W$589,MOD(((2-1)*$N$578+6)-1,10)+1,INT((((2-1)*$N$578+6)-1)/10)+1)="","",INDEX($P$580:$W$589,MOD(((2-1)*$N$578+6)-1,10)+1,INT((((2-1)*$N$578+6)-1)/10)+1)))))</f>
        <v/>
      </c>
      <c r="J581" s="539">
        <f>IF($N$580="","",IF(OR(ISTEXT($N$578),ISTEXT($N$579),ISTEXT($N$580)),"",IF(OR(7&gt;$N$578,2&gt;$N$579,((2-1)*$N$578+7)&gt;$N$580),"",IF(INDEX($P$580:$W$589,MOD(((2-1)*$N$578+7)-1,10)+1,INT((((2-1)*$N$578+7)-1)/10)+1)="","",INDEX($P$580:$W$589,MOD(((2-1)*$N$578+7)-1,10)+1,INT((((2-1)*$N$578+7)-1)/10)+1)))))</f>
        <v/>
      </c>
      <c r="K581" s="539">
        <f>IF($N$580="","",IF(OR(ISTEXT($N$578),ISTEXT($N$579),ISTEXT($N$580)),"",IF(OR(8&gt;$N$578,2&gt;$N$579,((2-1)*$N$578+8)&gt;$N$580),"",IF(INDEX($P$580:$W$589,MOD(((2-1)*$N$578+8)-1,10)+1,INT((((2-1)*$N$578+8)-1)/10)+1)="","",INDEX($P$580:$W$589,MOD(((2-1)*$N$578+8)-1,10)+1,INT((((2-1)*$N$578+8)-1)/10)+1)))))</f>
        <v/>
      </c>
      <c r="L581" s="539">
        <f>IF($N$580="","",IF(OR(ISTEXT($N$578),ISTEXT($N$579),ISTEXT($N$580)),"",IF(OR(9&gt;$N$578,2&gt;$N$579,((2-1)*$N$578+9)&gt;$N$580),"",IF(INDEX($P$580:$W$589,MOD(((2-1)*$N$578+9)-1,10)+1,INT((((2-1)*$N$578+9)-1)/10)+1)="","",INDEX($P$580:$W$589,MOD(((2-1)*$N$578+9)-1,10)+1,INT((((2-1)*$N$578+9)-1)/10)+1)))))</f>
        <v/>
      </c>
      <c r="M581" s="539">
        <f>IF($N$580="","",IF(OR(ISTEXT($N$578),ISTEXT($N$579),ISTEXT($N$580)),"",IF(OR(10&gt;$N$578,2&gt;$N$579,((2-1)*$N$578+10)&gt;$N$580),"",IF(INDEX($P$580:$W$589,MOD(((2-1)*$N$578+10)-1,10)+1,INT((((2-1)*$N$578+10)-1)/10)+1)="","",INDEX($P$580:$W$589,MOD(((2-1)*$N$578+10)-1,10)+1,INT((((2-1)*$N$578+10)-1)/10)+1)))))</f>
        <v/>
      </c>
      <c r="P581" s="540" t="n"/>
      <c r="Q581" s="540" t="n"/>
      <c r="R581" s="540" t="n"/>
      <c r="S581" s="540" t="n"/>
      <c r="T581" s="540" t="n"/>
      <c r="U581" s="540" t="n"/>
      <c r="V581" s="540" t="n"/>
      <c r="W581" s="540" t="n"/>
    </row>
    <row r="582" ht="13.35" customHeight="1" s="162">
      <c r="B582" s="537">
        <f>IF(OR($D$578="",$G$578=""),"",IF($D$578="Round",IF(3=1,"Axis 1 (0°)",IF(3=2,"Axis 2 (90°)","")),IF(ISTEXT($N$579),"",IF(3&gt;$N$579,"",IF(ISTEXT($I$578),"",ROUND((3-0.5)*$I$578/$N$579,1))))))</f>
        <v/>
      </c>
      <c r="C582" s="538" t="n"/>
      <c r="D582" s="539">
        <f>IF($N$580="","",IF(OR(ISTEXT($N$578),ISTEXT($N$579),ISTEXT($N$580)),"",IF(OR(1&gt;$N$578,3&gt;$N$579,((3-1)*$N$578+1)&gt;$N$580),"",IF(INDEX($P$580:$W$589,MOD(((3-1)*$N$578+1)-1,10)+1,INT((((3-1)*$N$578+1)-1)/10)+1)="","",INDEX($P$580:$W$589,MOD(((3-1)*$N$578+1)-1,10)+1,INT((((3-1)*$N$578+1)-1)/10)+1)))))</f>
        <v/>
      </c>
      <c r="E582" s="539">
        <f>IF($N$580="","",IF(OR(ISTEXT($N$578),ISTEXT($N$579),ISTEXT($N$580)),"",IF(OR(2&gt;$N$578,3&gt;$N$579,((3-1)*$N$578+2)&gt;$N$580),"",IF(INDEX($P$580:$W$589,MOD(((3-1)*$N$578+2)-1,10)+1,INT((((3-1)*$N$578+2)-1)/10)+1)="","",INDEX($P$580:$W$589,MOD(((3-1)*$N$578+2)-1,10)+1,INT((((3-1)*$N$578+2)-1)/10)+1)))))</f>
        <v/>
      </c>
      <c r="F582" s="539">
        <f>IF($N$580="","",IF(OR(ISTEXT($N$578),ISTEXT($N$579),ISTEXT($N$580)),"",IF(OR(3&gt;$N$578,3&gt;$N$579,((3-1)*$N$578+3)&gt;$N$580),"",IF(INDEX($P$580:$W$589,MOD(((3-1)*$N$578+3)-1,10)+1,INT((((3-1)*$N$578+3)-1)/10)+1)="","",INDEX($P$580:$W$589,MOD(((3-1)*$N$578+3)-1,10)+1,INT((((3-1)*$N$578+3)-1)/10)+1)))))</f>
        <v/>
      </c>
      <c r="G582" s="539">
        <f>IF($N$580="","",IF(OR(ISTEXT($N$578),ISTEXT($N$579),ISTEXT($N$580)),"",IF(OR(4&gt;$N$578,3&gt;$N$579,((3-1)*$N$578+4)&gt;$N$580),"",IF(INDEX($P$580:$W$589,MOD(((3-1)*$N$578+4)-1,10)+1,INT((((3-1)*$N$578+4)-1)/10)+1)="","",INDEX($P$580:$W$589,MOD(((3-1)*$N$578+4)-1,10)+1,INT((((3-1)*$N$578+4)-1)/10)+1)))))</f>
        <v/>
      </c>
      <c r="H582" s="539">
        <f>IF($N$580="","",IF(OR(ISTEXT($N$578),ISTEXT($N$579),ISTEXT($N$580)),"",IF(OR(5&gt;$N$578,3&gt;$N$579,((3-1)*$N$578+5)&gt;$N$580),"",IF(INDEX($P$580:$W$589,MOD(((3-1)*$N$578+5)-1,10)+1,INT((((3-1)*$N$578+5)-1)/10)+1)="","",INDEX($P$580:$W$589,MOD(((3-1)*$N$578+5)-1,10)+1,INT((((3-1)*$N$578+5)-1)/10)+1)))))</f>
        <v/>
      </c>
      <c r="I582" s="539">
        <f>IF($N$580="","",IF(OR(ISTEXT($N$578),ISTEXT($N$579),ISTEXT($N$580)),"",IF(OR(6&gt;$N$578,3&gt;$N$579,((3-1)*$N$578+6)&gt;$N$580),"",IF(INDEX($P$580:$W$589,MOD(((3-1)*$N$578+6)-1,10)+1,INT((((3-1)*$N$578+6)-1)/10)+1)="","",INDEX($P$580:$W$589,MOD(((3-1)*$N$578+6)-1,10)+1,INT((((3-1)*$N$578+6)-1)/10)+1)))))</f>
        <v/>
      </c>
      <c r="J582" s="539">
        <f>IF($N$580="","",IF(OR(ISTEXT($N$578),ISTEXT($N$579),ISTEXT($N$580)),"",IF(OR(7&gt;$N$578,3&gt;$N$579,((3-1)*$N$578+7)&gt;$N$580),"",IF(INDEX($P$580:$W$589,MOD(((3-1)*$N$578+7)-1,10)+1,INT((((3-1)*$N$578+7)-1)/10)+1)="","",INDEX($P$580:$W$589,MOD(((3-1)*$N$578+7)-1,10)+1,INT((((3-1)*$N$578+7)-1)/10)+1)))))</f>
        <v/>
      </c>
      <c r="K582" s="539">
        <f>IF($N$580="","",IF(OR(ISTEXT($N$578),ISTEXT($N$579),ISTEXT($N$580)),"",IF(OR(8&gt;$N$578,3&gt;$N$579,((3-1)*$N$578+8)&gt;$N$580),"",IF(INDEX($P$580:$W$589,MOD(((3-1)*$N$578+8)-1,10)+1,INT((((3-1)*$N$578+8)-1)/10)+1)="","",INDEX($P$580:$W$589,MOD(((3-1)*$N$578+8)-1,10)+1,INT((((3-1)*$N$578+8)-1)/10)+1)))))</f>
        <v/>
      </c>
      <c r="L582" s="539">
        <f>IF($N$580="","",IF(OR(ISTEXT($N$578),ISTEXT($N$579),ISTEXT($N$580)),"",IF(OR(9&gt;$N$578,3&gt;$N$579,((3-1)*$N$578+9)&gt;$N$580),"",IF(INDEX($P$580:$W$589,MOD(((3-1)*$N$578+9)-1,10)+1,INT((((3-1)*$N$578+9)-1)/10)+1)="","",INDEX($P$580:$W$589,MOD(((3-1)*$N$578+9)-1,10)+1,INT((((3-1)*$N$578+9)-1)/10)+1)))))</f>
        <v/>
      </c>
      <c r="M582" s="539">
        <f>IF($N$580="","",IF(OR(ISTEXT($N$578),ISTEXT($N$579),ISTEXT($N$580)),"",IF(OR(10&gt;$N$578,3&gt;$N$579,((3-1)*$N$578+10)&gt;$N$580),"",IF(INDEX($P$580:$W$589,MOD(((3-1)*$N$578+10)-1,10)+1,INT((((3-1)*$N$578+10)-1)/10)+1)="","",INDEX($P$580:$W$589,MOD(((3-1)*$N$578+10)-1,10)+1,INT((((3-1)*$N$578+10)-1)/10)+1)))))</f>
        <v/>
      </c>
      <c r="P582" s="540" t="n"/>
      <c r="Q582" s="540" t="n"/>
      <c r="R582" s="540" t="n"/>
      <c r="S582" s="540" t="n"/>
      <c r="T582" s="540" t="n"/>
      <c r="U582" s="540" t="n"/>
      <c r="V582" s="540" t="n"/>
      <c r="W582" s="540" t="n"/>
    </row>
    <row r="583" ht="13.35" customHeight="1" s="162">
      <c r="B583" s="537">
        <f>IF(OR($D$578="",$G$578=""),"",IF($D$578="Round",IF(4=1,"Axis 1 (0°)",IF(4=2,"Axis 2 (90°)","")),IF(ISTEXT($N$579),"",IF(4&gt;$N$579,"",IF(ISTEXT($I$578),"",ROUND((4-0.5)*$I$578/$N$579,1))))))</f>
        <v/>
      </c>
      <c r="C583" s="538" t="n"/>
      <c r="D583" s="539">
        <f>IF($N$580="","",IF(OR(ISTEXT($N$578),ISTEXT($N$579),ISTEXT($N$580)),"",IF(OR(1&gt;$N$578,4&gt;$N$579,((4-1)*$N$578+1)&gt;$N$580),"",IF(INDEX($P$580:$W$589,MOD(((4-1)*$N$578+1)-1,10)+1,INT((((4-1)*$N$578+1)-1)/10)+1)="","",INDEX($P$580:$W$589,MOD(((4-1)*$N$578+1)-1,10)+1,INT((((4-1)*$N$578+1)-1)/10)+1)))))</f>
        <v/>
      </c>
      <c r="E583" s="539">
        <f>IF($N$580="","",IF(OR(ISTEXT($N$578),ISTEXT($N$579),ISTEXT($N$580)),"",IF(OR(2&gt;$N$578,4&gt;$N$579,((4-1)*$N$578+2)&gt;$N$580),"",IF(INDEX($P$580:$W$589,MOD(((4-1)*$N$578+2)-1,10)+1,INT((((4-1)*$N$578+2)-1)/10)+1)="","",INDEX($P$580:$W$589,MOD(((4-1)*$N$578+2)-1,10)+1,INT((((4-1)*$N$578+2)-1)/10)+1)))))</f>
        <v/>
      </c>
      <c r="F583" s="539">
        <f>IF($N$580="","",IF(OR(ISTEXT($N$578),ISTEXT($N$579),ISTEXT($N$580)),"",IF(OR(3&gt;$N$578,4&gt;$N$579,((4-1)*$N$578+3)&gt;$N$580),"",IF(INDEX($P$580:$W$589,MOD(((4-1)*$N$578+3)-1,10)+1,INT((((4-1)*$N$578+3)-1)/10)+1)="","",INDEX($P$580:$W$589,MOD(((4-1)*$N$578+3)-1,10)+1,INT((((4-1)*$N$578+3)-1)/10)+1)))))</f>
        <v/>
      </c>
      <c r="G583" s="539">
        <f>IF($N$580="","",IF(OR(ISTEXT($N$578),ISTEXT($N$579),ISTEXT($N$580)),"",IF(OR(4&gt;$N$578,4&gt;$N$579,((4-1)*$N$578+4)&gt;$N$580),"",IF(INDEX($P$580:$W$589,MOD(((4-1)*$N$578+4)-1,10)+1,INT((((4-1)*$N$578+4)-1)/10)+1)="","",INDEX($P$580:$W$589,MOD(((4-1)*$N$578+4)-1,10)+1,INT((((4-1)*$N$578+4)-1)/10)+1)))))</f>
        <v/>
      </c>
      <c r="H583" s="539">
        <f>IF($N$580="","",IF(OR(ISTEXT($N$578),ISTEXT($N$579),ISTEXT($N$580)),"",IF(OR(5&gt;$N$578,4&gt;$N$579,((4-1)*$N$578+5)&gt;$N$580),"",IF(INDEX($P$580:$W$589,MOD(((4-1)*$N$578+5)-1,10)+1,INT((((4-1)*$N$578+5)-1)/10)+1)="","",INDEX($P$580:$W$589,MOD(((4-1)*$N$578+5)-1,10)+1,INT((((4-1)*$N$578+5)-1)/10)+1)))))</f>
        <v/>
      </c>
      <c r="I583" s="539">
        <f>IF($N$580="","",IF(OR(ISTEXT($N$578),ISTEXT($N$579),ISTEXT($N$580)),"",IF(OR(6&gt;$N$578,4&gt;$N$579,((4-1)*$N$578+6)&gt;$N$580),"",IF(INDEX($P$580:$W$589,MOD(((4-1)*$N$578+6)-1,10)+1,INT((((4-1)*$N$578+6)-1)/10)+1)="","",INDEX($P$580:$W$589,MOD(((4-1)*$N$578+6)-1,10)+1,INT((((4-1)*$N$578+6)-1)/10)+1)))))</f>
        <v/>
      </c>
      <c r="J583" s="539">
        <f>IF($N$580="","",IF(OR(ISTEXT($N$578),ISTEXT($N$579),ISTEXT($N$580)),"",IF(OR(7&gt;$N$578,4&gt;$N$579,((4-1)*$N$578+7)&gt;$N$580),"",IF(INDEX($P$580:$W$589,MOD(((4-1)*$N$578+7)-1,10)+1,INT((((4-1)*$N$578+7)-1)/10)+1)="","",INDEX($P$580:$W$589,MOD(((4-1)*$N$578+7)-1,10)+1,INT((((4-1)*$N$578+7)-1)/10)+1)))))</f>
        <v/>
      </c>
      <c r="K583" s="539">
        <f>IF($N$580="","",IF(OR(ISTEXT($N$578),ISTEXT($N$579),ISTEXT($N$580)),"",IF(OR(8&gt;$N$578,4&gt;$N$579,((4-1)*$N$578+8)&gt;$N$580),"",IF(INDEX($P$580:$W$589,MOD(((4-1)*$N$578+8)-1,10)+1,INT((((4-1)*$N$578+8)-1)/10)+1)="","",INDEX($P$580:$W$589,MOD(((4-1)*$N$578+8)-1,10)+1,INT((((4-1)*$N$578+8)-1)/10)+1)))))</f>
        <v/>
      </c>
      <c r="L583" s="539">
        <f>IF($N$580="","",IF(OR(ISTEXT($N$578),ISTEXT($N$579),ISTEXT($N$580)),"",IF(OR(9&gt;$N$578,4&gt;$N$579,((4-1)*$N$578+9)&gt;$N$580),"",IF(INDEX($P$580:$W$589,MOD(((4-1)*$N$578+9)-1,10)+1,INT((((4-1)*$N$578+9)-1)/10)+1)="","",INDEX($P$580:$W$589,MOD(((4-1)*$N$578+9)-1,10)+1,INT((((4-1)*$N$578+9)-1)/10)+1)))))</f>
        <v/>
      </c>
      <c r="M583" s="539">
        <f>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IF(OR($D$578="",$G$578=""),"",IF($D$578="Round",IF(5=1,"Axis 1 (0°)",IF(5=2,"Axis 2 (90°)","")),IF(ISTEXT($N$579),"",IF(5&gt;$N$579,"",IF(ISTEXT($I$578),"",ROUND((5-0.5)*$I$578/$N$579,1))))))</f>
        <v/>
      </c>
      <c r="C584" s="538" t="n"/>
      <c r="D584" s="539">
        <f>IF($N$580="","",IF(OR(ISTEXT($N$578),ISTEXT($N$579),ISTEXT($N$580)),"",IF(OR(1&gt;$N$578,5&gt;$N$579,((5-1)*$N$578+1)&gt;$N$580),"",IF(INDEX($P$580:$W$589,MOD(((5-1)*$N$578+1)-1,10)+1,INT((((5-1)*$N$578+1)-1)/10)+1)="","",INDEX($P$580:$W$589,MOD(((5-1)*$N$578+1)-1,10)+1,INT((((5-1)*$N$578+1)-1)/10)+1)))))</f>
        <v/>
      </c>
      <c r="E584" s="539">
        <f>IF($N$580="","",IF(OR(ISTEXT($N$578),ISTEXT($N$579),ISTEXT($N$580)),"",IF(OR(2&gt;$N$578,5&gt;$N$579,((5-1)*$N$578+2)&gt;$N$580),"",IF(INDEX($P$580:$W$589,MOD(((5-1)*$N$578+2)-1,10)+1,INT((((5-1)*$N$578+2)-1)/10)+1)="","",INDEX($P$580:$W$589,MOD(((5-1)*$N$578+2)-1,10)+1,INT((((5-1)*$N$578+2)-1)/10)+1)))))</f>
        <v/>
      </c>
      <c r="F584" s="539">
        <f>IF($N$580="","",IF(OR(ISTEXT($N$578),ISTEXT($N$579),ISTEXT($N$580)),"",IF(OR(3&gt;$N$578,5&gt;$N$579,((5-1)*$N$578+3)&gt;$N$580),"",IF(INDEX($P$580:$W$589,MOD(((5-1)*$N$578+3)-1,10)+1,INT((((5-1)*$N$578+3)-1)/10)+1)="","",INDEX($P$580:$W$589,MOD(((5-1)*$N$578+3)-1,10)+1,INT((((5-1)*$N$578+3)-1)/10)+1)))))</f>
        <v/>
      </c>
      <c r="G584" s="539">
        <f>IF($N$580="","",IF(OR(ISTEXT($N$578),ISTEXT($N$579),ISTEXT($N$580)),"",IF(OR(4&gt;$N$578,5&gt;$N$579,((5-1)*$N$578+4)&gt;$N$580),"",IF(INDEX($P$580:$W$589,MOD(((5-1)*$N$578+4)-1,10)+1,INT((((5-1)*$N$578+4)-1)/10)+1)="","",INDEX($P$580:$W$589,MOD(((5-1)*$N$578+4)-1,10)+1,INT((((5-1)*$N$578+4)-1)/10)+1)))))</f>
        <v/>
      </c>
      <c r="H584" s="539">
        <f>IF($N$580="","",IF(OR(ISTEXT($N$578),ISTEXT($N$579),ISTEXT($N$580)),"",IF(OR(5&gt;$N$578,5&gt;$N$579,((5-1)*$N$578+5)&gt;$N$580),"",IF(INDEX($P$580:$W$589,MOD(((5-1)*$N$578+5)-1,10)+1,INT((((5-1)*$N$578+5)-1)/10)+1)="","",INDEX($P$580:$W$589,MOD(((5-1)*$N$578+5)-1,10)+1,INT((((5-1)*$N$578+5)-1)/10)+1)))))</f>
        <v/>
      </c>
      <c r="I584" s="539">
        <f>IF($N$580="","",IF(OR(ISTEXT($N$578),ISTEXT($N$579),ISTEXT($N$580)),"",IF(OR(6&gt;$N$578,5&gt;$N$579,((5-1)*$N$578+6)&gt;$N$580),"",IF(INDEX($P$580:$W$589,MOD(((5-1)*$N$578+6)-1,10)+1,INT((((5-1)*$N$578+6)-1)/10)+1)="","",INDEX($P$580:$W$589,MOD(((5-1)*$N$578+6)-1,10)+1,INT((((5-1)*$N$578+6)-1)/10)+1)))))</f>
        <v/>
      </c>
      <c r="J584" s="539">
        <f>IF($N$580="","",IF(OR(ISTEXT($N$578),ISTEXT($N$579),ISTEXT($N$580)),"",IF(OR(7&gt;$N$578,5&gt;$N$579,((5-1)*$N$578+7)&gt;$N$580),"",IF(INDEX($P$580:$W$589,MOD(((5-1)*$N$578+7)-1,10)+1,INT((((5-1)*$N$578+7)-1)/10)+1)="","",INDEX($P$580:$W$589,MOD(((5-1)*$N$578+7)-1,10)+1,INT((((5-1)*$N$578+7)-1)/10)+1)))))</f>
        <v/>
      </c>
      <c r="K584" s="539">
        <f>IF($N$580="","",IF(OR(ISTEXT($N$578),ISTEXT($N$579),ISTEXT($N$580)),"",IF(OR(8&gt;$N$578,5&gt;$N$579,((5-1)*$N$578+8)&gt;$N$580),"",IF(INDEX($P$580:$W$589,MOD(((5-1)*$N$578+8)-1,10)+1,INT((((5-1)*$N$578+8)-1)/10)+1)="","",INDEX($P$580:$W$589,MOD(((5-1)*$N$578+8)-1,10)+1,INT((((5-1)*$N$578+8)-1)/10)+1)))))</f>
        <v/>
      </c>
      <c r="L584" s="539">
        <f>IF($N$580="","",IF(OR(ISTEXT($N$578),ISTEXT($N$579),ISTEXT($N$580)),"",IF(OR(9&gt;$N$578,5&gt;$N$579,((5-1)*$N$578+9)&gt;$N$580),"",IF(INDEX($P$580:$W$589,MOD(((5-1)*$N$578+9)-1,10)+1,INT((((5-1)*$N$578+9)-1)/10)+1)="","",INDEX($P$580:$W$589,MOD(((5-1)*$N$578+9)-1,10)+1,INT((((5-1)*$N$578+9)-1)/10)+1)))))</f>
        <v/>
      </c>
      <c r="M584" s="539">
        <f>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IF(OR($D$578="",$G$578=""),"",IF($D$578="Round",IF(6=1,"Axis 1 (0°)",IF(6=2,"Axis 2 (90°)","")),IF(ISTEXT($N$579),"",IF(6&gt;$N$579,"",IF(ISTEXT($I$578),"",ROUND((6-0.5)*$I$578/$N$579,1))))))</f>
        <v/>
      </c>
      <c r="C585" s="538" t="n"/>
      <c r="D585" s="539">
        <f>IF($N$580="","",IF(OR(ISTEXT($N$578),ISTEXT($N$579),ISTEXT($N$580)),"",IF(OR(1&gt;$N$578,6&gt;$N$579,((6-1)*$N$578+1)&gt;$N$580),"",IF(INDEX($P$580:$W$589,MOD(((6-1)*$N$578+1)-1,10)+1,INT((((6-1)*$N$578+1)-1)/10)+1)="","",INDEX($P$580:$W$589,MOD(((6-1)*$N$578+1)-1,10)+1,INT((((6-1)*$N$578+1)-1)/10)+1)))))</f>
        <v/>
      </c>
      <c r="E585" s="539">
        <f>IF($N$580="","",IF(OR(ISTEXT($N$578),ISTEXT($N$579),ISTEXT($N$580)),"",IF(OR(2&gt;$N$578,6&gt;$N$579,((6-1)*$N$578+2)&gt;$N$580),"",IF(INDEX($P$580:$W$589,MOD(((6-1)*$N$578+2)-1,10)+1,INT((((6-1)*$N$578+2)-1)/10)+1)="","",INDEX($P$580:$W$589,MOD(((6-1)*$N$578+2)-1,10)+1,INT((((6-1)*$N$578+2)-1)/10)+1)))))</f>
        <v/>
      </c>
      <c r="F585" s="539">
        <f>IF($N$580="","",IF(OR(ISTEXT($N$578),ISTEXT($N$579),ISTEXT($N$580)),"",IF(OR(3&gt;$N$578,6&gt;$N$579,((6-1)*$N$578+3)&gt;$N$580),"",IF(INDEX($P$580:$W$589,MOD(((6-1)*$N$578+3)-1,10)+1,INT((((6-1)*$N$578+3)-1)/10)+1)="","",INDEX($P$580:$W$589,MOD(((6-1)*$N$578+3)-1,10)+1,INT((((6-1)*$N$578+3)-1)/10)+1)))))</f>
        <v/>
      </c>
      <c r="G585" s="539">
        <f>IF($N$580="","",IF(OR(ISTEXT($N$578),ISTEXT($N$579),ISTEXT($N$580)),"",IF(OR(4&gt;$N$578,6&gt;$N$579,((6-1)*$N$578+4)&gt;$N$580),"",IF(INDEX($P$580:$W$589,MOD(((6-1)*$N$578+4)-1,10)+1,INT((((6-1)*$N$578+4)-1)/10)+1)="","",INDEX($P$580:$W$589,MOD(((6-1)*$N$578+4)-1,10)+1,INT((((6-1)*$N$578+4)-1)/10)+1)))))</f>
        <v/>
      </c>
      <c r="H585" s="539">
        <f>IF($N$580="","",IF(OR(ISTEXT($N$578),ISTEXT($N$579),ISTEXT($N$580)),"",IF(OR(5&gt;$N$578,6&gt;$N$579,((6-1)*$N$578+5)&gt;$N$580),"",IF(INDEX($P$580:$W$589,MOD(((6-1)*$N$578+5)-1,10)+1,INT((((6-1)*$N$578+5)-1)/10)+1)="","",INDEX($P$580:$W$589,MOD(((6-1)*$N$578+5)-1,10)+1,INT((((6-1)*$N$578+5)-1)/10)+1)))))</f>
        <v/>
      </c>
      <c r="I585" s="539">
        <f>IF($N$580="","",IF(OR(ISTEXT($N$578),ISTEXT($N$579),ISTEXT($N$580)),"",IF(OR(6&gt;$N$578,6&gt;$N$579,((6-1)*$N$578+6)&gt;$N$580),"",IF(INDEX($P$580:$W$589,MOD(((6-1)*$N$578+6)-1,10)+1,INT((((6-1)*$N$578+6)-1)/10)+1)="","",INDEX($P$580:$W$589,MOD(((6-1)*$N$578+6)-1,10)+1,INT((((6-1)*$N$578+6)-1)/10)+1)))))</f>
        <v/>
      </c>
      <c r="J585" s="539">
        <f>IF($N$580="","",IF(OR(ISTEXT($N$578),ISTEXT($N$579),ISTEXT($N$580)),"",IF(OR(7&gt;$N$578,6&gt;$N$579,((6-1)*$N$578+7)&gt;$N$580),"",IF(INDEX($P$580:$W$589,MOD(((6-1)*$N$578+7)-1,10)+1,INT((((6-1)*$N$578+7)-1)/10)+1)="","",INDEX($P$580:$W$589,MOD(((6-1)*$N$578+7)-1,10)+1,INT((((6-1)*$N$578+7)-1)/10)+1)))))</f>
        <v/>
      </c>
      <c r="K585" s="539">
        <f>IF($N$580="","",IF(OR(ISTEXT($N$578),ISTEXT($N$579),ISTEXT($N$580)),"",IF(OR(8&gt;$N$578,6&gt;$N$579,((6-1)*$N$578+8)&gt;$N$580),"",IF(INDEX($P$580:$W$589,MOD(((6-1)*$N$578+8)-1,10)+1,INT((((6-1)*$N$578+8)-1)/10)+1)="","",INDEX($P$580:$W$589,MOD(((6-1)*$N$578+8)-1,10)+1,INT((((6-1)*$N$578+8)-1)/10)+1)))))</f>
        <v/>
      </c>
      <c r="L585" s="539">
        <f>IF($N$580="","",IF(OR(ISTEXT($N$578),ISTEXT($N$579),ISTEXT($N$580)),"",IF(OR(9&gt;$N$578,6&gt;$N$579,((6-1)*$N$578+9)&gt;$N$580),"",IF(INDEX($P$580:$W$589,MOD(((6-1)*$N$578+9)-1,10)+1,INT((((6-1)*$N$578+9)-1)/10)+1)="","",INDEX($P$580:$W$589,MOD(((6-1)*$N$578+9)-1,10)+1,INT((((6-1)*$N$578+9)-1)/10)+1)))))</f>
        <v/>
      </c>
      <c r="M585" s="539">
        <f>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IF(OR($D$578="",$G$578=""),"",IF($D$578="Round",IF(7=1,"Axis 1 (0°)",IF(7=2,"Axis 2 (90°)","")),IF(ISTEXT($N$579),"",IF(7&gt;$N$579,"",IF(ISTEXT($I$578),"",ROUND((7-0.5)*$I$578/$N$579,1))))))</f>
        <v/>
      </c>
      <c r="C586" s="538" t="n"/>
      <c r="D586" s="539">
        <f>IF($N$580="","",IF(OR(ISTEXT($N$578),ISTEXT($N$579),ISTEXT($N$580)),"",IF(OR(1&gt;$N$578,7&gt;$N$579,((7-1)*$N$578+1)&gt;$N$580),"",IF(INDEX($P$580:$W$589,MOD(((7-1)*$N$578+1)-1,10)+1,INT((((7-1)*$N$578+1)-1)/10)+1)="","",INDEX($P$580:$W$589,MOD(((7-1)*$N$578+1)-1,10)+1,INT((((7-1)*$N$578+1)-1)/10)+1)))))</f>
        <v/>
      </c>
      <c r="E586" s="539">
        <f>IF($N$580="","",IF(OR(ISTEXT($N$578),ISTEXT($N$579),ISTEXT($N$580)),"",IF(OR(2&gt;$N$578,7&gt;$N$579,((7-1)*$N$578+2)&gt;$N$580),"",IF(INDEX($P$580:$W$589,MOD(((7-1)*$N$578+2)-1,10)+1,INT((((7-1)*$N$578+2)-1)/10)+1)="","",INDEX($P$580:$W$589,MOD(((7-1)*$N$578+2)-1,10)+1,INT((((7-1)*$N$578+2)-1)/10)+1)))))</f>
        <v/>
      </c>
      <c r="F586" s="539">
        <f>IF($N$580="","",IF(OR(ISTEXT($N$578),ISTEXT($N$579),ISTEXT($N$580)),"",IF(OR(3&gt;$N$578,7&gt;$N$579,((7-1)*$N$578+3)&gt;$N$580),"",IF(INDEX($P$580:$W$589,MOD(((7-1)*$N$578+3)-1,10)+1,INT((((7-1)*$N$578+3)-1)/10)+1)="","",INDEX($P$580:$W$589,MOD(((7-1)*$N$578+3)-1,10)+1,INT((((7-1)*$N$578+3)-1)/10)+1)))))</f>
        <v/>
      </c>
      <c r="G586" s="539">
        <f>IF($N$580="","",IF(OR(ISTEXT($N$578),ISTEXT($N$579),ISTEXT($N$580)),"",IF(OR(4&gt;$N$578,7&gt;$N$579,((7-1)*$N$578+4)&gt;$N$580),"",IF(INDEX($P$580:$W$589,MOD(((7-1)*$N$578+4)-1,10)+1,INT((((7-1)*$N$578+4)-1)/10)+1)="","",INDEX($P$580:$W$589,MOD(((7-1)*$N$578+4)-1,10)+1,INT((((7-1)*$N$578+4)-1)/10)+1)))))</f>
        <v/>
      </c>
      <c r="H586" s="539">
        <f>IF($N$580="","",IF(OR(ISTEXT($N$578),ISTEXT($N$579),ISTEXT($N$580)),"",IF(OR(5&gt;$N$578,7&gt;$N$579,((7-1)*$N$578+5)&gt;$N$580),"",IF(INDEX($P$580:$W$589,MOD(((7-1)*$N$578+5)-1,10)+1,INT((((7-1)*$N$578+5)-1)/10)+1)="","",INDEX($P$580:$W$589,MOD(((7-1)*$N$578+5)-1,10)+1,INT((((7-1)*$N$578+5)-1)/10)+1)))))</f>
        <v/>
      </c>
      <c r="I586" s="539">
        <f>IF($N$580="","",IF(OR(ISTEXT($N$578),ISTEXT($N$579),ISTEXT($N$580)),"",IF(OR(6&gt;$N$578,7&gt;$N$579,((7-1)*$N$578+6)&gt;$N$580),"",IF(INDEX($P$580:$W$589,MOD(((7-1)*$N$578+6)-1,10)+1,INT((((7-1)*$N$578+6)-1)/10)+1)="","",INDEX($P$580:$W$589,MOD(((7-1)*$N$578+6)-1,10)+1,INT((((7-1)*$N$578+6)-1)/10)+1)))))</f>
        <v/>
      </c>
      <c r="J586" s="539">
        <f>IF($N$580="","",IF(OR(ISTEXT($N$578),ISTEXT($N$579),ISTEXT($N$580)),"",IF(OR(7&gt;$N$578,7&gt;$N$579,((7-1)*$N$578+7)&gt;$N$580),"",IF(INDEX($P$580:$W$589,MOD(((7-1)*$N$578+7)-1,10)+1,INT((((7-1)*$N$578+7)-1)/10)+1)="","",INDEX($P$580:$W$589,MOD(((7-1)*$N$578+7)-1,10)+1,INT((((7-1)*$N$578+7)-1)/10)+1)))))</f>
        <v/>
      </c>
      <c r="K586" s="539">
        <f>IF($N$580="","",IF(OR(ISTEXT($N$578),ISTEXT($N$579),ISTEXT($N$580)),"",IF(OR(8&gt;$N$578,7&gt;$N$579,((7-1)*$N$578+8)&gt;$N$580),"",IF(INDEX($P$580:$W$589,MOD(((7-1)*$N$578+8)-1,10)+1,INT((((7-1)*$N$578+8)-1)/10)+1)="","",INDEX($P$580:$W$589,MOD(((7-1)*$N$578+8)-1,10)+1,INT((((7-1)*$N$578+8)-1)/10)+1)))))</f>
        <v/>
      </c>
      <c r="L586" s="539">
        <f>IF($N$580="","",IF(OR(ISTEXT($N$578),ISTEXT($N$579),ISTEXT($N$580)),"",IF(OR(9&gt;$N$578,7&gt;$N$579,((7-1)*$N$578+9)&gt;$N$580),"",IF(INDEX($P$580:$W$589,MOD(((7-1)*$N$578+9)-1,10)+1,INT((((7-1)*$N$578+9)-1)/10)+1)="","",INDEX($P$580:$W$589,MOD(((7-1)*$N$578+9)-1,10)+1,INT((((7-1)*$N$578+9)-1)/10)+1)))))</f>
        <v/>
      </c>
      <c r="M586" s="539">
        <f>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IF(OR($D$578="",$G$578=""),"",IF($D$578="Round",IF(8=1,"Axis 1 (0°)",IF(8=2,"Axis 2 (90°)","")),IF(ISTEXT($N$579),"",IF(8&gt;$N$579,"",IF(ISTEXT($I$578),"",ROUND((8-0.5)*$I$578/$N$579,1))))))</f>
        <v/>
      </c>
      <c r="C587" s="538" t="n"/>
      <c r="D587" s="539">
        <f>IF($N$580="","",IF(OR(ISTEXT($N$578),ISTEXT($N$579),ISTEXT($N$580)),"",IF(OR(1&gt;$N$578,8&gt;$N$579,((8-1)*$N$578+1)&gt;$N$580),"",IF(INDEX($P$580:$W$589,MOD(((8-1)*$N$578+1)-1,10)+1,INT((((8-1)*$N$578+1)-1)/10)+1)="","",INDEX($P$580:$W$589,MOD(((8-1)*$N$578+1)-1,10)+1,INT((((8-1)*$N$578+1)-1)/10)+1)))))</f>
        <v/>
      </c>
      <c r="E587" s="539">
        <f>IF($N$580="","",IF(OR(ISTEXT($N$578),ISTEXT($N$579),ISTEXT($N$580)),"",IF(OR(2&gt;$N$578,8&gt;$N$579,((8-1)*$N$578+2)&gt;$N$580),"",IF(INDEX($P$580:$W$589,MOD(((8-1)*$N$578+2)-1,10)+1,INT((((8-1)*$N$578+2)-1)/10)+1)="","",INDEX($P$580:$W$589,MOD(((8-1)*$N$578+2)-1,10)+1,INT((((8-1)*$N$578+2)-1)/10)+1)))))</f>
        <v/>
      </c>
      <c r="F587" s="539">
        <f>IF($N$580="","",IF(OR(ISTEXT($N$578),ISTEXT($N$579),ISTEXT($N$580)),"",IF(OR(3&gt;$N$578,8&gt;$N$579,((8-1)*$N$578+3)&gt;$N$580),"",IF(INDEX($P$580:$W$589,MOD(((8-1)*$N$578+3)-1,10)+1,INT((((8-1)*$N$578+3)-1)/10)+1)="","",INDEX($P$580:$W$589,MOD(((8-1)*$N$578+3)-1,10)+1,INT((((8-1)*$N$578+3)-1)/10)+1)))))</f>
        <v/>
      </c>
      <c r="G587" s="539">
        <f>IF($N$580="","",IF(OR(ISTEXT($N$578),ISTEXT($N$579),ISTEXT($N$580)),"",IF(OR(4&gt;$N$578,8&gt;$N$579,((8-1)*$N$578+4)&gt;$N$580),"",IF(INDEX($P$580:$W$589,MOD(((8-1)*$N$578+4)-1,10)+1,INT((((8-1)*$N$578+4)-1)/10)+1)="","",INDEX($P$580:$W$589,MOD(((8-1)*$N$578+4)-1,10)+1,INT((((8-1)*$N$578+4)-1)/10)+1)))))</f>
        <v/>
      </c>
      <c r="H587" s="539">
        <f>IF($N$580="","",IF(OR(ISTEXT($N$578),ISTEXT($N$579),ISTEXT($N$580)),"",IF(OR(5&gt;$N$578,8&gt;$N$579,((8-1)*$N$578+5)&gt;$N$580),"",IF(INDEX($P$580:$W$589,MOD(((8-1)*$N$578+5)-1,10)+1,INT((((8-1)*$N$578+5)-1)/10)+1)="","",INDEX($P$580:$W$589,MOD(((8-1)*$N$578+5)-1,10)+1,INT((((8-1)*$N$578+5)-1)/10)+1)))))</f>
        <v/>
      </c>
      <c r="I587" s="539">
        <f>IF($N$580="","",IF(OR(ISTEXT($N$578),ISTEXT($N$579),ISTEXT($N$580)),"",IF(OR(6&gt;$N$578,8&gt;$N$579,((8-1)*$N$578+6)&gt;$N$580),"",IF(INDEX($P$580:$W$589,MOD(((8-1)*$N$578+6)-1,10)+1,INT((((8-1)*$N$578+6)-1)/10)+1)="","",INDEX($P$580:$W$589,MOD(((8-1)*$N$578+6)-1,10)+1,INT((((8-1)*$N$578+6)-1)/10)+1)))))</f>
        <v/>
      </c>
      <c r="J587" s="539">
        <f>IF($N$580="","",IF(OR(ISTEXT($N$578),ISTEXT($N$579),ISTEXT($N$580)),"",IF(OR(7&gt;$N$578,8&gt;$N$579,((8-1)*$N$578+7)&gt;$N$580),"",IF(INDEX($P$580:$W$589,MOD(((8-1)*$N$578+7)-1,10)+1,INT((((8-1)*$N$578+7)-1)/10)+1)="","",INDEX($P$580:$W$589,MOD(((8-1)*$N$578+7)-1,10)+1,INT((((8-1)*$N$578+7)-1)/10)+1)))))</f>
        <v/>
      </c>
      <c r="K587" s="539">
        <f>IF($N$580="","",IF(OR(ISTEXT($N$578),ISTEXT($N$579),ISTEXT($N$580)),"",IF(OR(8&gt;$N$578,8&gt;$N$579,((8-1)*$N$578+8)&gt;$N$580),"",IF(INDEX($P$580:$W$589,MOD(((8-1)*$N$578+8)-1,10)+1,INT((((8-1)*$N$578+8)-1)/10)+1)="","",INDEX($P$580:$W$589,MOD(((8-1)*$N$578+8)-1,10)+1,INT((((8-1)*$N$578+8)-1)/10)+1)))))</f>
        <v/>
      </c>
      <c r="L587" s="539">
        <f>IF($N$580="","",IF(OR(ISTEXT($N$578),ISTEXT($N$579),ISTEXT($N$580)),"",IF(OR(9&gt;$N$578,8&gt;$N$579,((8-1)*$N$578+9)&gt;$N$580),"",IF(INDEX($P$580:$W$589,MOD(((8-1)*$N$578+9)-1,10)+1,INT((((8-1)*$N$578+9)-1)/10)+1)="","",INDEX($P$580:$W$589,MOD(((8-1)*$N$578+9)-1,10)+1,INT((((8-1)*$N$578+9)-1)/10)+1)))))</f>
        <v/>
      </c>
      <c r="M587" s="539">
        <f>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IF($G$597="","",IF($D$597="Round",$G$597&amp;""" dia",$G$597&amp;""" x "&amp;$I$597&amp;""""))</f>
        <v/>
      </c>
      <c r="G595" s="173" t="n"/>
      <c r="H595" s="525">
        <f>IF(OR($D$597="",$G$597=""),"",IF($D$597="Round",IF(ISTEXT($G$597),"",ROUND(PI()*(($G$597-2*N($K$597))/2)^2/144,3)),IF($I$597="","",IF(OR(ISTEXT($G$597),ISTEXT($I$597)),"",ROUND(($G$597-2*N($K$597))*($I$597-2*N($K$597))/144,3)))))</f>
        <v/>
      </c>
      <c r="I595" s="189" t="n"/>
      <c r="J595" s="189" t="n"/>
      <c r="K595" s="189">
        <f>IF(N(J595)*N(H595)=0,"",ROUND(N(J595)*N(H595),0))</f>
        <v/>
      </c>
      <c r="L595" s="189">
        <f>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IF($N$597="","",IF($D$597="Round",$N$597&amp;" x 2 axes",IF($N$598="","",$N$597&amp;" x "&amp;$N$598)))</f>
        <v/>
      </c>
      <c r="N597" s="534">
        <f>IF(OR($D$597="",$G$597=""),"",IF($D$597="Round",IF(ISTEXT($G$597),"",IF($G$597&lt;=9,6,IF($G$597&lt;=12,8,10))),IF(ISTEXT($G$597),"",IF($G$597&lt;12,2,MIN(10,MAX(3,ROUNDUP($G$597/6,0)))))))</f>
        <v/>
      </c>
      <c r="P597" s="473" t="inlineStr">
        <is>
          <t>Quick entry – type readings in order (row by row of the grid), down this column then the next:</t>
        </is>
      </c>
    </row>
    <row r="598" ht="13.35" customHeight="1" s="162">
      <c r="B598" s="535" t="inlineStr">
        <is>
          <t>Depth↓ Pos→ (in)</t>
        </is>
      </c>
      <c r="C598" s="414" t="n"/>
      <c r="D598" s="535">
        <f>IF(ISTEXT($N$597),"",IF(OR($D$597="",$G$597="",1&gt;$N$597),"",IF($D$597="Round",IF(ISTEXT($G$597),"",ROUND(IF(1&lt;=$N$597/2,$G$597/2*(1-SQRT(($N$597-2*1+1)/$N$597)),$G$597-$G$597/2*(1-SQRT(($N$597-2*($N$597-1+1)+1)/$N$597))),1)),IF(ISTEXT($G$597),"",ROUND((1-0.5)*$G$597/$N$597,1)))))</f>
        <v/>
      </c>
      <c r="E598" s="535">
        <f>IF(ISTEXT($N$597),"",IF(OR($D$597="",$G$597="",2&gt;$N$597),"",IF($D$597="Round",IF(ISTEXT($G$597),"",ROUND(IF(2&lt;=$N$597/2,$G$597/2*(1-SQRT(($N$597-2*2+1)/$N$597)),$G$597-$G$597/2*(1-SQRT(($N$597-2*($N$597-2+1)+1)/$N$597))),1)),IF(ISTEXT($G$597),"",ROUND((2-0.5)*$G$597/$N$597,1)))))</f>
        <v/>
      </c>
      <c r="F598" s="535">
        <f>IF(ISTEXT($N$597),"",IF(OR($D$597="",$G$597="",3&gt;$N$597),"",IF($D$597="Round",IF(ISTEXT($G$597),"",ROUND(IF(3&lt;=$N$597/2,$G$597/2*(1-SQRT(($N$597-2*3+1)/$N$597)),$G$597-$G$597/2*(1-SQRT(($N$597-2*($N$597-3+1)+1)/$N$597))),1)),IF(ISTEXT($G$597),"",ROUND((3-0.5)*$G$597/$N$597,1)))))</f>
        <v/>
      </c>
      <c r="G598" s="535">
        <f>IF(ISTEXT($N$597),"",IF(OR($D$597="",$G$597="",4&gt;$N$597),"",IF($D$597="Round",IF(ISTEXT($G$597),"",ROUND(IF(4&lt;=$N$597/2,$G$597/2*(1-SQRT(($N$597-2*4+1)/$N$597)),$G$597-$G$597/2*(1-SQRT(($N$597-2*($N$597-4+1)+1)/$N$597))),1)),IF(ISTEXT($G$597),"",ROUND((4-0.5)*$G$597/$N$597,1)))))</f>
        <v/>
      </c>
      <c r="H598" s="535">
        <f>IF(ISTEXT($N$597),"",IF(OR($D$597="",$G$597="",5&gt;$N$597),"",IF($D$597="Round",IF(ISTEXT($G$597),"",ROUND(IF(5&lt;=$N$597/2,$G$597/2*(1-SQRT(($N$597-2*5+1)/$N$597)),$G$597-$G$597/2*(1-SQRT(($N$597-2*($N$597-5+1)+1)/$N$597))),1)),IF(ISTEXT($G$597),"",ROUND((5-0.5)*$G$597/$N$597,1)))))</f>
        <v/>
      </c>
      <c r="I598" s="535">
        <f>IF(ISTEXT($N$597),"",IF(OR($D$597="",$G$597="",6&gt;$N$597),"",IF($D$597="Round",IF(ISTEXT($G$597),"",ROUND(IF(6&lt;=$N$597/2,$G$597/2*(1-SQRT(($N$597-2*6+1)/$N$597)),$G$597-$G$597/2*(1-SQRT(($N$597-2*($N$597-6+1)+1)/$N$597))),1)),IF(ISTEXT($G$597),"",ROUND((6-0.5)*$G$597/$N$597,1)))))</f>
        <v/>
      </c>
      <c r="J598" s="535">
        <f>IF(ISTEXT($N$597),"",IF(OR($D$597="",$G$597="",7&gt;$N$597),"",IF($D$597="Round",IF(ISTEXT($G$597),"",ROUND(IF(7&lt;=$N$597/2,$G$597/2*(1-SQRT(($N$597-2*7+1)/$N$597)),$G$597-$G$597/2*(1-SQRT(($N$597-2*($N$597-7+1)+1)/$N$597))),1)),IF(ISTEXT($G$597),"",ROUND((7-0.5)*$G$597/$N$597,1)))))</f>
        <v/>
      </c>
      <c r="K598" s="535">
        <f>IF(ISTEXT($N$597),"",IF(OR($D$597="",$G$597="",8&gt;$N$597),"",IF($D$597="Round",IF(ISTEXT($G$597),"",ROUND(IF(8&lt;=$N$597/2,$G$597/2*(1-SQRT(($N$597-2*8+1)/$N$597)),$G$597-$G$597/2*(1-SQRT(($N$597-2*($N$597-8+1)+1)/$N$597))),1)),IF(ISTEXT($G$597),"",ROUND((8-0.5)*$G$597/$N$597,1)))))</f>
        <v/>
      </c>
      <c r="L598" s="535">
        <f>IF(ISTEXT($N$597),"",IF(OR($D$597="",$G$597="",9&gt;$N$597),"",IF($D$597="Round",IF(ISTEXT($G$597),"",ROUND(IF(9&lt;=$N$597/2,$G$597/2*(1-SQRT(($N$597-2*9+1)/$N$597)),$G$597-$G$597/2*(1-SQRT(($N$597-2*($N$597-9+1)+1)/$N$597))),1)),IF(ISTEXT($G$597),"",ROUND((9-0.5)*$G$597/$N$597,1)))))</f>
        <v/>
      </c>
      <c r="M598" s="535">
        <f>IF(ISTEXT($N$597),"",IF(OR($D$597="",$G$597="",10&gt;$N$597),"",IF($D$597="Round",IF(ISTEXT($G$597),"",ROUND(IF(10&lt;=$N$597/2,$G$597/2*(1-SQRT(($N$597-2*10+1)/$N$597)),$G$597-$G$597/2*(1-SQRT(($N$597-2*($N$597-10+1)+1)/$N$597))),1)),IF(ISTEXT($G$597),"",ROUND((10-0.5)*$G$597/$N$597,1)))))</f>
        <v/>
      </c>
      <c r="N598" s="534">
        <f>IF(OR($D$597="",$G$597=""),"",IF($D$597="Round",2,IF($I$597="","",IF(ISTEXT($I$597),"",IF($I$597&lt;12,2,MIN(8,MAX(3,ROUNDUP($I$597/6,0))))))))</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IF(OR($D$597="",$G$597=""),"",IF($D$597="Round",IF(1=1,"Axis 1 (0°)",IF(1=2,"Axis 2 (90°)","")),IF(ISTEXT($N$598),"",IF(1&gt;$N$598,"",IF(ISTEXT($I$597),"",ROUND((1-0.5)*$I$597/$N$598,1))))))</f>
        <v/>
      </c>
      <c r="C599" s="538" t="n"/>
      <c r="D599" s="539">
        <f>IF($N$599="","",IF(OR(ISTEXT($N$597),ISTEXT($N$598),ISTEXT($N$599)),"",IF(OR(1&gt;$N$597,1&gt;$N$598,((1-1)*$N$597+1)&gt;$N$599),"",IF(INDEX($P$599:$W$608,MOD(((1-1)*$N$597+1)-1,10)+1,INT((((1-1)*$N$597+1)-1)/10)+1)="","",INDEX($P$599:$W$608,MOD(((1-1)*$N$597+1)-1,10)+1,INT((((1-1)*$N$597+1)-1)/10)+1)))))</f>
        <v/>
      </c>
      <c r="E599" s="539">
        <f>IF($N$599="","",IF(OR(ISTEXT($N$597),ISTEXT($N$598),ISTEXT($N$599)),"",IF(OR(2&gt;$N$597,1&gt;$N$598,((1-1)*$N$597+2)&gt;$N$599),"",IF(INDEX($P$599:$W$608,MOD(((1-1)*$N$597+2)-1,10)+1,INT((((1-1)*$N$597+2)-1)/10)+1)="","",INDEX($P$599:$W$608,MOD(((1-1)*$N$597+2)-1,10)+1,INT((((1-1)*$N$597+2)-1)/10)+1)))))</f>
        <v/>
      </c>
      <c r="F599" s="539">
        <f>IF($N$599="","",IF(OR(ISTEXT($N$597),ISTEXT($N$598),ISTEXT($N$599)),"",IF(OR(3&gt;$N$597,1&gt;$N$598,((1-1)*$N$597+3)&gt;$N$599),"",IF(INDEX($P$599:$W$608,MOD(((1-1)*$N$597+3)-1,10)+1,INT((((1-1)*$N$597+3)-1)/10)+1)="","",INDEX($P$599:$W$608,MOD(((1-1)*$N$597+3)-1,10)+1,INT((((1-1)*$N$597+3)-1)/10)+1)))))</f>
        <v/>
      </c>
      <c r="G599" s="539">
        <f>IF($N$599="","",IF(OR(ISTEXT($N$597),ISTEXT($N$598),ISTEXT($N$599)),"",IF(OR(4&gt;$N$597,1&gt;$N$598,((1-1)*$N$597+4)&gt;$N$599),"",IF(INDEX($P$599:$W$608,MOD(((1-1)*$N$597+4)-1,10)+1,INT((((1-1)*$N$597+4)-1)/10)+1)="","",INDEX($P$599:$W$608,MOD(((1-1)*$N$597+4)-1,10)+1,INT((((1-1)*$N$597+4)-1)/10)+1)))))</f>
        <v/>
      </c>
      <c r="H599" s="539">
        <f>IF($N$599="","",IF(OR(ISTEXT($N$597),ISTEXT($N$598),ISTEXT($N$599)),"",IF(OR(5&gt;$N$597,1&gt;$N$598,((1-1)*$N$597+5)&gt;$N$599),"",IF(INDEX($P$599:$W$608,MOD(((1-1)*$N$597+5)-1,10)+1,INT((((1-1)*$N$597+5)-1)/10)+1)="","",INDEX($P$599:$W$608,MOD(((1-1)*$N$597+5)-1,10)+1,INT((((1-1)*$N$597+5)-1)/10)+1)))))</f>
        <v/>
      </c>
      <c r="I599" s="539">
        <f>IF($N$599="","",IF(OR(ISTEXT($N$597),ISTEXT($N$598),ISTEXT($N$599)),"",IF(OR(6&gt;$N$597,1&gt;$N$598,((1-1)*$N$597+6)&gt;$N$599),"",IF(INDEX($P$599:$W$608,MOD(((1-1)*$N$597+6)-1,10)+1,INT((((1-1)*$N$597+6)-1)/10)+1)="","",INDEX($P$599:$W$608,MOD(((1-1)*$N$597+6)-1,10)+1,INT((((1-1)*$N$597+6)-1)/10)+1)))))</f>
        <v/>
      </c>
      <c r="J599" s="539">
        <f>IF($N$599="","",IF(OR(ISTEXT($N$597),ISTEXT($N$598),ISTEXT($N$599)),"",IF(OR(7&gt;$N$597,1&gt;$N$598,((1-1)*$N$597+7)&gt;$N$599),"",IF(INDEX($P$599:$W$608,MOD(((1-1)*$N$597+7)-1,10)+1,INT((((1-1)*$N$597+7)-1)/10)+1)="","",INDEX($P$599:$W$608,MOD(((1-1)*$N$597+7)-1,10)+1,INT((((1-1)*$N$597+7)-1)/10)+1)))))</f>
        <v/>
      </c>
      <c r="K599" s="539">
        <f>IF($N$599="","",IF(OR(ISTEXT($N$597),ISTEXT($N$598),ISTEXT($N$599)),"",IF(OR(8&gt;$N$597,1&gt;$N$598,((1-1)*$N$597+8)&gt;$N$599),"",IF(INDEX($P$599:$W$608,MOD(((1-1)*$N$597+8)-1,10)+1,INT((((1-1)*$N$597+8)-1)/10)+1)="","",INDEX($P$599:$W$608,MOD(((1-1)*$N$597+8)-1,10)+1,INT((((1-1)*$N$597+8)-1)/10)+1)))))</f>
        <v/>
      </c>
      <c r="L599" s="539">
        <f>IF($N$599="","",IF(OR(ISTEXT($N$597),ISTEXT($N$598),ISTEXT($N$599)),"",IF(OR(9&gt;$N$597,1&gt;$N$598,((1-1)*$N$597+9)&gt;$N$599),"",IF(INDEX($P$599:$W$608,MOD(((1-1)*$N$597+9)-1,10)+1,INT((((1-1)*$N$597+9)-1)/10)+1)="","",INDEX($P$599:$W$608,MOD(((1-1)*$N$597+9)-1,10)+1,INT((((1-1)*$N$597+9)-1)/10)+1)))))</f>
        <v/>
      </c>
      <c r="M599" s="539">
        <f>IF($N$599="","",IF(OR(ISTEXT($N$597),ISTEXT($N$598),ISTEXT($N$599)),"",IF(OR(10&gt;$N$597,1&gt;$N$598,((1-1)*$N$597+10)&gt;$N$599),"",IF(INDEX($P$599:$W$608,MOD(((1-1)*$N$597+10)-1,10)+1,INT((((1-1)*$N$597+10)-1)/10)+1)="","",INDEX($P$599:$W$608,MOD(((1-1)*$N$597+10)-1,10)+1,INT((((1-1)*$N$597+10)-1)/10)+1)))))</f>
        <v/>
      </c>
      <c r="N599" s="534">
        <f>IF(OR(N597="",N598=""),"",IF(OR(ISTEXT(N597),ISTEXT(N598)),"",N597*N598))</f>
        <v/>
      </c>
      <c r="P599" s="540" t="n"/>
      <c r="Q599" s="540" t="n"/>
      <c r="R599" s="540" t="n"/>
      <c r="S599" s="540" t="n"/>
      <c r="T599" s="540" t="n"/>
      <c r="U599" s="540" t="n"/>
      <c r="V599" s="540" t="n"/>
      <c r="W599" s="540" t="n"/>
    </row>
    <row r="600" ht="13.35" customHeight="1" s="162">
      <c r="B600" s="537">
        <f>IF(OR($D$597="",$G$597=""),"",IF($D$597="Round",IF(2=1,"Axis 1 (0°)",IF(2=2,"Axis 2 (90°)","")),IF(ISTEXT($N$598),"",IF(2&gt;$N$598,"",IF(ISTEXT($I$597),"",ROUND((2-0.5)*$I$597/$N$598,1))))))</f>
        <v/>
      </c>
      <c r="C600" s="538" t="n"/>
      <c r="D600" s="539">
        <f>IF($N$599="","",IF(OR(ISTEXT($N$597),ISTEXT($N$598),ISTEXT($N$599)),"",IF(OR(1&gt;$N$597,2&gt;$N$598,((2-1)*$N$597+1)&gt;$N$599),"",IF(INDEX($P$599:$W$608,MOD(((2-1)*$N$597+1)-1,10)+1,INT((((2-1)*$N$597+1)-1)/10)+1)="","",INDEX($P$599:$W$608,MOD(((2-1)*$N$597+1)-1,10)+1,INT((((2-1)*$N$597+1)-1)/10)+1)))))</f>
        <v/>
      </c>
      <c r="E600" s="539">
        <f>IF($N$599="","",IF(OR(ISTEXT($N$597),ISTEXT($N$598),ISTEXT($N$599)),"",IF(OR(2&gt;$N$597,2&gt;$N$598,((2-1)*$N$597+2)&gt;$N$599),"",IF(INDEX($P$599:$W$608,MOD(((2-1)*$N$597+2)-1,10)+1,INT((((2-1)*$N$597+2)-1)/10)+1)="","",INDEX($P$599:$W$608,MOD(((2-1)*$N$597+2)-1,10)+1,INT((((2-1)*$N$597+2)-1)/10)+1)))))</f>
        <v/>
      </c>
      <c r="F600" s="539">
        <f>IF($N$599="","",IF(OR(ISTEXT($N$597),ISTEXT($N$598),ISTEXT($N$599)),"",IF(OR(3&gt;$N$597,2&gt;$N$598,((2-1)*$N$597+3)&gt;$N$599),"",IF(INDEX($P$599:$W$608,MOD(((2-1)*$N$597+3)-1,10)+1,INT((((2-1)*$N$597+3)-1)/10)+1)="","",INDEX($P$599:$W$608,MOD(((2-1)*$N$597+3)-1,10)+1,INT((((2-1)*$N$597+3)-1)/10)+1)))))</f>
        <v/>
      </c>
      <c r="G600" s="539">
        <f>IF($N$599="","",IF(OR(ISTEXT($N$597),ISTEXT($N$598),ISTEXT($N$599)),"",IF(OR(4&gt;$N$597,2&gt;$N$598,((2-1)*$N$597+4)&gt;$N$599),"",IF(INDEX($P$599:$W$608,MOD(((2-1)*$N$597+4)-1,10)+1,INT((((2-1)*$N$597+4)-1)/10)+1)="","",INDEX($P$599:$W$608,MOD(((2-1)*$N$597+4)-1,10)+1,INT((((2-1)*$N$597+4)-1)/10)+1)))))</f>
        <v/>
      </c>
      <c r="H600" s="539">
        <f>IF($N$599="","",IF(OR(ISTEXT($N$597),ISTEXT($N$598),ISTEXT($N$599)),"",IF(OR(5&gt;$N$597,2&gt;$N$598,((2-1)*$N$597+5)&gt;$N$599),"",IF(INDEX($P$599:$W$608,MOD(((2-1)*$N$597+5)-1,10)+1,INT((((2-1)*$N$597+5)-1)/10)+1)="","",INDEX($P$599:$W$608,MOD(((2-1)*$N$597+5)-1,10)+1,INT((((2-1)*$N$597+5)-1)/10)+1)))))</f>
        <v/>
      </c>
      <c r="I600" s="539">
        <f>IF($N$599="","",IF(OR(ISTEXT($N$597),ISTEXT($N$598),ISTEXT($N$599)),"",IF(OR(6&gt;$N$597,2&gt;$N$598,((2-1)*$N$597+6)&gt;$N$599),"",IF(INDEX($P$599:$W$608,MOD(((2-1)*$N$597+6)-1,10)+1,INT((((2-1)*$N$597+6)-1)/10)+1)="","",INDEX($P$599:$W$608,MOD(((2-1)*$N$597+6)-1,10)+1,INT((((2-1)*$N$597+6)-1)/10)+1)))))</f>
        <v/>
      </c>
      <c r="J600" s="539">
        <f>IF($N$599="","",IF(OR(ISTEXT($N$597),ISTEXT($N$598),ISTEXT($N$599)),"",IF(OR(7&gt;$N$597,2&gt;$N$598,((2-1)*$N$597+7)&gt;$N$599),"",IF(INDEX($P$599:$W$608,MOD(((2-1)*$N$597+7)-1,10)+1,INT((((2-1)*$N$597+7)-1)/10)+1)="","",INDEX($P$599:$W$608,MOD(((2-1)*$N$597+7)-1,10)+1,INT((((2-1)*$N$597+7)-1)/10)+1)))))</f>
        <v/>
      </c>
      <c r="K600" s="539">
        <f>IF($N$599="","",IF(OR(ISTEXT($N$597),ISTEXT($N$598),ISTEXT($N$599)),"",IF(OR(8&gt;$N$597,2&gt;$N$598,((2-1)*$N$597+8)&gt;$N$599),"",IF(INDEX($P$599:$W$608,MOD(((2-1)*$N$597+8)-1,10)+1,INT((((2-1)*$N$597+8)-1)/10)+1)="","",INDEX($P$599:$W$608,MOD(((2-1)*$N$597+8)-1,10)+1,INT((((2-1)*$N$597+8)-1)/10)+1)))))</f>
        <v/>
      </c>
      <c r="L600" s="539">
        <f>IF($N$599="","",IF(OR(ISTEXT($N$597),ISTEXT($N$598),ISTEXT($N$599)),"",IF(OR(9&gt;$N$597,2&gt;$N$598,((2-1)*$N$597+9)&gt;$N$599),"",IF(INDEX($P$599:$W$608,MOD(((2-1)*$N$597+9)-1,10)+1,INT((((2-1)*$N$597+9)-1)/10)+1)="","",INDEX($P$599:$W$608,MOD(((2-1)*$N$597+9)-1,10)+1,INT((((2-1)*$N$597+9)-1)/10)+1)))))</f>
        <v/>
      </c>
      <c r="M600" s="539">
        <f>IF($N$599="","",IF(OR(ISTEXT($N$597),ISTEXT($N$598),ISTEXT($N$599)),"",IF(OR(10&gt;$N$597,2&gt;$N$598,((2-1)*$N$597+10)&gt;$N$599),"",IF(INDEX($P$599:$W$608,MOD(((2-1)*$N$597+10)-1,10)+1,INT((((2-1)*$N$597+10)-1)/10)+1)="","",INDEX($P$599:$W$608,MOD(((2-1)*$N$597+10)-1,10)+1,INT((((2-1)*$N$597+10)-1)/10)+1)))))</f>
        <v/>
      </c>
      <c r="P600" s="540" t="n"/>
      <c r="Q600" s="540" t="n"/>
      <c r="R600" s="540" t="n"/>
      <c r="S600" s="540" t="n"/>
      <c r="T600" s="540" t="n"/>
      <c r="U600" s="540" t="n"/>
      <c r="V600" s="540" t="n"/>
      <c r="W600" s="540" t="n"/>
    </row>
    <row r="601" ht="13.35" customHeight="1" s="162">
      <c r="B601" s="537">
        <f>IF(OR($D$597="",$G$597=""),"",IF($D$597="Round",IF(3=1,"Axis 1 (0°)",IF(3=2,"Axis 2 (90°)","")),IF(ISTEXT($N$598),"",IF(3&gt;$N$598,"",IF(ISTEXT($I$597),"",ROUND((3-0.5)*$I$597/$N$598,1))))))</f>
        <v/>
      </c>
      <c r="C601" s="538" t="n"/>
      <c r="D601" s="539">
        <f>IF($N$599="","",IF(OR(ISTEXT($N$597),ISTEXT($N$598),ISTEXT($N$599)),"",IF(OR(1&gt;$N$597,3&gt;$N$598,((3-1)*$N$597+1)&gt;$N$599),"",IF(INDEX($P$599:$W$608,MOD(((3-1)*$N$597+1)-1,10)+1,INT((((3-1)*$N$597+1)-1)/10)+1)="","",INDEX($P$599:$W$608,MOD(((3-1)*$N$597+1)-1,10)+1,INT((((3-1)*$N$597+1)-1)/10)+1)))))</f>
        <v/>
      </c>
      <c r="E601" s="539">
        <f>IF($N$599="","",IF(OR(ISTEXT($N$597),ISTEXT($N$598),ISTEXT($N$599)),"",IF(OR(2&gt;$N$597,3&gt;$N$598,((3-1)*$N$597+2)&gt;$N$599),"",IF(INDEX($P$599:$W$608,MOD(((3-1)*$N$597+2)-1,10)+1,INT((((3-1)*$N$597+2)-1)/10)+1)="","",INDEX($P$599:$W$608,MOD(((3-1)*$N$597+2)-1,10)+1,INT((((3-1)*$N$597+2)-1)/10)+1)))))</f>
        <v/>
      </c>
      <c r="F601" s="539">
        <f>IF($N$599="","",IF(OR(ISTEXT($N$597),ISTEXT($N$598),ISTEXT($N$599)),"",IF(OR(3&gt;$N$597,3&gt;$N$598,((3-1)*$N$597+3)&gt;$N$599),"",IF(INDEX($P$599:$W$608,MOD(((3-1)*$N$597+3)-1,10)+1,INT((((3-1)*$N$597+3)-1)/10)+1)="","",INDEX($P$599:$W$608,MOD(((3-1)*$N$597+3)-1,10)+1,INT((((3-1)*$N$597+3)-1)/10)+1)))))</f>
        <v/>
      </c>
      <c r="G601" s="539">
        <f>IF($N$599="","",IF(OR(ISTEXT($N$597),ISTEXT($N$598),ISTEXT($N$599)),"",IF(OR(4&gt;$N$597,3&gt;$N$598,((3-1)*$N$597+4)&gt;$N$599),"",IF(INDEX($P$599:$W$608,MOD(((3-1)*$N$597+4)-1,10)+1,INT((((3-1)*$N$597+4)-1)/10)+1)="","",INDEX($P$599:$W$608,MOD(((3-1)*$N$597+4)-1,10)+1,INT((((3-1)*$N$597+4)-1)/10)+1)))))</f>
        <v/>
      </c>
      <c r="H601" s="539">
        <f>IF($N$599="","",IF(OR(ISTEXT($N$597),ISTEXT($N$598),ISTEXT($N$599)),"",IF(OR(5&gt;$N$597,3&gt;$N$598,((3-1)*$N$597+5)&gt;$N$599),"",IF(INDEX($P$599:$W$608,MOD(((3-1)*$N$597+5)-1,10)+1,INT((((3-1)*$N$597+5)-1)/10)+1)="","",INDEX($P$599:$W$608,MOD(((3-1)*$N$597+5)-1,10)+1,INT((((3-1)*$N$597+5)-1)/10)+1)))))</f>
        <v/>
      </c>
      <c r="I601" s="539">
        <f>IF($N$599="","",IF(OR(ISTEXT($N$597),ISTEXT($N$598),ISTEXT($N$599)),"",IF(OR(6&gt;$N$597,3&gt;$N$598,((3-1)*$N$597+6)&gt;$N$599),"",IF(INDEX($P$599:$W$608,MOD(((3-1)*$N$597+6)-1,10)+1,INT((((3-1)*$N$597+6)-1)/10)+1)="","",INDEX($P$599:$W$608,MOD(((3-1)*$N$597+6)-1,10)+1,INT((((3-1)*$N$597+6)-1)/10)+1)))))</f>
        <v/>
      </c>
      <c r="J601" s="539">
        <f>IF($N$599="","",IF(OR(ISTEXT($N$597),ISTEXT($N$598),ISTEXT($N$599)),"",IF(OR(7&gt;$N$597,3&gt;$N$598,((3-1)*$N$597+7)&gt;$N$599),"",IF(INDEX($P$599:$W$608,MOD(((3-1)*$N$597+7)-1,10)+1,INT((((3-1)*$N$597+7)-1)/10)+1)="","",INDEX($P$599:$W$608,MOD(((3-1)*$N$597+7)-1,10)+1,INT((((3-1)*$N$597+7)-1)/10)+1)))))</f>
        <v/>
      </c>
      <c r="K601" s="539">
        <f>IF($N$599="","",IF(OR(ISTEXT($N$597),ISTEXT($N$598),ISTEXT($N$599)),"",IF(OR(8&gt;$N$597,3&gt;$N$598,((3-1)*$N$597+8)&gt;$N$599),"",IF(INDEX($P$599:$W$608,MOD(((3-1)*$N$597+8)-1,10)+1,INT((((3-1)*$N$597+8)-1)/10)+1)="","",INDEX($P$599:$W$608,MOD(((3-1)*$N$597+8)-1,10)+1,INT((((3-1)*$N$597+8)-1)/10)+1)))))</f>
        <v/>
      </c>
      <c r="L601" s="539">
        <f>IF($N$599="","",IF(OR(ISTEXT($N$597),ISTEXT($N$598),ISTEXT($N$599)),"",IF(OR(9&gt;$N$597,3&gt;$N$598,((3-1)*$N$597+9)&gt;$N$599),"",IF(INDEX($P$599:$W$608,MOD(((3-1)*$N$597+9)-1,10)+1,INT((((3-1)*$N$597+9)-1)/10)+1)="","",INDEX($P$599:$W$608,MOD(((3-1)*$N$597+9)-1,10)+1,INT((((3-1)*$N$597+9)-1)/10)+1)))))</f>
        <v/>
      </c>
      <c r="M601" s="539">
        <f>IF($N$599="","",IF(OR(ISTEXT($N$597),ISTEXT($N$598),ISTEXT($N$599)),"",IF(OR(10&gt;$N$597,3&gt;$N$598,((3-1)*$N$597+10)&gt;$N$599),"",IF(INDEX($P$599:$W$608,MOD(((3-1)*$N$597+10)-1,10)+1,INT((((3-1)*$N$597+10)-1)/10)+1)="","",INDEX($P$599:$W$608,MOD(((3-1)*$N$597+10)-1,10)+1,INT((((3-1)*$N$597+10)-1)/10)+1)))))</f>
        <v/>
      </c>
      <c r="P601" s="540" t="n"/>
      <c r="Q601" s="540" t="n"/>
      <c r="R601" s="540" t="n"/>
      <c r="S601" s="540" t="n"/>
      <c r="T601" s="540" t="n"/>
      <c r="U601" s="540" t="n"/>
      <c r="V601" s="540" t="n"/>
      <c r="W601" s="540" t="n"/>
    </row>
    <row r="602" ht="13.35" customHeight="1" s="162">
      <c r="B602" s="537">
        <f>IF(OR($D$597="",$G$597=""),"",IF($D$597="Round",IF(4=1,"Axis 1 (0°)",IF(4=2,"Axis 2 (90°)","")),IF(ISTEXT($N$598),"",IF(4&gt;$N$598,"",IF(ISTEXT($I$597),"",ROUND((4-0.5)*$I$597/$N$598,1))))))</f>
        <v/>
      </c>
      <c r="C602" s="538" t="n"/>
      <c r="D602" s="539">
        <f>IF($N$599="","",IF(OR(ISTEXT($N$597),ISTEXT($N$598),ISTEXT($N$599)),"",IF(OR(1&gt;$N$597,4&gt;$N$598,((4-1)*$N$597+1)&gt;$N$599),"",IF(INDEX($P$599:$W$608,MOD(((4-1)*$N$597+1)-1,10)+1,INT((((4-1)*$N$597+1)-1)/10)+1)="","",INDEX($P$599:$W$608,MOD(((4-1)*$N$597+1)-1,10)+1,INT((((4-1)*$N$597+1)-1)/10)+1)))))</f>
        <v/>
      </c>
      <c r="E602" s="539">
        <f>IF($N$599="","",IF(OR(ISTEXT($N$597),ISTEXT($N$598),ISTEXT($N$599)),"",IF(OR(2&gt;$N$597,4&gt;$N$598,((4-1)*$N$597+2)&gt;$N$599),"",IF(INDEX($P$599:$W$608,MOD(((4-1)*$N$597+2)-1,10)+1,INT((((4-1)*$N$597+2)-1)/10)+1)="","",INDEX($P$599:$W$608,MOD(((4-1)*$N$597+2)-1,10)+1,INT((((4-1)*$N$597+2)-1)/10)+1)))))</f>
        <v/>
      </c>
      <c r="F602" s="539">
        <f>IF($N$599="","",IF(OR(ISTEXT($N$597),ISTEXT($N$598),ISTEXT($N$599)),"",IF(OR(3&gt;$N$597,4&gt;$N$598,((4-1)*$N$597+3)&gt;$N$599),"",IF(INDEX($P$599:$W$608,MOD(((4-1)*$N$597+3)-1,10)+1,INT((((4-1)*$N$597+3)-1)/10)+1)="","",INDEX($P$599:$W$608,MOD(((4-1)*$N$597+3)-1,10)+1,INT((((4-1)*$N$597+3)-1)/10)+1)))))</f>
        <v/>
      </c>
      <c r="G602" s="539">
        <f>IF($N$599="","",IF(OR(ISTEXT($N$597),ISTEXT($N$598),ISTEXT($N$599)),"",IF(OR(4&gt;$N$597,4&gt;$N$598,((4-1)*$N$597+4)&gt;$N$599),"",IF(INDEX($P$599:$W$608,MOD(((4-1)*$N$597+4)-1,10)+1,INT((((4-1)*$N$597+4)-1)/10)+1)="","",INDEX($P$599:$W$608,MOD(((4-1)*$N$597+4)-1,10)+1,INT((((4-1)*$N$597+4)-1)/10)+1)))))</f>
        <v/>
      </c>
      <c r="H602" s="539">
        <f>IF($N$599="","",IF(OR(ISTEXT($N$597),ISTEXT($N$598),ISTEXT($N$599)),"",IF(OR(5&gt;$N$597,4&gt;$N$598,((4-1)*$N$597+5)&gt;$N$599),"",IF(INDEX($P$599:$W$608,MOD(((4-1)*$N$597+5)-1,10)+1,INT((((4-1)*$N$597+5)-1)/10)+1)="","",INDEX($P$599:$W$608,MOD(((4-1)*$N$597+5)-1,10)+1,INT((((4-1)*$N$597+5)-1)/10)+1)))))</f>
        <v/>
      </c>
      <c r="I602" s="539">
        <f>IF($N$599="","",IF(OR(ISTEXT($N$597),ISTEXT($N$598),ISTEXT($N$599)),"",IF(OR(6&gt;$N$597,4&gt;$N$598,((4-1)*$N$597+6)&gt;$N$599),"",IF(INDEX($P$599:$W$608,MOD(((4-1)*$N$597+6)-1,10)+1,INT((((4-1)*$N$597+6)-1)/10)+1)="","",INDEX($P$599:$W$608,MOD(((4-1)*$N$597+6)-1,10)+1,INT((((4-1)*$N$597+6)-1)/10)+1)))))</f>
        <v/>
      </c>
      <c r="J602" s="539">
        <f>IF($N$599="","",IF(OR(ISTEXT($N$597),ISTEXT($N$598),ISTEXT($N$599)),"",IF(OR(7&gt;$N$597,4&gt;$N$598,((4-1)*$N$597+7)&gt;$N$599),"",IF(INDEX($P$599:$W$608,MOD(((4-1)*$N$597+7)-1,10)+1,INT((((4-1)*$N$597+7)-1)/10)+1)="","",INDEX($P$599:$W$608,MOD(((4-1)*$N$597+7)-1,10)+1,INT((((4-1)*$N$597+7)-1)/10)+1)))))</f>
        <v/>
      </c>
      <c r="K602" s="539">
        <f>IF($N$599="","",IF(OR(ISTEXT($N$597),ISTEXT($N$598),ISTEXT($N$599)),"",IF(OR(8&gt;$N$597,4&gt;$N$598,((4-1)*$N$597+8)&gt;$N$599),"",IF(INDEX($P$599:$W$608,MOD(((4-1)*$N$597+8)-1,10)+1,INT((((4-1)*$N$597+8)-1)/10)+1)="","",INDEX($P$599:$W$608,MOD(((4-1)*$N$597+8)-1,10)+1,INT((((4-1)*$N$597+8)-1)/10)+1)))))</f>
        <v/>
      </c>
      <c r="L602" s="539">
        <f>IF($N$599="","",IF(OR(ISTEXT($N$597),ISTEXT($N$598),ISTEXT($N$599)),"",IF(OR(9&gt;$N$597,4&gt;$N$598,((4-1)*$N$597+9)&gt;$N$599),"",IF(INDEX($P$599:$W$608,MOD(((4-1)*$N$597+9)-1,10)+1,INT((((4-1)*$N$597+9)-1)/10)+1)="","",INDEX($P$599:$W$608,MOD(((4-1)*$N$597+9)-1,10)+1,INT((((4-1)*$N$597+9)-1)/10)+1)))))</f>
        <v/>
      </c>
      <c r="M602" s="539">
        <f>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IF(OR($D$597="",$G$597=""),"",IF($D$597="Round",IF(5=1,"Axis 1 (0°)",IF(5=2,"Axis 2 (90°)","")),IF(ISTEXT($N$598),"",IF(5&gt;$N$598,"",IF(ISTEXT($I$597),"",ROUND((5-0.5)*$I$597/$N$598,1))))))</f>
        <v/>
      </c>
      <c r="C603" s="538" t="n"/>
      <c r="D603" s="539">
        <f>IF($N$599="","",IF(OR(ISTEXT($N$597),ISTEXT($N$598),ISTEXT($N$599)),"",IF(OR(1&gt;$N$597,5&gt;$N$598,((5-1)*$N$597+1)&gt;$N$599),"",IF(INDEX($P$599:$W$608,MOD(((5-1)*$N$597+1)-1,10)+1,INT((((5-1)*$N$597+1)-1)/10)+1)="","",INDEX($P$599:$W$608,MOD(((5-1)*$N$597+1)-1,10)+1,INT((((5-1)*$N$597+1)-1)/10)+1)))))</f>
        <v/>
      </c>
      <c r="E603" s="539">
        <f>IF($N$599="","",IF(OR(ISTEXT($N$597),ISTEXT($N$598),ISTEXT($N$599)),"",IF(OR(2&gt;$N$597,5&gt;$N$598,((5-1)*$N$597+2)&gt;$N$599),"",IF(INDEX($P$599:$W$608,MOD(((5-1)*$N$597+2)-1,10)+1,INT((((5-1)*$N$597+2)-1)/10)+1)="","",INDEX($P$599:$W$608,MOD(((5-1)*$N$597+2)-1,10)+1,INT((((5-1)*$N$597+2)-1)/10)+1)))))</f>
        <v/>
      </c>
      <c r="F603" s="539">
        <f>IF($N$599="","",IF(OR(ISTEXT($N$597),ISTEXT($N$598),ISTEXT($N$599)),"",IF(OR(3&gt;$N$597,5&gt;$N$598,((5-1)*$N$597+3)&gt;$N$599),"",IF(INDEX($P$599:$W$608,MOD(((5-1)*$N$597+3)-1,10)+1,INT((((5-1)*$N$597+3)-1)/10)+1)="","",INDEX($P$599:$W$608,MOD(((5-1)*$N$597+3)-1,10)+1,INT((((5-1)*$N$597+3)-1)/10)+1)))))</f>
        <v/>
      </c>
      <c r="G603" s="539">
        <f>IF($N$599="","",IF(OR(ISTEXT($N$597),ISTEXT($N$598),ISTEXT($N$599)),"",IF(OR(4&gt;$N$597,5&gt;$N$598,((5-1)*$N$597+4)&gt;$N$599),"",IF(INDEX($P$599:$W$608,MOD(((5-1)*$N$597+4)-1,10)+1,INT((((5-1)*$N$597+4)-1)/10)+1)="","",INDEX($P$599:$W$608,MOD(((5-1)*$N$597+4)-1,10)+1,INT((((5-1)*$N$597+4)-1)/10)+1)))))</f>
        <v/>
      </c>
      <c r="H603" s="539">
        <f>IF($N$599="","",IF(OR(ISTEXT($N$597),ISTEXT($N$598),ISTEXT($N$599)),"",IF(OR(5&gt;$N$597,5&gt;$N$598,((5-1)*$N$597+5)&gt;$N$599),"",IF(INDEX($P$599:$W$608,MOD(((5-1)*$N$597+5)-1,10)+1,INT((((5-1)*$N$597+5)-1)/10)+1)="","",INDEX($P$599:$W$608,MOD(((5-1)*$N$597+5)-1,10)+1,INT((((5-1)*$N$597+5)-1)/10)+1)))))</f>
        <v/>
      </c>
      <c r="I603" s="539">
        <f>IF($N$599="","",IF(OR(ISTEXT($N$597),ISTEXT($N$598),ISTEXT($N$599)),"",IF(OR(6&gt;$N$597,5&gt;$N$598,((5-1)*$N$597+6)&gt;$N$599),"",IF(INDEX($P$599:$W$608,MOD(((5-1)*$N$597+6)-1,10)+1,INT((((5-1)*$N$597+6)-1)/10)+1)="","",INDEX($P$599:$W$608,MOD(((5-1)*$N$597+6)-1,10)+1,INT((((5-1)*$N$597+6)-1)/10)+1)))))</f>
        <v/>
      </c>
      <c r="J603" s="539">
        <f>IF($N$599="","",IF(OR(ISTEXT($N$597),ISTEXT($N$598),ISTEXT($N$599)),"",IF(OR(7&gt;$N$597,5&gt;$N$598,((5-1)*$N$597+7)&gt;$N$599),"",IF(INDEX($P$599:$W$608,MOD(((5-1)*$N$597+7)-1,10)+1,INT((((5-1)*$N$597+7)-1)/10)+1)="","",INDEX($P$599:$W$608,MOD(((5-1)*$N$597+7)-1,10)+1,INT((((5-1)*$N$597+7)-1)/10)+1)))))</f>
        <v/>
      </c>
      <c r="K603" s="539">
        <f>IF($N$599="","",IF(OR(ISTEXT($N$597),ISTEXT($N$598),ISTEXT($N$599)),"",IF(OR(8&gt;$N$597,5&gt;$N$598,((5-1)*$N$597+8)&gt;$N$599),"",IF(INDEX($P$599:$W$608,MOD(((5-1)*$N$597+8)-1,10)+1,INT((((5-1)*$N$597+8)-1)/10)+1)="","",INDEX($P$599:$W$608,MOD(((5-1)*$N$597+8)-1,10)+1,INT((((5-1)*$N$597+8)-1)/10)+1)))))</f>
        <v/>
      </c>
      <c r="L603" s="539">
        <f>IF($N$599="","",IF(OR(ISTEXT($N$597),ISTEXT($N$598),ISTEXT($N$599)),"",IF(OR(9&gt;$N$597,5&gt;$N$598,((5-1)*$N$597+9)&gt;$N$599),"",IF(INDEX($P$599:$W$608,MOD(((5-1)*$N$597+9)-1,10)+1,INT((((5-1)*$N$597+9)-1)/10)+1)="","",INDEX($P$599:$W$608,MOD(((5-1)*$N$597+9)-1,10)+1,INT((((5-1)*$N$597+9)-1)/10)+1)))))</f>
        <v/>
      </c>
      <c r="M603" s="539">
        <f>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IF(OR($D$597="",$G$597=""),"",IF($D$597="Round",IF(6=1,"Axis 1 (0°)",IF(6=2,"Axis 2 (90°)","")),IF(ISTEXT($N$598),"",IF(6&gt;$N$598,"",IF(ISTEXT($I$597),"",ROUND((6-0.5)*$I$597/$N$598,1))))))</f>
        <v/>
      </c>
      <c r="C604" s="538" t="n"/>
      <c r="D604" s="539">
        <f>IF($N$599="","",IF(OR(ISTEXT($N$597),ISTEXT($N$598),ISTEXT($N$599)),"",IF(OR(1&gt;$N$597,6&gt;$N$598,((6-1)*$N$597+1)&gt;$N$599),"",IF(INDEX($P$599:$W$608,MOD(((6-1)*$N$597+1)-1,10)+1,INT((((6-1)*$N$597+1)-1)/10)+1)="","",INDEX($P$599:$W$608,MOD(((6-1)*$N$597+1)-1,10)+1,INT((((6-1)*$N$597+1)-1)/10)+1)))))</f>
        <v/>
      </c>
      <c r="E604" s="539">
        <f>IF($N$599="","",IF(OR(ISTEXT($N$597),ISTEXT($N$598),ISTEXT($N$599)),"",IF(OR(2&gt;$N$597,6&gt;$N$598,((6-1)*$N$597+2)&gt;$N$599),"",IF(INDEX($P$599:$W$608,MOD(((6-1)*$N$597+2)-1,10)+1,INT((((6-1)*$N$597+2)-1)/10)+1)="","",INDEX($P$599:$W$608,MOD(((6-1)*$N$597+2)-1,10)+1,INT((((6-1)*$N$597+2)-1)/10)+1)))))</f>
        <v/>
      </c>
      <c r="F604" s="539">
        <f>IF($N$599="","",IF(OR(ISTEXT($N$597),ISTEXT($N$598),ISTEXT($N$599)),"",IF(OR(3&gt;$N$597,6&gt;$N$598,((6-1)*$N$597+3)&gt;$N$599),"",IF(INDEX($P$599:$W$608,MOD(((6-1)*$N$597+3)-1,10)+1,INT((((6-1)*$N$597+3)-1)/10)+1)="","",INDEX($P$599:$W$608,MOD(((6-1)*$N$597+3)-1,10)+1,INT((((6-1)*$N$597+3)-1)/10)+1)))))</f>
        <v/>
      </c>
      <c r="G604" s="539">
        <f>IF($N$599="","",IF(OR(ISTEXT($N$597),ISTEXT($N$598),ISTEXT($N$599)),"",IF(OR(4&gt;$N$597,6&gt;$N$598,((6-1)*$N$597+4)&gt;$N$599),"",IF(INDEX($P$599:$W$608,MOD(((6-1)*$N$597+4)-1,10)+1,INT((((6-1)*$N$597+4)-1)/10)+1)="","",INDEX($P$599:$W$608,MOD(((6-1)*$N$597+4)-1,10)+1,INT((((6-1)*$N$597+4)-1)/10)+1)))))</f>
        <v/>
      </c>
      <c r="H604" s="539">
        <f>IF($N$599="","",IF(OR(ISTEXT($N$597),ISTEXT($N$598),ISTEXT($N$599)),"",IF(OR(5&gt;$N$597,6&gt;$N$598,((6-1)*$N$597+5)&gt;$N$599),"",IF(INDEX($P$599:$W$608,MOD(((6-1)*$N$597+5)-1,10)+1,INT((((6-1)*$N$597+5)-1)/10)+1)="","",INDEX($P$599:$W$608,MOD(((6-1)*$N$597+5)-1,10)+1,INT((((6-1)*$N$597+5)-1)/10)+1)))))</f>
        <v/>
      </c>
      <c r="I604" s="539">
        <f>IF($N$599="","",IF(OR(ISTEXT($N$597),ISTEXT($N$598),ISTEXT($N$599)),"",IF(OR(6&gt;$N$597,6&gt;$N$598,((6-1)*$N$597+6)&gt;$N$599),"",IF(INDEX($P$599:$W$608,MOD(((6-1)*$N$597+6)-1,10)+1,INT((((6-1)*$N$597+6)-1)/10)+1)="","",INDEX($P$599:$W$608,MOD(((6-1)*$N$597+6)-1,10)+1,INT((((6-1)*$N$597+6)-1)/10)+1)))))</f>
        <v/>
      </c>
      <c r="J604" s="539">
        <f>IF($N$599="","",IF(OR(ISTEXT($N$597),ISTEXT($N$598),ISTEXT($N$599)),"",IF(OR(7&gt;$N$597,6&gt;$N$598,((6-1)*$N$597+7)&gt;$N$599),"",IF(INDEX($P$599:$W$608,MOD(((6-1)*$N$597+7)-1,10)+1,INT((((6-1)*$N$597+7)-1)/10)+1)="","",INDEX($P$599:$W$608,MOD(((6-1)*$N$597+7)-1,10)+1,INT((((6-1)*$N$597+7)-1)/10)+1)))))</f>
        <v/>
      </c>
      <c r="K604" s="539">
        <f>IF($N$599="","",IF(OR(ISTEXT($N$597),ISTEXT($N$598),ISTEXT($N$599)),"",IF(OR(8&gt;$N$597,6&gt;$N$598,((6-1)*$N$597+8)&gt;$N$599),"",IF(INDEX($P$599:$W$608,MOD(((6-1)*$N$597+8)-1,10)+1,INT((((6-1)*$N$597+8)-1)/10)+1)="","",INDEX($P$599:$W$608,MOD(((6-1)*$N$597+8)-1,10)+1,INT((((6-1)*$N$597+8)-1)/10)+1)))))</f>
        <v/>
      </c>
      <c r="L604" s="539">
        <f>IF($N$599="","",IF(OR(ISTEXT($N$597),ISTEXT($N$598),ISTEXT($N$599)),"",IF(OR(9&gt;$N$597,6&gt;$N$598,((6-1)*$N$597+9)&gt;$N$599),"",IF(INDEX($P$599:$W$608,MOD(((6-1)*$N$597+9)-1,10)+1,INT((((6-1)*$N$597+9)-1)/10)+1)="","",INDEX($P$599:$W$608,MOD(((6-1)*$N$597+9)-1,10)+1,INT((((6-1)*$N$597+9)-1)/10)+1)))))</f>
        <v/>
      </c>
      <c r="M604" s="539">
        <f>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IF(OR($D$597="",$G$597=""),"",IF($D$597="Round",IF(7=1,"Axis 1 (0°)",IF(7=2,"Axis 2 (90°)","")),IF(ISTEXT($N$598),"",IF(7&gt;$N$598,"",IF(ISTEXT($I$597),"",ROUND((7-0.5)*$I$597/$N$598,1))))))</f>
        <v/>
      </c>
      <c r="C605" s="538" t="n"/>
      <c r="D605" s="539">
        <f>IF($N$599="","",IF(OR(ISTEXT($N$597),ISTEXT($N$598),ISTEXT($N$599)),"",IF(OR(1&gt;$N$597,7&gt;$N$598,((7-1)*$N$597+1)&gt;$N$599),"",IF(INDEX($P$599:$W$608,MOD(((7-1)*$N$597+1)-1,10)+1,INT((((7-1)*$N$597+1)-1)/10)+1)="","",INDEX($P$599:$W$608,MOD(((7-1)*$N$597+1)-1,10)+1,INT((((7-1)*$N$597+1)-1)/10)+1)))))</f>
        <v/>
      </c>
      <c r="E605" s="539">
        <f>IF($N$599="","",IF(OR(ISTEXT($N$597),ISTEXT($N$598),ISTEXT($N$599)),"",IF(OR(2&gt;$N$597,7&gt;$N$598,((7-1)*$N$597+2)&gt;$N$599),"",IF(INDEX($P$599:$W$608,MOD(((7-1)*$N$597+2)-1,10)+1,INT((((7-1)*$N$597+2)-1)/10)+1)="","",INDEX($P$599:$W$608,MOD(((7-1)*$N$597+2)-1,10)+1,INT((((7-1)*$N$597+2)-1)/10)+1)))))</f>
        <v/>
      </c>
      <c r="F605" s="539">
        <f>IF($N$599="","",IF(OR(ISTEXT($N$597),ISTEXT($N$598),ISTEXT($N$599)),"",IF(OR(3&gt;$N$597,7&gt;$N$598,((7-1)*$N$597+3)&gt;$N$599),"",IF(INDEX($P$599:$W$608,MOD(((7-1)*$N$597+3)-1,10)+1,INT((((7-1)*$N$597+3)-1)/10)+1)="","",INDEX($P$599:$W$608,MOD(((7-1)*$N$597+3)-1,10)+1,INT((((7-1)*$N$597+3)-1)/10)+1)))))</f>
        <v/>
      </c>
      <c r="G605" s="539">
        <f>IF($N$599="","",IF(OR(ISTEXT($N$597),ISTEXT($N$598),ISTEXT($N$599)),"",IF(OR(4&gt;$N$597,7&gt;$N$598,((7-1)*$N$597+4)&gt;$N$599),"",IF(INDEX($P$599:$W$608,MOD(((7-1)*$N$597+4)-1,10)+1,INT((((7-1)*$N$597+4)-1)/10)+1)="","",INDEX($P$599:$W$608,MOD(((7-1)*$N$597+4)-1,10)+1,INT((((7-1)*$N$597+4)-1)/10)+1)))))</f>
        <v/>
      </c>
      <c r="H605" s="539">
        <f>IF($N$599="","",IF(OR(ISTEXT($N$597),ISTEXT($N$598),ISTEXT($N$599)),"",IF(OR(5&gt;$N$597,7&gt;$N$598,((7-1)*$N$597+5)&gt;$N$599),"",IF(INDEX($P$599:$W$608,MOD(((7-1)*$N$597+5)-1,10)+1,INT((((7-1)*$N$597+5)-1)/10)+1)="","",INDEX($P$599:$W$608,MOD(((7-1)*$N$597+5)-1,10)+1,INT((((7-1)*$N$597+5)-1)/10)+1)))))</f>
        <v/>
      </c>
      <c r="I605" s="539">
        <f>IF($N$599="","",IF(OR(ISTEXT($N$597),ISTEXT($N$598),ISTEXT($N$599)),"",IF(OR(6&gt;$N$597,7&gt;$N$598,((7-1)*$N$597+6)&gt;$N$599),"",IF(INDEX($P$599:$W$608,MOD(((7-1)*$N$597+6)-1,10)+1,INT((((7-1)*$N$597+6)-1)/10)+1)="","",INDEX($P$599:$W$608,MOD(((7-1)*$N$597+6)-1,10)+1,INT((((7-1)*$N$597+6)-1)/10)+1)))))</f>
        <v/>
      </c>
      <c r="J605" s="539">
        <f>IF($N$599="","",IF(OR(ISTEXT($N$597),ISTEXT($N$598),ISTEXT($N$599)),"",IF(OR(7&gt;$N$597,7&gt;$N$598,((7-1)*$N$597+7)&gt;$N$599),"",IF(INDEX($P$599:$W$608,MOD(((7-1)*$N$597+7)-1,10)+1,INT((((7-1)*$N$597+7)-1)/10)+1)="","",INDEX($P$599:$W$608,MOD(((7-1)*$N$597+7)-1,10)+1,INT((((7-1)*$N$597+7)-1)/10)+1)))))</f>
        <v/>
      </c>
      <c r="K605" s="539">
        <f>IF($N$599="","",IF(OR(ISTEXT($N$597),ISTEXT($N$598),ISTEXT($N$599)),"",IF(OR(8&gt;$N$597,7&gt;$N$598,((7-1)*$N$597+8)&gt;$N$599),"",IF(INDEX($P$599:$W$608,MOD(((7-1)*$N$597+8)-1,10)+1,INT((((7-1)*$N$597+8)-1)/10)+1)="","",INDEX($P$599:$W$608,MOD(((7-1)*$N$597+8)-1,10)+1,INT((((7-1)*$N$597+8)-1)/10)+1)))))</f>
        <v/>
      </c>
      <c r="L605" s="539">
        <f>IF($N$599="","",IF(OR(ISTEXT($N$597),ISTEXT($N$598),ISTEXT($N$599)),"",IF(OR(9&gt;$N$597,7&gt;$N$598,((7-1)*$N$597+9)&gt;$N$599),"",IF(INDEX($P$599:$W$608,MOD(((7-1)*$N$597+9)-1,10)+1,INT((((7-1)*$N$597+9)-1)/10)+1)="","",INDEX($P$599:$W$608,MOD(((7-1)*$N$597+9)-1,10)+1,INT((((7-1)*$N$597+9)-1)/10)+1)))))</f>
        <v/>
      </c>
      <c r="M605" s="539">
        <f>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IF(OR($D$597="",$G$597=""),"",IF($D$597="Round",IF(8=1,"Axis 1 (0°)",IF(8=2,"Axis 2 (90°)","")),IF(ISTEXT($N$598),"",IF(8&gt;$N$598,"",IF(ISTEXT($I$597),"",ROUND((8-0.5)*$I$597/$N$598,1))))))</f>
        <v/>
      </c>
      <c r="C606" s="538" t="n"/>
      <c r="D606" s="539">
        <f>IF($N$599="","",IF(OR(ISTEXT($N$597),ISTEXT($N$598),ISTEXT($N$599)),"",IF(OR(1&gt;$N$597,8&gt;$N$598,((8-1)*$N$597+1)&gt;$N$599),"",IF(INDEX($P$599:$W$608,MOD(((8-1)*$N$597+1)-1,10)+1,INT((((8-1)*$N$597+1)-1)/10)+1)="","",INDEX($P$599:$W$608,MOD(((8-1)*$N$597+1)-1,10)+1,INT((((8-1)*$N$597+1)-1)/10)+1)))))</f>
        <v/>
      </c>
      <c r="E606" s="539">
        <f>IF($N$599="","",IF(OR(ISTEXT($N$597),ISTEXT($N$598),ISTEXT($N$599)),"",IF(OR(2&gt;$N$597,8&gt;$N$598,((8-1)*$N$597+2)&gt;$N$599),"",IF(INDEX($P$599:$W$608,MOD(((8-1)*$N$597+2)-1,10)+1,INT((((8-1)*$N$597+2)-1)/10)+1)="","",INDEX($P$599:$W$608,MOD(((8-1)*$N$597+2)-1,10)+1,INT((((8-1)*$N$597+2)-1)/10)+1)))))</f>
        <v/>
      </c>
      <c r="F606" s="539">
        <f>IF($N$599="","",IF(OR(ISTEXT($N$597),ISTEXT($N$598),ISTEXT($N$599)),"",IF(OR(3&gt;$N$597,8&gt;$N$598,((8-1)*$N$597+3)&gt;$N$599),"",IF(INDEX($P$599:$W$608,MOD(((8-1)*$N$597+3)-1,10)+1,INT((((8-1)*$N$597+3)-1)/10)+1)="","",INDEX($P$599:$W$608,MOD(((8-1)*$N$597+3)-1,10)+1,INT((((8-1)*$N$597+3)-1)/10)+1)))))</f>
        <v/>
      </c>
      <c r="G606" s="539">
        <f>IF($N$599="","",IF(OR(ISTEXT($N$597),ISTEXT($N$598),ISTEXT($N$599)),"",IF(OR(4&gt;$N$597,8&gt;$N$598,((8-1)*$N$597+4)&gt;$N$599),"",IF(INDEX($P$599:$W$608,MOD(((8-1)*$N$597+4)-1,10)+1,INT((((8-1)*$N$597+4)-1)/10)+1)="","",INDEX($P$599:$W$608,MOD(((8-1)*$N$597+4)-1,10)+1,INT((((8-1)*$N$597+4)-1)/10)+1)))))</f>
        <v/>
      </c>
      <c r="H606" s="539">
        <f>IF($N$599="","",IF(OR(ISTEXT($N$597),ISTEXT($N$598),ISTEXT($N$599)),"",IF(OR(5&gt;$N$597,8&gt;$N$598,((8-1)*$N$597+5)&gt;$N$599),"",IF(INDEX($P$599:$W$608,MOD(((8-1)*$N$597+5)-1,10)+1,INT((((8-1)*$N$597+5)-1)/10)+1)="","",INDEX($P$599:$W$608,MOD(((8-1)*$N$597+5)-1,10)+1,INT((((8-1)*$N$597+5)-1)/10)+1)))))</f>
        <v/>
      </c>
      <c r="I606" s="539">
        <f>IF($N$599="","",IF(OR(ISTEXT($N$597),ISTEXT($N$598),ISTEXT($N$599)),"",IF(OR(6&gt;$N$597,8&gt;$N$598,((8-1)*$N$597+6)&gt;$N$599),"",IF(INDEX($P$599:$W$608,MOD(((8-1)*$N$597+6)-1,10)+1,INT((((8-1)*$N$597+6)-1)/10)+1)="","",INDEX($P$599:$W$608,MOD(((8-1)*$N$597+6)-1,10)+1,INT((((8-1)*$N$597+6)-1)/10)+1)))))</f>
        <v/>
      </c>
      <c r="J606" s="539">
        <f>IF($N$599="","",IF(OR(ISTEXT($N$597),ISTEXT($N$598),ISTEXT($N$599)),"",IF(OR(7&gt;$N$597,8&gt;$N$598,((8-1)*$N$597+7)&gt;$N$599),"",IF(INDEX($P$599:$W$608,MOD(((8-1)*$N$597+7)-1,10)+1,INT((((8-1)*$N$597+7)-1)/10)+1)="","",INDEX($P$599:$W$608,MOD(((8-1)*$N$597+7)-1,10)+1,INT((((8-1)*$N$597+7)-1)/10)+1)))))</f>
        <v/>
      </c>
      <c r="K606" s="539">
        <f>IF($N$599="","",IF(OR(ISTEXT($N$597),ISTEXT($N$598),ISTEXT($N$599)),"",IF(OR(8&gt;$N$597,8&gt;$N$598,((8-1)*$N$597+8)&gt;$N$599),"",IF(INDEX($P$599:$W$608,MOD(((8-1)*$N$597+8)-1,10)+1,INT((((8-1)*$N$597+8)-1)/10)+1)="","",INDEX($P$599:$W$608,MOD(((8-1)*$N$597+8)-1,10)+1,INT((((8-1)*$N$597+8)-1)/10)+1)))))</f>
        <v/>
      </c>
      <c r="L606" s="539">
        <f>IF($N$599="","",IF(OR(ISTEXT($N$597),ISTEXT($N$598),ISTEXT($N$599)),"",IF(OR(9&gt;$N$597,8&gt;$N$598,((8-1)*$N$597+9)&gt;$N$599),"",IF(INDEX($P$599:$W$608,MOD(((8-1)*$N$597+9)-1,10)+1,INT((((8-1)*$N$597+9)-1)/10)+1)="","",INDEX($P$599:$W$608,MOD(((8-1)*$N$597+9)-1,10)+1,INT((((8-1)*$N$597+9)-1)/10)+1)))))</f>
        <v/>
      </c>
      <c r="M606" s="539">
        <f>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IF($G$612="","",IF($D$612="Round",$G$612&amp;""" dia",$G$612&amp;""" x "&amp;$I$612&amp;""""))</f>
        <v/>
      </c>
      <c r="G610" s="173" t="n"/>
      <c r="H610" s="525">
        <f>IF(OR($D$612="",$G$612=""),"",IF($D$612="Round",IF(ISTEXT($G$612),"",ROUND(PI()*(($G$612-2*N($K$612))/2)^2/144,3)),IF($I$612="","",IF(OR(ISTEXT($G$612),ISTEXT($I$612)),"",ROUND(($G$612-2*N($K$612))*($I$612-2*N($K$612))/144,3)))))</f>
        <v/>
      </c>
      <c r="I610" s="189" t="n"/>
      <c r="J610" s="189" t="n"/>
      <c r="K610" s="189">
        <f>IF(N(J610)*N(H610)=0,"",ROUND(N(J610)*N(H610),0))</f>
        <v/>
      </c>
      <c r="L610" s="189">
        <f>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IF($N$612="","",IF($D$612="Round",$N$612&amp;" x 2 axes",IF($N$613="","",$N$612&amp;" x "&amp;$N$613)))</f>
        <v/>
      </c>
      <c r="N612" s="534">
        <f>IF(OR($D$612="",$G$612=""),"",IF($D$612="Round",IF(ISTEXT($G$612),"",IF($G$612&lt;=9,6,IF($G$612&lt;=12,8,10))),IF(ISTEXT($G$612),"",IF($G$612&lt;12,2,MIN(10,MAX(3,ROUNDUP($G$612/6,0)))))))</f>
        <v/>
      </c>
      <c r="P612" s="473" t="inlineStr">
        <is>
          <t>Quick entry – type readings in order (row by row of the grid), down this column then the next:</t>
        </is>
      </c>
    </row>
    <row r="613" ht="13.35" customHeight="1" s="162">
      <c r="B613" s="535" t="inlineStr">
        <is>
          <t>Depth↓ Pos→ (in)</t>
        </is>
      </c>
      <c r="C613" s="414" t="n"/>
      <c r="D613" s="535">
        <f>IF(ISTEXT($N$612),"",IF(OR($D$612="",$G$612="",1&gt;$N$612),"",IF($D$612="Round",IF(ISTEXT($G$612),"",ROUND(IF(1&lt;=$N$612/2,$G$612/2*(1-SQRT(($N$612-2*1+1)/$N$612)),$G$612-$G$612/2*(1-SQRT(($N$612-2*($N$612-1+1)+1)/$N$612))),1)),IF(ISTEXT($G$612),"",ROUND((1-0.5)*$G$612/$N$612,1)))))</f>
        <v/>
      </c>
      <c r="E613" s="535">
        <f>IF(ISTEXT($N$612),"",IF(OR($D$612="",$G$612="",2&gt;$N$612),"",IF($D$612="Round",IF(ISTEXT($G$612),"",ROUND(IF(2&lt;=$N$612/2,$G$612/2*(1-SQRT(($N$612-2*2+1)/$N$612)),$G$612-$G$612/2*(1-SQRT(($N$612-2*($N$612-2+1)+1)/$N$612))),1)),IF(ISTEXT($G$612),"",ROUND((2-0.5)*$G$612/$N$612,1)))))</f>
        <v/>
      </c>
      <c r="F613" s="535">
        <f>IF(ISTEXT($N$612),"",IF(OR($D$612="",$G$612="",3&gt;$N$612),"",IF($D$612="Round",IF(ISTEXT($G$612),"",ROUND(IF(3&lt;=$N$612/2,$G$612/2*(1-SQRT(($N$612-2*3+1)/$N$612)),$G$612-$G$612/2*(1-SQRT(($N$612-2*($N$612-3+1)+1)/$N$612))),1)),IF(ISTEXT($G$612),"",ROUND((3-0.5)*$G$612/$N$612,1)))))</f>
        <v/>
      </c>
      <c r="G613" s="535">
        <f>IF(ISTEXT($N$612),"",IF(OR($D$612="",$G$612="",4&gt;$N$612),"",IF($D$612="Round",IF(ISTEXT($G$612),"",ROUND(IF(4&lt;=$N$612/2,$G$612/2*(1-SQRT(($N$612-2*4+1)/$N$612)),$G$612-$G$612/2*(1-SQRT(($N$612-2*($N$612-4+1)+1)/$N$612))),1)),IF(ISTEXT($G$612),"",ROUND((4-0.5)*$G$612/$N$612,1)))))</f>
        <v/>
      </c>
      <c r="H613" s="535">
        <f>IF(ISTEXT($N$612),"",IF(OR($D$612="",$G$612="",5&gt;$N$612),"",IF($D$612="Round",IF(ISTEXT($G$612),"",ROUND(IF(5&lt;=$N$612/2,$G$612/2*(1-SQRT(($N$612-2*5+1)/$N$612)),$G$612-$G$612/2*(1-SQRT(($N$612-2*($N$612-5+1)+1)/$N$612))),1)),IF(ISTEXT($G$612),"",ROUND((5-0.5)*$G$612/$N$612,1)))))</f>
        <v/>
      </c>
      <c r="I613" s="535">
        <f>IF(ISTEXT($N$612),"",IF(OR($D$612="",$G$612="",6&gt;$N$612),"",IF($D$612="Round",IF(ISTEXT($G$612),"",ROUND(IF(6&lt;=$N$612/2,$G$612/2*(1-SQRT(($N$612-2*6+1)/$N$612)),$G$612-$G$612/2*(1-SQRT(($N$612-2*($N$612-6+1)+1)/$N$612))),1)),IF(ISTEXT($G$612),"",ROUND((6-0.5)*$G$612/$N$612,1)))))</f>
        <v/>
      </c>
      <c r="J613" s="535">
        <f>IF(ISTEXT($N$612),"",IF(OR($D$612="",$G$612="",7&gt;$N$612),"",IF($D$612="Round",IF(ISTEXT($G$612),"",ROUND(IF(7&lt;=$N$612/2,$G$612/2*(1-SQRT(($N$612-2*7+1)/$N$612)),$G$612-$G$612/2*(1-SQRT(($N$612-2*($N$612-7+1)+1)/$N$612))),1)),IF(ISTEXT($G$612),"",ROUND((7-0.5)*$G$612/$N$612,1)))))</f>
        <v/>
      </c>
      <c r="K613" s="535">
        <f>IF(ISTEXT($N$612),"",IF(OR($D$612="",$G$612="",8&gt;$N$612),"",IF($D$612="Round",IF(ISTEXT($G$612),"",ROUND(IF(8&lt;=$N$612/2,$G$612/2*(1-SQRT(($N$612-2*8+1)/$N$612)),$G$612-$G$612/2*(1-SQRT(($N$612-2*($N$612-8+1)+1)/$N$612))),1)),IF(ISTEXT($G$612),"",ROUND((8-0.5)*$G$612/$N$612,1)))))</f>
        <v/>
      </c>
      <c r="L613" s="535">
        <f>IF(ISTEXT($N$612),"",IF(OR($D$612="",$G$612="",9&gt;$N$612),"",IF($D$612="Round",IF(ISTEXT($G$612),"",ROUND(IF(9&lt;=$N$612/2,$G$612/2*(1-SQRT(($N$612-2*9+1)/$N$612)),$G$612-$G$612/2*(1-SQRT(($N$612-2*($N$612-9+1)+1)/$N$612))),1)),IF(ISTEXT($G$612),"",ROUND((9-0.5)*$G$612/$N$612,1)))))</f>
        <v/>
      </c>
      <c r="M613" s="535">
        <f>IF(ISTEXT($N$612),"",IF(OR($D$612="",$G$612="",10&gt;$N$612),"",IF($D$612="Round",IF(ISTEXT($G$612),"",ROUND(IF(10&lt;=$N$612/2,$G$612/2*(1-SQRT(($N$612-2*10+1)/$N$612)),$G$612-$G$612/2*(1-SQRT(($N$612-2*($N$612-10+1)+1)/$N$612))),1)),IF(ISTEXT($G$612),"",ROUND((10-0.5)*$G$612/$N$612,1)))))</f>
        <v/>
      </c>
      <c r="N613" s="534">
        <f>IF(OR($D$612="",$G$612=""),"",IF($D$612="Round",2,IF($I$612="","",IF(ISTEXT($I$612),"",IF($I$612&lt;12,2,MIN(8,MAX(3,ROUNDUP($I$612/6,0))))))))</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IF(OR($D$612="",$G$612=""),"",IF($D$612="Round",IF(1=1,"Axis 1 (0°)",IF(1=2,"Axis 2 (90°)","")),IF(ISTEXT($N$613),"",IF(1&gt;$N$613,"",IF(ISTEXT($I$612),"",ROUND((1-0.5)*$I$612/$N$613,1))))))</f>
        <v/>
      </c>
      <c r="C614" s="538" t="n"/>
      <c r="D614" s="539">
        <f>IF($N$614="","",IF(OR(ISTEXT($N$612),ISTEXT($N$613),ISTEXT($N$614)),"",IF(OR(1&gt;$N$612,1&gt;$N$613,((1-1)*$N$612+1)&gt;$N$614),"",IF(INDEX($P$614:$W$623,MOD(((1-1)*$N$612+1)-1,10)+1,INT((((1-1)*$N$612+1)-1)/10)+1)="","",INDEX($P$614:$W$623,MOD(((1-1)*$N$612+1)-1,10)+1,INT((((1-1)*$N$612+1)-1)/10)+1)))))</f>
        <v/>
      </c>
      <c r="E614" s="539">
        <f>IF($N$614="","",IF(OR(ISTEXT($N$612),ISTEXT($N$613),ISTEXT($N$614)),"",IF(OR(2&gt;$N$612,1&gt;$N$613,((1-1)*$N$612+2)&gt;$N$614),"",IF(INDEX($P$614:$W$623,MOD(((1-1)*$N$612+2)-1,10)+1,INT((((1-1)*$N$612+2)-1)/10)+1)="","",INDEX($P$614:$W$623,MOD(((1-1)*$N$612+2)-1,10)+1,INT((((1-1)*$N$612+2)-1)/10)+1)))))</f>
        <v/>
      </c>
      <c r="F614" s="539">
        <f>IF($N$614="","",IF(OR(ISTEXT($N$612),ISTEXT($N$613),ISTEXT($N$614)),"",IF(OR(3&gt;$N$612,1&gt;$N$613,((1-1)*$N$612+3)&gt;$N$614),"",IF(INDEX($P$614:$W$623,MOD(((1-1)*$N$612+3)-1,10)+1,INT((((1-1)*$N$612+3)-1)/10)+1)="","",INDEX($P$614:$W$623,MOD(((1-1)*$N$612+3)-1,10)+1,INT((((1-1)*$N$612+3)-1)/10)+1)))))</f>
        <v/>
      </c>
      <c r="G614" s="539">
        <f>IF($N$614="","",IF(OR(ISTEXT($N$612),ISTEXT($N$613),ISTEXT($N$614)),"",IF(OR(4&gt;$N$612,1&gt;$N$613,((1-1)*$N$612+4)&gt;$N$614),"",IF(INDEX($P$614:$W$623,MOD(((1-1)*$N$612+4)-1,10)+1,INT((((1-1)*$N$612+4)-1)/10)+1)="","",INDEX($P$614:$W$623,MOD(((1-1)*$N$612+4)-1,10)+1,INT((((1-1)*$N$612+4)-1)/10)+1)))))</f>
        <v/>
      </c>
      <c r="H614" s="539">
        <f>IF($N$614="","",IF(OR(ISTEXT($N$612),ISTEXT($N$613),ISTEXT($N$614)),"",IF(OR(5&gt;$N$612,1&gt;$N$613,((1-1)*$N$612+5)&gt;$N$614),"",IF(INDEX($P$614:$W$623,MOD(((1-1)*$N$612+5)-1,10)+1,INT((((1-1)*$N$612+5)-1)/10)+1)="","",INDEX($P$614:$W$623,MOD(((1-1)*$N$612+5)-1,10)+1,INT((((1-1)*$N$612+5)-1)/10)+1)))))</f>
        <v/>
      </c>
      <c r="I614" s="539">
        <f>IF($N$614="","",IF(OR(ISTEXT($N$612),ISTEXT($N$613),ISTEXT($N$614)),"",IF(OR(6&gt;$N$612,1&gt;$N$613,((1-1)*$N$612+6)&gt;$N$614),"",IF(INDEX($P$614:$W$623,MOD(((1-1)*$N$612+6)-1,10)+1,INT((((1-1)*$N$612+6)-1)/10)+1)="","",INDEX($P$614:$W$623,MOD(((1-1)*$N$612+6)-1,10)+1,INT((((1-1)*$N$612+6)-1)/10)+1)))))</f>
        <v/>
      </c>
      <c r="J614" s="539">
        <f>IF($N$614="","",IF(OR(ISTEXT($N$612),ISTEXT($N$613),ISTEXT($N$614)),"",IF(OR(7&gt;$N$612,1&gt;$N$613,((1-1)*$N$612+7)&gt;$N$614),"",IF(INDEX($P$614:$W$623,MOD(((1-1)*$N$612+7)-1,10)+1,INT((((1-1)*$N$612+7)-1)/10)+1)="","",INDEX($P$614:$W$623,MOD(((1-1)*$N$612+7)-1,10)+1,INT((((1-1)*$N$612+7)-1)/10)+1)))))</f>
        <v/>
      </c>
      <c r="K614" s="539">
        <f>IF($N$614="","",IF(OR(ISTEXT($N$612),ISTEXT($N$613),ISTEXT($N$614)),"",IF(OR(8&gt;$N$612,1&gt;$N$613,((1-1)*$N$612+8)&gt;$N$614),"",IF(INDEX($P$614:$W$623,MOD(((1-1)*$N$612+8)-1,10)+1,INT((((1-1)*$N$612+8)-1)/10)+1)="","",INDEX($P$614:$W$623,MOD(((1-1)*$N$612+8)-1,10)+1,INT((((1-1)*$N$612+8)-1)/10)+1)))))</f>
        <v/>
      </c>
      <c r="L614" s="539">
        <f>IF($N$614="","",IF(OR(ISTEXT($N$612),ISTEXT($N$613),ISTEXT($N$614)),"",IF(OR(9&gt;$N$612,1&gt;$N$613,((1-1)*$N$612+9)&gt;$N$614),"",IF(INDEX($P$614:$W$623,MOD(((1-1)*$N$612+9)-1,10)+1,INT((((1-1)*$N$612+9)-1)/10)+1)="","",INDEX($P$614:$W$623,MOD(((1-1)*$N$612+9)-1,10)+1,INT((((1-1)*$N$612+9)-1)/10)+1)))))</f>
        <v/>
      </c>
      <c r="M614" s="539">
        <f>IF($N$614="","",IF(OR(ISTEXT($N$612),ISTEXT($N$613),ISTEXT($N$614)),"",IF(OR(10&gt;$N$612,1&gt;$N$613,((1-1)*$N$612+10)&gt;$N$614),"",IF(INDEX($P$614:$W$623,MOD(((1-1)*$N$612+10)-1,10)+1,INT((((1-1)*$N$612+10)-1)/10)+1)="","",INDEX($P$614:$W$623,MOD(((1-1)*$N$612+10)-1,10)+1,INT((((1-1)*$N$612+10)-1)/10)+1)))))</f>
        <v/>
      </c>
      <c r="N614" s="534">
        <f>IF(OR(N612="",N613=""),"",IF(OR(ISTEXT(N612),ISTEXT(N613)),"",N612*N613))</f>
        <v/>
      </c>
      <c r="P614" s="540" t="n"/>
      <c r="Q614" s="540" t="n"/>
      <c r="R614" s="540" t="n"/>
      <c r="S614" s="540" t="n"/>
      <c r="T614" s="540" t="n"/>
      <c r="U614" s="540" t="n"/>
      <c r="V614" s="540" t="n"/>
      <c r="W614" s="540" t="n"/>
    </row>
    <row r="615" ht="13.35" customHeight="1" s="162">
      <c r="B615" s="537">
        <f>IF(OR($D$612="",$G$612=""),"",IF($D$612="Round",IF(2=1,"Axis 1 (0°)",IF(2=2,"Axis 2 (90°)","")),IF(ISTEXT($N$613),"",IF(2&gt;$N$613,"",IF(ISTEXT($I$612),"",ROUND((2-0.5)*$I$612/$N$613,1))))))</f>
        <v/>
      </c>
      <c r="C615" s="538" t="n"/>
      <c r="D615" s="539">
        <f>IF($N$614="","",IF(OR(ISTEXT($N$612),ISTEXT($N$613),ISTEXT($N$614)),"",IF(OR(1&gt;$N$612,2&gt;$N$613,((2-1)*$N$612+1)&gt;$N$614),"",IF(INDEX($P$614:$W$623,MOD(((2-1)*$N$612+1)-1,10)+1,INT((((2-1)*$N$612+1)-1)/10)+1)="","",INDEX($P$614:$W$623,MOD(((2-1)*$N$612+1)-1,10)+1,INT((((2-1)*$N$612+1)-1)/10)+1)))))</f>
        <v/>
      </c>
      <c r="E615" s="539">
        <f>IF($N$614="","",IF(OR(ISTEXT($N$612),ISTEXT($N$613),ISTEXT($N$614)),"",IF(OR(2&gt;$N$612,2&gt;$N$613,((2-1)*$N$612+2)&gt;$N$614),"",IF(INDEX($P$614:$W$623,MOD(((2-1)*$N$612+2)-1,10)+1,INT((((2-1)*$N$612+2)-1)/10)+1)="","",INDEX($P$614:$W$623,MOD(((2-1)*$N$612+2)-1,10)+1,INT((((2-1)*$N$612+2)-1)/10)+1)))))</f>
        <v/>
      </c>
      <c r="F615" s="539">
        <f>IF($N$614="","",IF(OR(ISTEXT($N$612),ISTEXT($N$613),ISTEXT($N$614)),"",IF(OR(3&gt;$N$612,2&gt;$N$613,((2-1)*$N$612+3)&gt;$N$614),"",IF(INDEX($P$614:$W$623,MOD(((2-1)*$N$612+3)-1,10)+1,INT((((2-1)*$N$612+3)-1)/10)+1)="","",INDEX($P$614:$W$623,MOD(((2-1)*$N$612+3)-1,10)+1,INT((((2-1)*$N$612+3)-1)/10)+1)))))</f>
        <v/>
      </c>
      <c r="G615" s="539">
        <f>IF($N$614="","",IF(OR(ISTEXT($N$612),ISTEXT($N$613),ISTEXT($N$614)),"",IF(OR(4&gt;$N$612,2&gt;$N$613,((2-1)*$N$612+4)&gt;$N$614),"",IF(INDEX($P$614:$W$623,MOD(((2-1)*$N$612+4)-1,10)+1,INT((((2-1)*$N$612+4)-1)/10)+1)="","",INDEX($P$614:$W$623,MOD(((2-1)*$N$612+4)-1,10)+1,INT((((2-1)*$N$612+4)-1)/10)+1)))))</f>
        <v/>
      </c>
      <c r="H615" s="539">
        <f>IF($N$614="","",IF(OR(ISTEXT($N$612),ISTEXT($N$613),ISTEXT($N$614)),"",IF(OR(5&gt;$N$612,2&gt;$N$613,((2-1)*$N$612+5)&gt;$N$614),"",IF(INDEX($P$614:$W$623,MOD(((2-1)*$N$612+5)-1,10)+1,INT((((2-1)*$N$612+5)-1)/10)+1)="","",INDEX($P$614:$W$623,MOD(((2-1)*$N$612+5)-1,10)+1,INT((((2-1)*$N$612+5)-1)/10)+1)))))</f>
        <v/>
      </c>
      <c r="I615" s="539">
        <f>IF($N$614="","",IF(OR(ISTEXT($N$612),ISTEXT($N$613),ISTEXT($N$614)),"",IF(OR(6&gt;$N$612,2&gt;$N$613,((2-1)*$N$612+6)&gt;$N$614),"",IF(INDEX($P$614:$W$623,MOD(((2-1)*$N$612+6)-1,10)+1,INT((((2-1)*$N$612+6)-1)/10)+1)="","",INDEX($P$614:$W$623,MOD(((2-1)*$N$612+6)-1,10)+1,INT((((2-1)*$N$612+6)-1)/10)+1)))))</f>
        <v/>
      </c>
      <c r="J615" s="539">
        <f>IF($N$614="","",IF(OR(ISTEXT($N$612),ISTEXT($N$613),ISTEXT($N$614)),"",IF(OR(7&gt;$N$612,2&gt;$N$613,((2-1)*$N$612+7)&gt;$N$614),"",IF(INDEX($P$614:$W$623,MOD(((2-1)*$N$612+7)-1,10)+1,INT((((2-1)*$N$612+7)-1)/10)+1)="","",INDEX($P$614:$W$623,MOD(((2-1)*$N$612+7)-1,10)+1,INT((((2-1)*$N$612+7)-1)/10)+1)))))</f>
        <v/>
      </c>
      <c r="K615" s="539">
        <f>IF($N$614="","",IF(OR(ISTEXT($N$612),ISTEXT($N$613),ISTEXT($N$614)),"",IF(OR(8&gt;$N$612,2&gt;$N$613,((2-1)*$N$612+8)&gt;$N$614),"",IF(INDEX($P$614:$W$623,MOD(((2-1)*$N$612+8)-1,10)+1,INT((((2-1)*$N$612+8)-1)/10)+1)="","",INDEX($P$614:$W$623,MOD(((2-1)*$N$612+8)-1,10)+1,INT((((2-1)*$N$612+8)-1)/10)+1)))))</f>
        <v/>
      </c>
      <c r="L615" s="539">
        <f>IF($N$614="","",IF(OR(ISTEXT($N$612),ISTEXT($N$613),ISTEXT($N$614)),"",IF(OR(9&gt;$N$612,2&gt;$N$613,((2-1)*$N$612+9)&gt;$N$614),"",IF(INDEX($P$614:$W$623,MOD(((2-1)*$N$612+9)-1,10)+1,INT((((2-1)*$N$612+9)-1)/10)+1)="","",INDEX($P$614:$W$623,MOD(((2-1)*$N$612+9)-1,10)+1,INT((((2-1)*$N$612+9)-1)/10)+1)))))</f>
        <v/>
      </c>
      <c r="M615" s="539">
        <f>IF($N$614="","",IF(OR(ISTEXT($N$612),ISTEXT($N$613),ISTEXT($N$614)),"",IF(OR(10&gt;$N$612,2&gt;$N$613,((2-1)*$N$612+10)&gt;$N$614),"",IF(INDEX($P$614:$W$623,MOD(((2-1)*$N$612+10)-1,10)+1,INT((((2-1)*$N$612+10)-1)/10)+1)="","",INDEX($P$614:$W$623,MOD(((2-1)*$N$612+10)-1,10)+1,INT((((2-1)*$N$612+10)-1)/10)+1)))))</f>
        <v/>
      </c>
      <c r="P615" s="540" t="n"/>
      <c r="Q615" s="540" t="n"/>
      <c r="R615" s="540" t="n"/>
      <c r="S615" s="540" t="n"/>
      <c r="T615" s="540" t="n"/>
      <c r="U615" s="540" t="n"/>
      <c r="V615" s="540" t="n"/>
      <c r="W615" s="540" t="n"/>
    </row>
    <row r="616" ht="13.35" customHeight="1" s="162">
      <c r="B616" s="537">
        <f>IF(OR($D$612="",$G$612=""),"",IF($D$612="Round",IF(3=1,"Axis 1 (0°)",IF(3=2,"Axis 2 (90°)","")),IF(ISTEXT($N$613),"",IF(3&gt;$N$613,"",IF(ISTEXT($I$612),"",ROUND((3-0.5)*$I$612/$N$613,1))))))</f>
        <v/>
      </c>
      <c r="C616" s="538" t="n"/>
      <c r="D616" s="539">
        <f>IF($N$614="","",IF(OR(ISTEXT($N$612),ISTEXT($N$613),ISTEXT($N$614)),"",IF(OR(1&gt;$N$612,3&gt;$N$613,((3-1)*$N$612+1)&gt;$N$614),"",IF(INDEX($P$614:$W$623,MOD(((3-1)*$N$612+1)-1,10)+1,INT((((3-1)*$N$612+1)-1)/10)+1)="","",INDEX($P$614:$W$623,MOD(((3-1)*$N$612+1)-1,10)+1,INT((((3-1)*$N$612+1)-1)/10)+1)))))</f>
        <v/>
      </c>
      <c r="E616" s="539">
        <f>IF($N$614="","",IF(OR(ISTEXT($N$612),ISTEXT($N$613),ISTEXT($N$614)),"",IF(OR(2&gt;$N$612,3&gt;$N$613,((3-1)*$N$612+2)&gt;$N$614),"",IF(INDEX($P$614:$W$623,MOD(((3-1)*$N$612+2)-1,10)+1,INT((((3-1)*$N$612+2)-1)/10)+1)="","",INDEX($P$614:$W$623,MOD(((3-1)*$N$612+2)-1,10)+1,INT((((3-1)*$N$612+2)-1)/10)+1)))))</f>
        <v/>
      </c>
      <c r="F616" s="539">
        <f>IF($N$614="","",IF(OR(ISTEXT($N$612),ISTEXT($N$613),ISTEXT($N$614)),"",IF(OR(3&gt;$N$612,3&gt;$N$613,((3-1)*$N$612+3)&gt;$N$614),"",IF(INDEX($P$614:$W$623,MOD(((3-1)*$N$612+3)-1,10)+1,INT((((3-1)*$N$612+3)-1)/10)+1)="","",INDEX($P$614:$W$623,MOD(((3-1)*$N$612+3)-1,10)+1,INT((((3-1)*$N$612+3)-1)/10)+1)))))</f>
        <v/>
      </c>
      <c r="G616" s="539">
        <f>IF($N$614="","",IF(OR(ISTEXT($N$612),ISTEXT($N$613),ISTEXT($N$614)),"",IF(OR(4&gt;$N$612,3&gt;$N$613,((3-1)*$N$612+4)&gt;$N$614),"",IF(INDEX($P$614:$W$623,MOD(((3-1)*$N$612+4)-1,10)+1,INT((((3-1)*$N$612+4)-1)/10)+1)="","",INDEX($P$614:$W$623,MOD(((3-1)*$N$612+4)-1,10)+1,INT((((3-1)*$N$612+4)-1)/10)+1)))))</f>
        <v/>
      </c>
      <c r="H616" s="539">
        <f>IF($N$614="","",IF(OR(ISTEXT($N$612),ISTEXT($N$613),ISTEXT($N$614)),"",IF(OR(5&gt;$N$612,3&gt;$N$613,((3-1)*$N$612+5)&gt;$N$614),"",IF(INDEX($P$614:$W$623,MOD(((3-1)*$N$612+5)-1,10)+1,INT((((3-1)*$N$612+5)-1)/10)+1)="","",INDEX($P$614:$W$623,MOD(((3-1)*$N$612+5)-1,10)+1,INT((((3-1)*$N$612+5)-1)/10)+1)))))</f>
        <v/>
      </c>
      <c r="I616" s="539">
        <f>IF($N$614="","",IF(OR(ISTEXT($N$612),ISTEXT($N$613),ISTEXT($N$614)),"",IF(OR(6&gt;$N$612,3&gt;$N$613,((3-1)*$N$612+6)&gt;$N$614),"",IF(INDEX($P$614:$W$623,MOD(((3-1)*$N$612+6)-1,10)+1,INT((((3-1)*$N$612+6)-1)/10)+1)="","",INDEX($P$614:$W$623,MOD(((3-1)*$N$612+6)-1,10)+1,INT((((3-1)*$N$612+6)-1)/10)+1)))))</f>
        <v/>
      </c>
      <c r="J616" s="539">
        <f>IF($N$614="","",IF(OR(ISTEXT($N$612),ISTEXT($N$613),ISTEXT($N$614)),"",IF(OR(7&gt;$N$612,3&gt;$N$613,((3-1)*$N$612+7)&gt;$N$614),"",IF(INDEX($P$614:$W$623,MOD(((3-1)*$N$612+7)-1,10)+1,INT((((3-1)*$N$612+7)-1)/10)+1)="","",INDEX($P$614:$W$623,MOD(((3-1)*$N$612+7)-1,10)+1,INT((((3-1)*$N$612+7)-1)/10)+1)))))</f>
        <v/>
      </c>
      <c r="K616" s="539">
        <f>IF($N$614="","",IF(OR(ISTEXT($N$612),ISTEXT($N$613),ISTEXT($N$614)),"",IF(OR(8&gt;$N$612,3&gt;$N$613,((3-1)*$N$612+8)&gt;$N$614),"",IF(INDEX($P$614:$W$623,MOD(((3-1)*$N$612+8)-1,10)+1,INT((((3-1)*$N$612+8)-1)/10)+1)="","",INDEX($P$614:$W$623,MOD(((3-1)*$N$612+8)-1,10)+1,INT((((3-1)*$N$612+8)-1)/10)+1)))))</f>
        <v/>
      </c>
      <c r="L616" s="539">
        <f>IF($N$614="","",IF(OR(ISTEXT($N$612),ISTEXT($N$613),ISTEXT($N$614)),"",IF(OR(9&gt;$N$612,3&gt;$N$613,((3-1)*$N$612+9)&gt;$N$614),"",IF(INDEX($P$614:$W$623,MOD(((3-1)*$N$612+9)-1,10)+1,INT((((3-1)*$N$612+9)-1)/10)+1)="","",INDEX($P$614:$W$623,MOD(((3-1)*$N$612+9)-1,10)+1,INT((((3-1)*$N$612+9)-1)/10)+1)))))</f>
        <v/>
      </c>
      <c r="M616" s="539">
        <f>IF($N$614="","",IF(OR(ISTEXT($N$612),ISTEXT($N$613),ISTEXT($N$614)),"",IF(OR(10&gt;$N$612,3&gt;$N$613,((3-1)*$N$612+10)&gt;$N$614),"",IF(INDEX($P$614:$W$623,MOD(((3-1)*$N$612+10)-1,10)+1,INT((((3-1)*$N$612+10)-1)/10)+1)="","",INDEX($P$614:$W$623,MOD(((3-1)*$N$612+10)-1,10)+1,INT((((3-1)*$N$612+10)-1)/10)+1)))))</f>
        <v/>
      </c>
      <c r="P616" s="540" t="n"/>
      <c r="Q616" s="540" t="n"/>
      <c r="R616" s="540" t="n"/>
      <c r="S616" s="540" t="n"/>
      <c r="T616" s="540" t="n"/>
      <c r="U616" s="540" t="n"/>
      <c r="V616" s="540" t="n"/>
      <c r="W616" s="540" t="n"/>
    </row>
    <row r="617" ht="13.35" customHeight="1" s="162">
      <c r="B617" s="537">
        <f>IF(OR($D$612="",$G$612=""),"",IF($D$612="Round",IF(4=1,"Axis 1 (0°)",IF(4=2,"Axis 2 (90°)","")),IF(ISTEXT($N$613),"",IF(4&gt;$N$613,"",IF(ISTEXT($I$612),"",ROUND((4-0.5)*$I$612/$N$613,1))))))</f>
        <v/>
      </c>
      <c r="C617" s="538" t="n"/>
      <c r="D617" s="539">
        <f>IF($N$614="","",IF(OR(ISTEXT($N$612),ISTEXT($N$613),ISTEXT($N$614)),"",IF(OR(1&gt;$N$612,4&gt;$N$613,((4-1)*$N$612+1)&gt;$N$614),"",IF(INDEX($P$614:$W$623,MOD(((4-1)*$N$612+1)-1,10)+1,INT((((4-1)*$N$612+1)-1)/10)+1)="","",INDEX($P$614:$W$623,MOD(((4-1)*$N$612+1)-1,10)+1,INT((((4-1)*$N$612+1)-1)/10)+1)))))</f>
        <v/>
      </c>
      <c r="E617" s="539">
        <f>IF($N$614="","",IF(OR(ISTEXT($N$612),ISTEXT($N$613),ISTEXT($N$614)),"",IF(OR(2&gt;$N$612,4&gt;$N$613,((4-1)*$N$612+2)&gt;$N$614),"",IF(INDEX($P$614:$W$623,MOD(((4-1)*$N$612+2)-1,10)+1,INT((((4-1)*$N$612+2)-1)/10)+1)="","",INDEX($P$614:$W$623,MOD(((4-1)*$N$612+2)-1,10)+1,INT((((4-1)*$N$612+2)-1)/10)+1)))))</f>
        <v/>
      </c>
      <c r="F617" s="539">
        <f>IF($N$614="","",IF(OR(ISTEXT($N$612),ISTEXT($N$613),ISTEXT($N$614)),"",IF(OR(3&gt;$N$612,4&gt;$N$613,((4-1)*$N$612+3)&gt;$N$614),"",IF(INDEX($P$614:$W$623,MOD(((4-1)*$N$612+3)-1,10)+1,INT((((4-1)*$N$612+3)-1)/10)+1)="","",INDEX($P$614:$W$623,MOD(((4-1)*$N$612+3)-1,10)+1,INT((((4-1)*$N$612+3)-1)/10)+1)))))</f>
        <v/>
      </c>
      <c r="G617" s="539">
        <f>IF($N$614="","",IF(OR(ISTEXT($N$612),ISTEXT($N$613),ISTEXT($N$614)),"",IF(OR(4&gt;$N$612,4&gt;$N$613,((4-1)*$N$612+4)&gt;$N$614),"",IF(INDEX($P$614:$W$623,MOD(((4-1)*$N$612+4)-1,10)+1,INT((((4-1)*$N$612+4)-1)/10)+1)="","",INDEX($P$614:$W$623,MOD(((4-1)*$N$612+4)-1,10)+1,INT((((4-1)*$N$612+4)-1)/10)+1)))))</f>
        <v/>
      </c>
      <c r="H617" s="539">
        <f>IF($N$614="","",IF(OR(ISTEXT($N$612),ISTEXT($N$613),ISTEXT($N$614)),"",IF(OR(5&gt;$N$612,4&gt;$N$613,((4-1)*$N$612+5)&gt;$N$614),"",IF(INDEX($P$614:$W$623,MOD(((4-1)*$N$612+5)-1,10)+1,INT((((4-1)*$N$612+5)-1)/10)+1)="","",INDEX($P$614:$W$623,MOD(((4-1)*$N$612+5)-1,10)+1,INT((((4-1)*$N$612+5)-1)/10)+1)))))</f>
        <v/>
      </c>
      <c r="I617" s="539">
        <f>IF($N$614="","",IF(OR(ISTEXT($N$612),ISTEXT($N$613),ISTEXT($N$614)),"",IF(OR(6&gt;$N$612,4&gt;$N$613,((4-1)*$N$612+6)&gt;$N$614),"",IF(INDEX($P$614:$W$623,MOD(((4-1)*$N$612+6)-1,10)+1,INT((((4-1)*$N$612+6)-1)/10)+1)="","",INDEX($P$614:$W$623,MOD(((4-1)*$N$612+6)-1,10)+1,INT((((4-1)*$N$612+6)-1)/10)+1)))))</f>
        <v/>
      </c>
      <c r="J617" s="539">
        <f>IF($N$614="","",IF(OR(ISTEXT($N$612),ISTEXT($N$613),ISTEXT($N$614)),"",IF(OR(7&gt;$N$612,4&gt;$N$613,((4-1)*$N$612+7)&gt;$N$614),"",IF(INDEX($P$614:$W$623,MOD(((4-1)*$N$612+7)-1,10)+1,INT((((4-1)*$N$612+7)-1)/10)+1)="","",INDEX($P$614:$W$623,MOD(((4-1)*$N$612+7)-1,10)+1,INT((((4-1)*$N$612+7)-1)/10)+1)))))</f>
        <v/>
      </c>
      <c r="K617" s="539">
        <f>IF($N$614="","",IF(OR(ISTEXT($N$612),ISTEXT($N$613),ISTEXT($N$614)),"",IF(OR(8&gt;$N$612,4&gt;$N$613,((4-1)*$N$612+8)&gt;$N$614),"",IF(INDEX($P$614:$W$623,MOD(((4-1)*$N$612+8)-1,10)+1,INT((((4-1)*$N$612+8)-1)/10)+1)="","",INDEX($P$614:$W$623,MOD(((4-1)*$N$612+8)-1,10)+1,INT((((4-1)*$N$612+8)-1)/10)+1)))))</f>
        <v/>
      </c>
      <c r="L617" s="539">
        <f>IF($N$614="","",IF(OR(ISTEXT($N$612),ISTEXT($N$613),ISTEXT($N$614)),"",IF(OR(9&gt;$N$612,4&gt;$N$613,((4-1)*$N$612+9)&gt;$N$614),"",IF(INDEX($P$614:$W$623,MOD(((4-1)*$N$612+9)-1,10)+1,INT((((4-1)*$N$612+9)-1)/10)+1)="","",INDEX($P$614:$W$623,MOD(((4-1)*$N$612+9)-1,10)+1,INT((((4-1)*$N$612+9)-1)/10)+1)))))</f>
        <v/>
      </c>
      <c r="M617" s="539">
        <f>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IF(OR($D$612="",$G$612=""),"",IF($D$612="Round",IF(5=1,"Axis 1 (0°)",IF(5=2,"Axis 2 (90°)","")),IF(ISTEXT($N$613),"",IF(5&gt;$N$613,"",IF(ISTEXT($I$612),"",ROUND((5-0.5)*$I$612/$N$613,1))))))</f>
        <v/>
      </c>
      <c r="C618" s="538" t="n"/>
      <c r="D618" s="539">
        <f>IF($N$614="","",IF(OR(ISTEXT($N$612),ISTEXT($N$613),ISTEXT($N$614)),"",IF(OR(1&gt;$N$612,5&gt;$N$613,((5-1)*$N$612+1)&gt;$N$614),"",IF(INDEX($P$614:$W$623,MOD(((5-1)*$N$612+1)-1,10)+1,INT((((5-1)*$N$612+1)-1)/10)+1)="","",INDEX($P$614:$W$623,MOD(((5-1)*$N$612+1)-1,10)+1,INT((((5-1)*$N$612+1)-1)/10)+1)))))</f>
        <v/>
      </c>
      <c r="E618" s="539">
        <f>IF($N$614="","",IF(OR(ISTEXT($N$612),ISTEXT($N$613),ISTEXT($N$614)),"",IF(OR(2&gt;$N$612,5&gt;$N$613,((5-1)*$N$612+2)&gt;$N$614),"",IF(INDEX($P$614:$W$623,MOD(((5-1)*$N$612+2)-1,10)+1,INT((((5-1)*$N$612+2)-1)/10)+1)="","",INDEX($P$614:$W$623,MOD(((5-1)*$N$612+2)-1,10)+1,INT((((5-1)*$N$612+2)-1)/10)+1)))))</f>
        <v/>
      </c>
      <c r="F618" s="539">
        <f>IF($N$614="","",IF(OR(ISTEXT($N$612),ISTEXT($N$613),ISTEXT($N$614)),"",IF(OR(3&gt;$N$612,5&gt;$N$613,((5-1)*$N$612+3)&gt;$N$614),"",IF(INDEX($P$614:$W$623,MOD(((5-1)*$N$612+3)-1,10)+1,INT((((5-1)*$N$612+3)-1)/10)+1)="","",INDEX($P$614:$W$623,MOD(((5-1)*$N$612+3)-1,10)+1,INT((((5-1)*$N$612+3)-1)/10)+1)))))</f>
        <v/>
      </c>
      <c r="G618" s="539">
        <f>IF($N$614="","",IF(OR(ISTEXT($N$612),ISTEXT($N$613),ISTEXT($N$614)),"",IF(OR(4&gt;$N$612,5&gt;$N$613,((5-1)*$N$612+4)&gt;$N$614),"",IF(INDEX($P$614:$W$623,MOD(((5-1)*$N$612+4)-1,10)+1,INT((((5-1)*$N$612+4)-1)/10)+1)="","",INDEX($P$614:$W$623,MOD(((5-1)*$N$612+4)-1,10)+1,INT((((5-1)*$N$612+4)-1)/10)+1)))))</f>
        <v/>
      </c>
      <c r="H618" s="539">
        <f>IF($N$614="","",IF(OR(ISTEXT($N$612),ISTEXT($N$613),ISTEXT($N$614)),"",IF(OR(5&gt;$N$612,5&gt;$N$613,((5-1)*$N$612+5)&gt;$N$614),"",IF(INDEX($P$614:$W$623,MOD(((5-1)*$N$612+5)-1,10)+1,INT((((5-1)*$N$612+5)-1)/10)+1)="","",INDEX($P$614:$W$623,MOD(((5-1)*$N$612+5)-1,10)+1,INT((((5-1)*$N$612+5)-1)/10)+1)))))</f>
        <v/>
      </c>
      <c r="I618" s="539">
        <f>IF($N$614="","",IF(OR(ISTEXT($N$612),ISTEXT($N$613),ISTEXT($N$614)),"",IF(OR(6&gt;$N$612,5&gt;$N$613,((5-1)*$N$612+6)&gt;$N$614),"",IF(INDEX($P$614:$W$623,MOD(((5-1)*$N$612+6)-1,10)+1,INT((((5-1)*$N$612+6)-1)/10)+1)="","",INDEX($P$614:$W$623,MOD(((5-1)*$N$612+6)-1,10)+1,INT((((5-1)*$N$612+6)-1)/10)+1)))))</f>
        <v/>
      </c>
      <c r="J618" s="539">
        <f>IF($N$614="","",IF(OR(ISTEXT($N$612),ISTEXT($N$613),ISTEXT($N$614)),"",IF(OR(7&gt;$N$612,5&gt;$N$613,((5-1)*$N$612+7)&gt;$N$614),"",IF(INDEX($P$614:$W$623,MOD(((5-1)*$N$612+7)-1,10)+1,INT((((5-1)*$N$612+7)-1)/10)+1)="","",INDEX($P$614:$W$623,MOD(((5-1)*$N$612+7)-1,10)+1,INT((((5-1)*$N$612+7)-1)/10)+1)))))</f>
        <v/>
      </c>
      <c r="K618" s="539">
        <f>IF($N$614="","",IF(OR(ISTEXT($N$612),ISTEXT($N$613),ISTEXT($N$614)),"",IF(OR(8&gt;$N$612,5&gt;$N$613,((5-1)*$N$612+8)&gt;$N$614),"",IF(INDEX($P$614:$W$623,MOD(((5-1)*$N$612+8)-1,10)+1,INT((((5-1)*$N$612+8)-1)/10)+1)="","",INDEX($P$614:$W$623,MOD(((5-1)*$N$612+8)-1,10)+1,INT((((5-1)*$N$612+8)-1)/10)+1)))))</f>
        <v/>
      </c>
      <c r="L618" s="539">
        <f>IF($N$614="","",IF(OR(ISTEXT($N$612),ISTEXT($N$613),ISTEXT($N$614)),"",IF(OR(9&gt;$N$612,5&gt;$N$613,((5-1)*$N$612+9)&gt;$N$614),"",IF(INDEX($P$614:$W$623,MOD(((5-1)*$N$612+9)-1,10)+1,INT((((5-1)*$N$612+9)-1)/10)+1)="","",INDEX($P$614:$W$623,MOD(((5-1)*$N$612+9)-1,10)+1,INT((((5-1)*$N$612+9)-1)/10)+1)))))</f>
        <v/>
      </c>
      <c r="M618" s="539">
        <f>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IF(OR($D$612="",$G$612=""),"",IF($D$612="Round",IF(6=1,"Axis 1 (0°)",IF(6=2,"Axis 2 (90°)","")),IF(ISTEXT($N$613),"",IF(6&gt;$N$613,"",IF(ISTEXT($I$612),"",ROUND((6-0.5)*$I$612/$N$613,1))))))</f>
        <v/>
      </c>
      <c r="C619" s="538" t="n"/>
      <c r="D619" s="539">
        <f>IF($N$614="","",IF(OR(ISTEXT($N$612),ISTEXT($N$613),ISTEXT($N$614)),"",IF(OR(1&gt;$N$612,6&gt;$N$613,((6-1)*$N$612+1)&gt;$N$614),"",IF(INDEX($P$614:$W$623,MOD(((6-1)*$N$612+1)-1,10)+1,INT((((6-1)*$N$612+1)-1)/10)+1)="","",INDEX($P$614:$W$623,MOD(((6-1)*$N$612+1)-1,10)+1,INT((((6-1)*$N$612+1)-1)/10)+1)))))</f>
        <v/>
      </c>
      <c r="E619" s="539">
        <f>IF($N$614="","",IF(OR(ISTEXT($N$612),ISTEXT($N$613),ISTEXT($N$614)),"",IF(OR(2&gt;$N$612,6&gt;$N$613,((6-1)*$N$612+2)&gt;$N$614),"",IF(INDEX($P$614:$W$623,MOD(((6-1)*$N$612+2)-1,10)+1,INT((((6-1)*$N$612+2)-1)/10)+1)="","",INDEX($P$614:$W$623,MOD(((6-1)*$N$612+2)-1,10)+1,INT((((6-1)*$N$612+2)-1)/10)+1)))))</f>
        <v/>
      </c>
      <c r="F619" s="539">
        <f>IF($N$614="","",IF(OR(ISTEXT($N$612),ISTEXT($N$613),ISTEXT($N$614)),"",IF(OR(3&gt;$N$612,6&gt;$N$613,((6-1)*$N$612+3)&gt;$N$614),"",IF(INDEX($P$614:$W$623,MOD(((6-1)*$N$612+3)-1,10)+1,INT((((6-1)*$N$612+3)-1)/10)+1)="","",INDEX($P$614:$W$623,MOD(((6-1)*$N$612+3)-1,10)+1,INT((((6-1)*$N$612+3)-1)/10)+1)))))</f>
        <v/>
      </c>
      <c r="G619" s="539">
        <f>IF($N$614="","",IF(OR(ISTEXT($N$612),ISTEXT($N$613),ISTEXT($N$614)),"",IF(OR(4&gt;$N$612,6&gt;$N$613,((6-1)*$N$612+4)&gt;$N$614),"",IF(INDEX($P$614:$W$623,MOD(((6-1)*$N$612+4)-1,10)+1,INT((((6-1)*$N$612+4)-1)/10)+1)="","",INDEX($P$614:$W$623,MOD(((6-1)*$N$612+4)-1,10)+1,INT((((6-1)*$N$612+4)-1)/10)+1)))))</f>
        <v/>
      </c>
      <c r="H619" s="539">
        <f>IF($N$614="","",IF(OR(ISTEXT($N$612),ISTEXT($N$613),ISTEXT($N$614)),"",IF(OR(5&gt;$N$612,6&gt;$N$613,((6-1)*$N$612+5)&gt;$N$614),"",IF(INDEX($P$614:$W$623,MOD(((6-1)*$N$612+5)-1,10)+1,INT((((6-1)*$N$612+5)-1)/10)+1)="","",INDEX($P$614:$W$623,MOD(((6-1)*$N$612+5)-1,10)+1,INT((((6-1)*$N$612+5)-1)/10)+1)))))</f>
        <v/>
      </c>
      <c r="I619" s="539">
        <f>IF($N$614="","",IF(OR(ISTEXT($N$612),ISTEXT($N$613),ISTEXT($N$614)),"",IF(OR(6&gt;$N$612,6&gt;$N$613,((6-1)*$N$612+6)&gt;$N$614),"",IF(INDEX($P$614:$W$623,MOD(((6-1)*$N$612+6)-1,10)+1,INT((((6-1)*$N$612+6)-1)/10)+1)="","",INDEX($P$614:$W$623,MOD(((6-1)*$N$612+6)-1,10)+1,INT((((6-1)*$N$612+6)-1)/10)+1)))))</f>
        <v/>
      </c>
      <c r="J619" s="539">
        <f>IF($N$614="","",IF(OR(ISTEXT($N$612),ISTEXT($N$613),ISTEXT($N$614)),"",IF(OR(7&gt;$N$612,6&gt;$N$613,((6-1)*$N$612+7)&gt;$N$614),"",IF(INDEX($P$614:$W$623,MOD(((6-1)*$N$612+7)-1,10)+1,INT((((6-1)*$N$612+7)-1)/10)+1)="","",INDEX($P$614:$W$623,MOD(((6-1)*$N$612+7)-1,10)+1,INT((((6-1)*$N$612+7)-1)/10)+1)))))</f>
        <v/>
      </c>
      <c r="K619" s="539">
        <f>IF($N$614="","",IF(OR(ISTEXT($N$612),ISTEXT($N$613),ISTEXT($N$614)),"",IF(OR(8&gt;$N$612,6&gt;$N$613,((6-1)*$N$612+8)&gt;$N$614),"",IF(INDEX($P$614:$W$623,MOD(((6-1)*$N$612+8)-1,10)+1,INT((((6-1)*$N$612+8)-1)/10)+1)="","",INDEX($P$614:$W$623,MOD(((6-1)*$N$612+8)-1,10)+1,INT((((6-1)*$N$612+8)-1)/10)+1)))))</f>
        <v/>
      </c>
      <c r="L619" s="539">
        <f>IF($N$614="","",IF(OR(ISTEXT($N$612),ISTEXT($N$613),ISTEXT($N$614)),"",IF(OR(9&gt;$N$612,6&gt;$N$613,((6-1)*$N$612+9)&gt;$N$614),"",IF(INDEX($P$614:$W$623,MOD(((6-1)*$N$612+9)-1,10)+1,INT((((6-1)*$N$612+9)-1)/10)+1)="","",INDEX($P$614:$W$623,MOD(((6-1)*$N$612+9)-1,10)+1,INT((((6-1)*$N$612+9)-1)/10)+1)))))</f>
        <v/>
      </c>
      <c r="M619" s="539">
        <f>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IF(OR($D$612="",$G$612=""),"",IF($D$612="Round",IF(7=1,"Axis 1 (0°)",IF(7=2,"Axis 2 (90°)","")),IF(ISTEXT($N$613),"",IF(7&gt;$N$613,"",IF(ISTEXT($I$612),"",ROUND((7-0.5)*$I$612/$N$613,1))))))</f>
        <v/>
      </c>
      <c r="C620" s="538" t="n"/>
      <c r="D620" s="539">
        <f>IF($N$614="","",IF(OR(ISTEXT($N$612),ISTEXT($N$613),ISTEXT($N$614)),"",IF(OR(1&gt;$N$612,7&gt;$N$613,((7-1)*$N$612+1)&gt;$N$614),"",IF(INDEX($P$614:$W$623,MOD(((7-1)*$N$612+1)-1,10)+1,INT((((7-1)*$N$612+1)-1)/10)+1)="","",INDEX($P$614:$W$623,MOD(((7-1)*$N$612+1)-1,10)+1,INT((((7-1)*$N$612+1)-1)/10)+1)))))</f>
        <v/>
      </c>
      <c r="E620" s="539">
        <f>IF($N$614="","",IF(OR(ISTEXT($N$612),ISTEXT($N$613),ISTEXT($N$614)),"",IF(OR(2&gt;$N$612,7&gt;$N$613,((7-1)*$N$612+2)&gt;$N$614),"",IF(INDEX($P$614:$W$623,MOD(((7-1)*$N$612+2)-1,10)+1,INT((((7-1)*$N$612+2)-1)/10)+1)="","",INDEX($P$614:$W$623,MOD(((7-1)*$N$612+2)-1,10)+1,INT((((7-1)*$N$612+2)-1)/10)+1)))))</f>
        <v/>
      </c>
      <c r="F620" s="539">
        <f>IF($N$614="","",IF(OR(ISTEXT($N$612),ISTEXT($N$613),ISTEXT($N$614)),"",IF(OR(3&gt;$N$612,7&gt;$N$613,((7-1)*$N$612+3)&gt;$N$614),"",IF(INDEX($P$614:$W$623,MOD(((7-1)*$N$612+3)-1,10)+1,INT((((7-1)*$N$612+3)-1)/10)+1)="","",INDEX($P$614:$W$623,MOD(((7-1)*$N$612+3)-1,10)+1,INT((((7-1)*$N$612+3)-1)/10)+1)))))</f>
        <v/>
      </c>
      <c r="G620" s="539">
        <f>IF($N$614="","",IF(OR(ISTEXT($N$612),ISTEXT($N$613),ISTEXT($N$614)),"",IF(OR(4&gt;$N$612,7&gt;$N$613,((7-1)*$N$612+4)&gt;$N$614),"",IF(INDEX($P$614:$W$623,MOD(((7-1)*$N$612+4)-1,10)+1,INT((((7-1)*$N$612+4)-1)/10)+1)="","",INDEX($P$614:$W$623,MOD(((7-1)*$N$612+4)-1,10)+1,INT((((7-1)*$N$612+4)-1)/10)+1)))))</f>
        <v/>
      </c>
      <c r="H620" s="539">
        <f>IF($N$614="","",IF(OR(ISTEXT($N$612),ISTEXT($N$613),ISTEXT($N$614)),"",IF(OR(5&gt;$N$612,7&gt;$N$613,((7-1)*$N$612+5)&gt;$N$614),"",IF(INDEX($P$614:$W$623,MOD(((7-1)*$N$612+5)-1,10)+1,INT((((7-1)*$N$612+5)-1)/10)+1)="","",INDEX($P$614:$W$623,MOD(((7-1)*$N$612+5)-1,10)+1,INT((((7-1)*$N$612+5)-1)/10)+1)))))</f>
        <v/>
      </c>
      <c r="I620" s="539">
        <f>IF($N$614="","",IF(OR(ISTEXT($N$612),ISTEXT($N$613),ISTEXT($N$614)),"",IF(OR(6&gt;$N$612,7&gt;$N$613,((7-1)*$N$612+6)&gt;$N$614),"",IF(INDEX($P$614:$W$623,MOD(((7-1)*$N$612+6)-1,10)+1,INT((((7-1)*$N$612+6)-1)/10)+1)="","",INDEX($P$614:$W$623,MOD(((7-1)*$N$612+6)-1,10)+1,INT((((7-1)*$N$612+6)-1)/10)+1)))))</f>
        <v/>
      </c>
      <c r="J620" s="539">
        <f>IF($N$614="","",IF(OR(ISTEXT($N$612),ISTEXT($N$613),ISTEXT($N$614)),"",IF(OR(7&gt;$N$612,7&gt;$N$613,((7-1)*$N$612+7)&gt;$N$614),"",IF(INDEX($P$614:$W$623,MOD(((7-1)*$N$612+7)-1,10)+1,INT((((7-1)*$N$612+7)-1)/10)+1)="","",INDEX($P$614:$W$623,MOD(((7-1)*$N$612+7)-1,10)+1,INT((((7-1)*$N$612+7)-1)/10)+1)))))</f>
        <v/>
      </c>
      <c r="K620" s="539">
        <f>IF($N$614="","",IF(OR(ISTEXT($N$612),ISTEXT($N$613),ISTEXT($N$614)),"",IF(OR(8&gt;$N$612,7&gt;$N$613,((7-1)*$N$612+8)&gt;$N$614),"",IF(INDEX($P$614:$W$623,MOD(((7-1)*$N$612+8)-1,10)+1,INT((((7-1)*$N$612+8)-1)/10)+1)="","",INDEX($P$614:$W$623,MOD(((7-1)*$N$612+8)-1,10)+1,INT((((7-1)*$N$612+8)-1)/10)+1)))))</f>
        <v/>
      </c>
      <c r="L620" s="539">
        <f>IF($N$614="","",IF(OR(ISTEXT($N$612),ISTEXT($N$613),ISTEXT($N$614)),"",IF(OR(9&gt;$N$612,7&gt;$N$613,((7-1)*$N$612+9)&gt;$N$614),"",IF(INDEX($P$614:$W$623,MOD(((7-1)*$N$612+9)-1,10)+1,INT((((7-1)*$N$612+9)-1)/10)+1)="","",INDEX($P$614:$W$623,MOD(((7-1)*$N$612+9)-1,10)+1,INT((((7-1)*$N$612+9)-1)/10)+1)))))</f>
        <v/>
      </c>
      <c r="M620" s="539">
        <f>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IF(OR($D$612="",$G$612=""),"",IF($D$612="Round",IF(8=1,"Axis 1 (0°)",IF(8=2,"Axis 2 (90°)","")),IF(ISTEXT($N$613),"",IF(8&gt;$N$613,"",IF(ISTEXT($I$612),"",ROUND((8-0.5)*$I$612/$N$613,1))))))</f>
        <v/>
      </c>
      <c r="C621" s="538" t="n"/>
      <c r="D621" s="539">
        <f>IF($N$614="","",IF(OR(ISTEXT($N$612),ISTEXT($N$613),ISTEXT($N$614)),"",IF(OR(1&gt;$N$612,8&gt;$N$613,((8-1)*$N$612+1)&gt;$N$614),"",IF(INDEX($P$614:$W$623,MOD(((8-1)*$N$612+1)-1,10)+1,INT((((8-1)*$N$612+1)-1)/10)+1)="","",INDEX($P$614:$W$623,MOD(((8-1)*$N$612+1)-1,10)+1,INT((((8-1)*$N$612+1)-1)/10)+1)))))</f>
        <v/>
      </c>
      <c r="E621" s="539">
        <f>IF($N$614="","",IF(OR(ISTEXT($N$612),ISTEXT($N$613),ISTEXT($N$614)),"",IF(OR(2&gt;$N$612,8&gt;$N$613,((8-1)*$N$612+2)&gt;$N$614),"",IF(INDEX($P$614:$W$623,MOD(((8-1)*$N$612+2)-1,10)+1,INT((((8-1)*$N$612+2)-1)/10)+1)="","",INDEX($P$614:$W$623,MOD(((8-1)*$N$612+2)-1,10)+1,INT((((8-1)*$N$612+2)-1)/10)+1)))))</f>
        <v/>
      </c>
      <c r="F621" s="539">
        <f>IF($N$614="","",IF(OR(ISTEXT($N$612),ISTEXT($N$613),ISTEXT($N$614)),"",IF(OR(3&gt;$N$612,8&gt;$N$613,((8-1)*$N$612+3)&gt;$N$614),"",IF(INDEX($P$614:$W$623,MOD(((8-1)*$N$612+3)-1,10)+1,INT((((8-1)*$N$612+3)-1)/10)+1)="","",INDEX($P$614:$W$623,MOD(((8-1)*$N$612+3)-1,10)+1,INT((((8-1)*$N$612+3)-1)/10)+1)))))</f>
        <v/>
      </c>
      <c r="G621" s="539">
        <f>IF($N$614="","",IF(OR(ISTEXT($N$612),ISTEXT($N$613),ISTEXT($N$614)),"",IF(OR(4&gt;$N$612,8&gt;$N$613,((8-1)*$N$612+4)&gt;$N$614),"",IF(INDEX($P$614:$W$623,MOD(((8-1)*$N$612+4)-1,10)+1,INT((((8-1)*$N$612+4)-1)/10)+1)="","",INDEX($P$614:$W$623,MOD(((8-1)*$N$612+4)-1,10)+1,INT((((8-1)*$N$612+4)-1)/10)+1)))))</f>
        <v/>
      </c>
      <c r="H621" s="539">
        <f>IF($N$614="","",IF(OR(ISTEXT($N$612),ISTEXT($N$613),ISTEXT($N$614)),"",IF(OR(5&gt;$N$612,8&gt;$N$613,((8-1)*$N$612+5)&gt;$N$614),"",IF(INDEX($P$614:$W$623,MOD(((8-1)*$N$612+5)-1,10)+1,INT((((8-1)*$N$612+5)-1)/10)+1)="","",INDEX($P$614:$W$623,MOD(((8-1)*$N$612+5)-1,10)+1,INT((((8-1)*$N$612+5)-1)/10)+1)))))</f>
        <v/>
      </c>
      <c r="I621" s="539">
        <f>IF($N$614="","",IF(OR(ISTEXT($N$612),ISTEXT($N$613),ISTEXT($N$614)),"",IF(OR(6&gt;$N$612,8&gt;$N$613,((8-1)*$N$612+6)&gt;$N$614),"",IF(INDEX($P$614:$W$623,MOD(((8-1)*$N$612+6)-1,10)+1,INT((((8-1)*$N$612+6)-1)/10)+1)="","",INDEX($P$614:$W$623,MOD(((8-1)*$N$612+6)-1,10)+1,INT((((8-1)*$N$612+6)-1)/10)+1)))))</f>
        <v/>
      </c>
      <c r="J621" s="539">
        <f>IF($N$614="","",IF(OR(ISTEXT($N$612),ISTEXT($N$613),ISTEXT($N$614)),"",IF(OR(7&gt;$N$612,8&gt;$N$613,((8-1)*$N$612+7)&gt;$N$614),"",IF(INDEX($P$614:$W$623,MOD(((8-1)*$N$612+7)-1,10)+1,INT((((8-1)*$N$612+7)-1)/10)+1)="","",INDEX($P$614:$W$623,MOD(((8-1)*$N$612+7)-1,10)+1,INT((((8-1)*$N$612+7)-1)/10)+1)))))</f>
        <v/>
      </c>
      <c r="K621" s="539">
        <f>IF($N$614="","",IF(OR(ISTEXT($N$612),ISTEXT($N$613),ISTEXT($N$614)),"",IF(OR(8&gt;$N$612,8&gt;$N$613,((8-1)*$N$612+8)&gt;$N$614),"",IF(INDEX($P$614:$W$623,MOD(((8-1)*$N$612+8)-1,10)+1,INT((((8-1)*$N$612+8)-1)/10)+1)="","",INDEX($P$614:$W$623,MOD(((8-1)*$N$612+8)-1,10)+1,INT((((8-1)*$N$612+8)-1)/10)+1)))))</f>
        <v/>
      </c>
      <c r="L621" s="539">
        <f>IF($N$614="","",IF(OR(ISTEXT($N$612),ISTEXT($N$613),ISTEXT($N$614)),"",IF(OR(9&gt;$N$612,8&gt;$N$613,((8-1)*$N$612+9)&gt;$N$614),"",IF(INDEX($P$614:$W$623,MOD(((8-1)*$N$612+9)-1,10)+1,INT((((8-1)*$N$612+9)-1)/10)+1)="","",INDEX($P$614:$W$623,MOD(((8-1)*$N$612+9)-1,10)+1,INT((((8-1)*$N$612+9)-1)/10)+1)))))</f>
        <v/>
      </c>
      <c r="M621" s="539">
        <f>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IF($G$627="","",IF($D$627="Round",$G$627&amp;""" dia",$G$627&amp;""" x "&amp;$I$627&amp;""""))</f>
        <v/>
      </c>
      <c r="G625" s="173" t="n"/>
      <c r="H625" s="525">
        <f>IF(OR($D$627="",$G$627=""),"",IF($D$627="Round",IF(ISTEXT($G$627),"",ROUND(PI()*(($G$627-2*N($K$627))/2)^2/144,3)),IF($I$627="","",IF(OR(ISTEXT($G$627),ISTEXT($I$627)),"",ROUND(($G$627-2*N($K$627))*($I$627-2*N($K$627))/144,3)))))</f>
        <v/>
      </c>
      <c r="I625" s="189" t="n"/>
      <c r="J625" s="189" t="n"/>
      <c r="K625" s="189">
        <f>IF(N(J625)*N(H625)=0,"",ROUND(N(J625)*N(H625),0))</f>
        <v/>
      </c>
      <c r="L625" s="189">
        <f>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IF($N$627="","",IF($D$627="Round",$N$627&amp;" x 2 axes",IF($N$628="","",$N$627&amp;" x "&amp;$N$628)))</f>
        <v/>
      </c>
      <c r="N627" s="534">
        <f>IF(OR($D$627="",$G$627=""),"",IF($D$627="Round",IF(ISTEXT($G$627),"",IF($G$627&lt;=9,6,IF($G$627&lt;=12,8,10))),IF(ISTEXT($G$627),"",IF($G$627&lt;12,2,MIN(10,MAX(3,ROUNDUP($G$627/6,0)))))))</f>
        <v/>
      </c>
      <c r="P627" s="473" t="inlineStr">
        <is>
          <t>Quick entry – type readings in order (row by row of the grid), down this column then the next:</t>
        </is>
      </c>
    </row>
    <row r="628" ht="13.35" customHeight="1" s="162">
      <c r="B628" s="535" t="inlineStr">
        <is>
          <t>Depth↓ Pos→ (in)</t>
        </is>
      </c>
      <c r="C628" s="414" t="n"/>
      <c r="D628" s="535">
        <f>IF(ISTEXT($N$627),"",IF(OR($D$627="",$G$627="",1&gt;$N$627),"",IF($D$627="Round",IF(ISTEXT($G$627),"",ROUND(IF(1&lt;=$N$627/2,$G$627/2*(1-SQRT(($N$627-2*1+1)/$N$627)),$G$627-$G$627/2*(1-SQRT(($N$627-2*($N$627-1+1)+1)/$N$627))),1)),IF(ISTEXT($G$627),"",ROUND((1-0.5)*$G$627/$N$627,1)))))</f>
        <v/>
      </c>
      <c r="E628" s="535">
        <f>IF(ISTEXT($N$627),"",IF(OR($D$627="",$G$627="",2&gt;$N$627),"",IF($D$627="Round",IF(ISTEXT($G$627),"",ROUND(IF(2&lt;=$N$627/2,$G$627/2*(1-SQRT(($N$627-2*2+1)/$N$627)),$G$627-$G$627/2*(1-SQRT(($N$627-2*($N$627-2+1)+1)/$N$627))),1)),IF(ISTEXT($G$627),"",ROUND((2-0.5)*$G$627/$N$627,1)))))</f>
        <v/>
      </c>
      <c r="F628" s="535">
        <f>IF(ISTEXT($N$627),"",IF(OR($D$627="",$G$627="",3&gt;$N$627),"",IF($D$627="Round",IF(ISTEXT($G$627),"",ROUND(IF(3&lt;=$N$627/2,$G$627/2*(1-SQRT(($N$627-2*3+1)/$N$627)),$G$627-$G$627/2*(1-SQRT(($N$627-2*($N$627-3+1)+1)/$N$627))),1)),IF(ISTEXT($G$627),"",ROUND((3-0.5)*$G$627/$N$627,1)))))</f>
        <v/>
      </c>
      <c r="G628" s="535">
        <f>IF(ISTEXT($N$627),"",IF(OR($D$627="",$G$627="",4&gt;$N$627),"",IF($D$627="Round",IF(ISTEXT($G$627),"",ROUND(IF(4&lt;=$N$627/2,$G$627/2*(1-SQRT(($N$627-2*4+1)/$N$627)),$G$627-$G$627/2*(1-SQRT(($N$627-2*($N$627-4+1)+1)/$N$627))),1)),IF(ISTEXT($G$627),"",ROUND((4-0.5)*$G$627/$N$627,1)))))</f>
        <v/>
      </c>
      <c r="H628" s="535">
        <f>IF(ISTEXT($N$627),"",IF(OR($D$627="",$G$627="",5&gt;$N$627),"",IF($D$627="Round",IF(ISTEXT($G$627),"",ROUND(IF(5&lt;=$N$627/2,$G$627/2*(1-SQRT(($N$627-2*5+1)/$N$627)),$G$627-$G$627/2*(1-SQRT(($N$627-2*($N$627-5+1)+1)/$N$627))),1)),IF(ISTEXT($G$627),"",ROUND((5-0.5)*$G$627/$N$627,1)))))</f>
        <v/>
      </c>
      <c r="I628" s="535">
        <f>IF(ISTEXT($N$627),"",IF(OR($D$627="",$G$627="",6&gt;$N$627),"",IF($D$627="Round",IF(ISTEXT($G$627),"",ROUND(IF(6&lt;=$N$627/2,$G$627/2*(1-SQRT(($N$627-2*6+1)/$N$627)),$G$627-$G$627/2*(1-SQRT(($N$627-2*($N$627-6+1)+1)/$N$627))),1)),IF(ISTEXT($G$627),"",ROUND((6-0.5)*$G$627/$N$627,1)))))</f>
        <v/>
      </c>
      <c r="J628" s="535">
        <f>IF(ISTEXT($N$627),"",IF(OR($D$627="",$G$627="",7&gt;$N$627),"",IF($D$627="Round",IF(ISTEXT($G$627),"",ROUND(IF(7&lt;=$N$627/2,$G$627/2*(1-SQRT(($N$627-2*7+1)/$N$627)),$G$627-$G$627/2*(1-SQRT(($N$627-2*($N$627-7+1)+1)/$N$627))),1)),IF(ISTEXT($G$627),"",ROUND((7-0.5)*$G$627/$N$627,1)))))</f>
        <v/>
      </c>
      <c r="K628" s="535">
        <f>IF(ISTEXT($N$627),"",IF(OR($D$627="",$G$627="",8&gt;$N$627),"",IF($D$627="Round",IF(ISTEXT($G$627),"",ROUND(IF(8&lt;=$N$627/2,$G$627/2*(1-SQRT(($N$627-2*8+1)/$N$627)),$G$627-$G$627/2*(1-SQRT(($N$627-2*($N$627-8+1)+1)/$N$627))),1)),IF(ISTEXT($G$627),"",ROUND((8-0.5)*$G$627/$N$627,1)))))</f>
        <v/>
      </c>
      <c r="L628" s="535">
        <f>IF(ISTEXT($N$627),"",IF(OR($D$627="",$G$627="",9&gt;$N$627),"",IF($D$627="Round",IF(ISTEXT($G$627),"",ROUND(IF(9&lt;=$N$627/2,$G$627/2*(1-SQRT(($N$627-2*9+1)/$N$627)),$G$627-$G$627/2*(1-SQRT(($N$627-2*($N$627-9+1)+1)/$N$627))),1)),IF(ISTEXT($G$627),"",ROUND((9-0.5)*$G$627/$N$627,1)))))</f>
        <v/>
      </c>
      <c r="M628" s="535">
        <f>IF(ISTEXT($N$627),"",IF(OR($D$627="",$G$627="",10&gt;$N$627),"",IF($D$627="Round",IF(ISTEXT($G$627),"",ROUND(IF(10&lt;=$N$627/2,$G$627/2*(1-SQRT(($N$627-2*10+1)/$N$627)),$G$627-$G$627/2*(1-SQRT(($N$627-2*($N$627-10+1)+1)/$N$627))),1)),IF(ISTEXT($G$627),"",ROUND((10-0.5)*$G$627/$N$627,1)))))</f>
        <v/>
      </c>
      <c r="N628" s="534">
        <f>IF(OR($D$627="",$G$627=""),"",IF($D$627="Round",2,IF($I$627="","",IF(ISTEXT($I$627),"",IF($I$627&lt;12,2,MIN(8,MAX(3,ROUNDUP($I$627/6,0))))))))</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IF(OR($D$627="",$G$627=""),"",IF($D$627="Round",IF(1=1,"Axis 1 (0°)",IF(1=2,"Axis 2 (90°)","")),IF(ISTEXT($N$628),"",IF(1&gt;$N$628,"",IF(ISTEXT($I$627),"",ROUND((1-0.5)*$I$627/$N$628,1))))))</f>
        <v/>
      </c>
      <c r="C629" s="538" t="n"/>
      <c r="D629" s="539">
        <f>IF($N$629="","",IF(OR(ISTEXT($N$627),ISTEXT($N$628),ISTEXT($N$629)),"",IF(OR(1&gt;$N$627,1&gt;$N$628,((1-1)*$N$627+1)&gt;$N$629),"",IF(INDEX($P$629:$W$638,MOD(((1-1)*$N$627+1)-1,10)+1,INT((((1-1)*$N$627+1)-1)/10)+1)="","",INDEX($P$629:$W$638,MOD(((1-1)*$N$627+1)-1,10)+1,INT((((1-1)*$N$627+1)-1)/10)+1)))))</f>
        <v/>
      </c>
      <c r="E629" s="539">
        <f>IF($N$629="","",IF(OR(ISTEXT($N$627),ISTEXT($N$628),ISTEXT($N$629)),"",IF(OR(2&gt;$N$627,1&gt;$N$628,((1-1)*$N$627+2)&gt;$N$629),"",IF(INDEX($P$629:$W$638,MOD(((1-1)*$N$627+2)-1,10)+1,INT((((1-1)*$N$627+2)-1)/10)+1)="","",INDEX($P$629:$W$638,MOD(((1-1)*$N$627+2)-1,10)+1,INT((((1-1)*$N$627+2)-1)/10)+1)))))</f>
        <v/>
      </c>
      <c r="F629" s="539">
        <f>IF($N$629="","",IF(OR(ISTEXT($N$627),ISTEXT($N$628),ISTEXT($N$629)),"",IF(OR(3&gt;$N$627,1&gt;$N$628,((1-1)*$N$627+3)&gt;$N$629),"",IF(INDEX($P$629:$W$638,MOD(((1-1)*$N$627+3)-1,10)+1,INT((((1-1)*$N$627+3)-1)/10)+1)="","",INDEX($P$629:$W$638,MOD(((1-1)*$N$627+3)-1,10)+1,INT((((1-1)*$N$627+3)-1)/10)+1)))))</f>
        <v/>
      </c>
      <c r="G629" s="539">
        <f>IF($N$629="","",IF(OR(ISTEXT($N$627),ISTEXT($N$628),ISTEXT($N$629)),"",IF(OR(4&gt;$N$627,1&gt;$N$628,((1-1)*$N$627+4)&gt;$N$629),"",IF(INDEX($P$629:$W$638,MOD(((1-1)*$N$627+4)-1,10)+1,INT((((1-1)*$N$627+4)-1)/10)+1)="","",INDEX($P$629:$W$638,MOD(((1-1)*$N$627+4)-1,10)+1,INT((((1-1)*$N$627+4)-1)/10)+1)))))</f>
        <v/>
      </c>
      <c r="H629" s="539">
        <f>IF($N$629="","",IF(OR(ISTEXT($N$627),ISTEXT($N$628),ISTEXT($N$629)),"",IF(OR(5&gt;$N$627,1&gt;$N$628,((1-1)*$N$627+5)&gt;$N$629),"",IF(INDEX($P$629:$W$638,MOD(((1-1)*$N$627+5)-1,10)+1,INT((((1-1)*$N$627+5)-1)/10)+1)="","",INDEX($P$629:$W$638,MOD(((1-1)*$N$627+5)-1,10)+1,INT((((1-1)*$N$627+5)-1)/10)+1)))))</f>
        <v/>
      </c>
      <c r="I629" s="539">
        <f>IF($N$629="","",IF(OR(ISTEXT($N$627),ISTEXT($N$628),ISTEXT($N$629)),"",IF(OR(6&gt;$N$627,1&gt;$N$628,((1-1)*$N$627+6)&gt;$N$629),"",IF(INDEX($P$629:$W$638,MOD(((1-1)*$N$627+6)-1,10)+1,INT((((1-1)*$N$627+6)-1)/10)+1)="","",INDEX($P$629:$W$638,MOD(((1-1)*$N$627+6)-1,10)+1,INT((((1-1)*$N$627+6)-1)/10)+1)))))</f>
        <v/>
      </c>
      <c r="J629" s="539">
        <f>IF($N$629="","",IF(OR(ISTEXT($N$627),ISTEXT($N$628),ISTEXT($N$629)),"",IF(OR(7&gt;$N$627,1&gt;$N$628,((1-1)*$N$627+7)&gt;$N$629),"",IF(INDEX($P$629:$W$638,MOD(((1-1)*$N$627+7)-1,10)+1,INT((((1-1)*$N$627+7)-1)/10)+1)="","",INDEX($P$629:$W$638,MOD(((1-1)*$N$627+7)-1,10)+1,INT((((1-1)*$N$627+7)-1)/10)+1)))))</f>
        <v/>
      </c>
      <c r="K629" s="539">
        <f>IF($N$629="","",IF(OR(ISTEXT($N$627),ISTEXT($N$628),ISTEXT($N$629)),"",IF(OR(8&gt;$N$627,1&gt;$N$628,((1-1)*$N$627+8)&gt;$N$629),"",IF(INDEX($P$629:$W$638,MOD(((1-1)*$N$627+8)-1,10)+1,INT((((1-1)*$N$627+8)-1)/10)+1)="","",INDEX($P$629:$W$638,MOD(((1-1)*$N$627+8)-1,10)+1,INT((((1-1)*$N$627+8)-1)/10)+1)))))</f>
        <v/>
      </c>
      <c r="L629" s="539">
        <f>IF($N$629="","",IF(OR(ISTEXT($N$627),ISTEXT($N$628),ISTEXT($N$629)),"",IF(OR(9&gt;$N$627,1&gt;$N$628,((1-1)*$N$627+9)&gt;$N$629),"",IF(INDEX($P$629:$W$638,MOD(((1-1)*$N$627+9)-1,10)+1,INT((((1-1)*$N$627+9)-1)/10)+1)="","",INDEX($P$629:$W$638,MOD(((1-1)*$N$627+9)-1,10)+1,INT((((1-1)*$N$627+9)-1)/10)+1)))))</f>
        <v/>
      </c>
      <c r="M629" s="539">
        <f>IF($N$629="","",IF(OR(ISTEXT($N$627),ISTEXT($N$628),ISTEXT($N$629)),"",IF(OR(10&gt;$N$627,1&gt;$N$628,((1-1)*$N$627+10)&gt;$N$629),"",IF(INDEX($P$629:$W$638,MOD(((1-1)*$N$627+10)-1,10)+1,INT((((1-1)*$N$627+10)-1)/10)+1)="","",INDEX($P$629:$W$638,MOD(((1-1)*$N$627+10)-1,10)+1,INT((((1-1)*$N$627+10)-1)/10)+1)))))</f>
        <v/>
      </c>
      <c r="N629" s="534">
        <f>IF(OR(N627="",N628=""),"",IF(OR(ISTEXT(N627),ISTEXT(N628)),"",N627*N628))</f>
        <v/>
      </c>
      <c r="P629" s="540" t="n"/>
      <c r="Q629" s="540" t="n"/>
      <c r="R629" s="540" t="n"/>
      <c r="S629" s="540" t="n"/>
      <c r="T629" s="540" t="n"/>
      <c r="U629" s="540" t="n"/>
      <c r="V629" s="540" t="n"/>
      <c r="W629" s="540" t="n"/>
    </row>
    <row r="630" ht="13.35" customHeight="1" s="162">
      <c r="B630" s="537">
        <f>IF(OR($D$627="",$G$627=""),"",IF($D$627="Round",IF(2=1,"Axis 1 (0°)",IF(2=2,"Axis 2 (90°)","")),IF(ISTEXT($N$628),"",IF(2&gt;$N$628,"",IF(ISTEXT($I$627),"",ROUND((2-0.5)*$I$627/$N$628,1))))))</f>
        <v/>
      </c>
      <c r="C630" s="538" t="n"/>
      <c r="D630" s="539">
        <f>IF($N$629="","",IF(OR(ISTEXT($N$627),ISTEXT($N$628),ISTEXT($N$629)),"",IF(OR(1&gt;$N$627,2&gt;$N$628,((2-1)*$N$627+1)&gt;$N$629),"",IF(INDEX($P$629:$W$638,MOD(((2-1)*$N$627+1)-1,10)+1,INT((((2-1)*$N$627+1)-1)/10)+1)="","",INDEX($P$629:$W$638,MOD(((2-1)*$N$627+1)-1,10)+1,INT((((2-1)*$N$627+1)-1)/10)+1)))))</f>
        <v/>
      </c>
      <c r="E630" s="539">
        <f>IF($N$629="","",IF(OR(ISTEXT($N$627),ISTEXT($N$628),ISTEXT($N$629)),"",IF(OR(2&gt;$N$627,2&gt;$N$628,((2-1)*$N$627+2)&gt;$N$629),"",IF(INDEX($P$629:$W$638,MOD(((2-1)*$N$627+2)-1,10)+1,INT((((2-1)*$N$627+2)-1)/10)+1)="","",INDEX($P$629:$W$638,MOD(((2-1)*$N$627+2)-1,10)+1,INT((((2-1)*$N$627+2)-1)/10)+1)))))</f>
        <v/>
      </c>
      <c r="F630" s="539">
        <f>IF($N$629="","",IF(OR(ISTEXT($N$627),ISTEXT($N$628),ISTEXT($N$629)),"",IF(OR(3&gt;$N$627,2&gt;$N$628,((2-1)*$N$627+3)&gt;$N$629),"",IF(INDEX($P$629:$W$638,MOD(((2-1)*$N$627+3)-1,10)+1,INT((((2-1)*$N$627+3)-1)/10)+1)="","",INDEX($P$629:$W$638,MOD(((2-1)*$N$627+3)-1,10)+1,INT((((2-1)*$N$627+3)-1)/10)+1)))))</f>
        <v/>
      </c>
      <c r="G630" s="539">
        <f>IF($N$629="","",IF(OR(ISTEXT($N$627),ISTEXT($N$628),ISTEXT($N$629)),"",IF(OR(4&gt;$N$627,2&gt;$N$628,((2-1)*$N$627+4)&gt;$N$629),"",IF(INDEX($P$629:$W$638,MOD(((2-1)*$N$627+4)-1,10)+1,INT((((2-1)*$N$627+4)-1)/10)+1)="","",INDEX($P$629:$W$638,MOD(((2-1)*$N$627+4)-1,10)+1,INT((((2-1)*$N$627+4)-1)/10)+1)))))</f>
        <v/>
      </c>
      <c r="H630" s="539">
        <f>IF($N$629="","",IF(OR(ISTEXT($N$627),ISTEXT($N$628),ISTEXT($N$629)),"",IF(OR(5&gt;$N$627,2&gt;$N$628,((2-1)*$N$627+5)&gt;$N$629),"",IF(INDEX($P$629:$W$638,MOD(((2-1)*$N$627+5)-1,10)+1,INT((((2-1)*$N$627+5)-1)/10)+1)="","",INDEX($P$629:$W$638,MOD(((2-1)*$N$627+5)-1,10)+1,INT((((2-1)*$N$627+5)-1)/10)+1)))))</f>
        <v/>
      </c>
      <c r="I630" s="539">
        <f>IF($N$629="","",IF(OR(ISTEXT($N$627),ISTEXT($N$628),ISTEXT($N$629)),"",IF(OR(6&gt;$N$627,2&gt;$N$628,((2-1)*$N$627+6)&gt;$N$629),"",IF(INDEX($P$629:$W$638,MOD(((2-1)*$N$627+6)-1,10)+1,INT((((2-1)*$N$627+6)-1)/10)+1)="","",INDEX($P$629:$W$638,MOD(((2-1)*$N$627+6)-1,10)+1,INT((((2-1)*$N$627+6)-1)/10)+1)))))</f>
        <v/>
      </c>
      <c r="J630" s="539">
        <f>IF($N$629="","",IF(OR(ISTEXT($N$627),ISTEXT($N$628),ISTEXT($N$629)),"",IF(OR(7&gt;$N$627,2&gt;$N$628,((2-1)*$N$627+7)&gt;$N$629),"",IF(INDEX($P$629:$W$638,MOD(((2-1)*$N$627+7)-1,10)+1,INT((((2-1)*$N$627+7)-1)/10)+1)="","",INDEX($P$629:$W$638,MOD(((2-1)*$N$627+7)-1,10)+1,INT((((2-1)*$N$627+7)-1)/10)+1)))))</f>
        <v/>
      </c>
      <c r="K630" s="539">
        <f>IF($N$629="","",IF(OR(ISTEXT($N$627),ISTEXT($N$628),ISTEXT($N$629)),"",IF(OR(8&gt;$N$627,2&gt;$N$628,((2-1)*$N$627+8)&gt;$N$629),"",IF(INDEX($P$629:$W$638,MOD(((2-1)*$N$627+8)-1,10)+1,INT((((2-1)*$N$627+8)-1)/10)+1)="","",INDEX($P$629:$W$638,MOD(((2-1)*$N$627+8)-1,10)+1,INT((((2-1)*$N$627+8)-1)/10)+1)))))</f>
        <v/>
      </c>
      <c r="L630" s="539">
        <f>IF($N$629="","",IF(OR(ISTEXT($N$627),ISTEXT($N$628),ISTEXT($N$629)),"",IF(OR(9&gt;$N$627,2&gt;$N$628,((2-1)*$N$627+9)&gt;$N$629),"",IF(INDEX($P$629:$W$638,MOD(((2-1)*$N$627+9)-1,10)+1,INT((((2-1)*$N$627+9)-1)/10)+1)="","",INDEX($P$629:$W$638,MOD(((2-1)*$N$627+9)-1,10)+1,INT((((2-1)*$N$627+9)-1)/10)+1)))))</f>
        <v/>
      </c>
      <c r="M630" s="539">
        <f>IF($N$629="","",IF(OR(ISTEXT($N$627),ISTEXT($N$628),ISTEXT($N$629)),"",IF(OR(10&gt;$N$627,2&gt;$N$628,((2-1)*$N$627+10)&gt;$N$629),"",IF(INDEX($P$629:$W$638,MOD(((2-1)*$N$627+10)-1,10)+1,INT((((2-1)*$N$627+10)-1)/10)+1)="","",INDEX($P$629:$W$638,MOD(((2-1)*$N$627+10)-1,10)+1,INT((((2-1)*$N$627+10)-1)/10)+1)))))</f>
        <v/>
      </c>
      <c r="P630" s="540" t="n"/>
      <c r="Q630" s="540" t="n"/>
      <c r="R630" s="540" t="n"/>
      <c r="S630" s="540" t="n"/>
      <c r="T630" s="540" t="n"/>
      <c r="U630" s="540" t="n"/>
      <c r="V630" s="540" t="n"/>
      <c r="W630" s="540" t="n"/>
    </row>
    <row r="631" ht="13.35" customHeight="1" s="162">
      <c r="B631" s="537">
        <f>IF(OR($D$627="",$G$627=""),"",IF($D$627="Round",IF(3=1,"Axis 1 (0°)",IF(3=2,"Axis 2 (90°)","")),IF(ISTEXT($N$628),"",IF(3&gt;$N$628,"",IF(ISTEXT($I$627),"",ROUND((3-0.5)*$I$627/$N$628,1))))))</f>
        <v/>
      </c>
      <c r="C631" s="538" t="n"/>
      <c r="D631" s="539">
        <f>IF($N$629="","",IF(OR(ISTEXT($N$627),ISTEXT($N$628),ISTEXT($N$629)),"",IF(OR(1&gt;$N$627,3&gt;$N$628,((3-1)*$N$627+1)&gt;$N$629),"",IF(INDEX($P$629:$W$638,MOD(((3-1)*$N$627+1)-1,10)+1,INT((((3-1)*$N$627+1)-1)/10)+1)="","",INDEX($P$629:$W$638,MOD(((3-1)*$N$627+1)-1,10)+1,INT((((3-1)*$N$627+1)-1)/10)+1)))))</f>
        <v/>
      </c>
      <c r="E631" s="539">
        <f>IF($N$629="","",IF(OR(ISTEXT($N$627),ISTEXT($N$628),ISTEXT($N$629)),"",IF(OR(2&gt;$N$627,3&gt;$N$628,((3-1)*$N$627+2)&gt;$N$629),"",IF(INDEX($P$629:$W$638,MOD(((3-1)*$N$627+2)-1,10)+1,INT((((3-1)*$N$627+2)-1)/10)+1)="","",INDEX($P$629:$W$638,MOD(((3-1)*$N$627+2)-1,10)+1,INT((((3-1)*$N$627+2)-1)/10)+1)))))</f>
        <v/>
      </c>
      <c r="F631" s="539">
        <f>IF($N$629="","",IF(OR(ISTEXT($N$627),ISTEXT($N$628),ISTEXT($N$629)),"",IF(OR(3&gt;$N$627,3&gt;$N$628,((3-1)*$N$627+3)&gt;$N$629),"",IF(INDEX($P$629:$W$638,MOD(((3-1)*$N$627+3)-1,10)+1,INT((((3-1)*$N$627+3)-1)/10)+1)="","",INDEX($P$629:$W$638,MOD(((3-1)*$N$627+3)-1,10)+1,INT((((3-1)*$N$627+3)-1)/10)+1)))))</f>
        <v/>
      </c>
      <c r="G631" s="539">
        <f>IF($N$629="","",IF(OR(ISTEXT($N$627),ISTEXT($N$628),ISTEXT($N$629)),"",IF(OR(4&gt;$N$627,3&gt;$N$628,((3-1)*$N$627+4)&gt;$N$629),"",IF(INDEX($P$629:$W$638,MOD(((3-1)*$N$627+4)-1,10)+1,INT((((3-1)*$N$627+4)-1)/10)+1)="","",INDEX($P$629:$W$638,MOD(((3-1)*$N$627+4)-1,10)+1,INT((((3-1)*$N$627+4)-1)/10)+1)))))</f>
        <v/>
      </c>
      <c r="H631" s="539">
        <f>IF($N$629="","",IF(OR(ISTEXT($N$627),ISTEXT($N$628),ISTEXT($N$629)),"",IF(OR(5&gt;$N$627,3&gt;$N$628,((3-1)*$N$627+5)&gt;$N$629),"",IF(INDEX($P$629:$W$638,MOD(((3-1)*$N$627+5)-1,10)+1,INT((((3-1)*$N$627+5)-1)/10)+1)="","",INDEX($P$629:$W$638,MOD(((3-1)*$N$627+5)-1,10)+1,INT((((3-1)*$N$627+5)-1)/10)+1)))))</f>
        <v/>
      </c>
      <c r="I631" s="539">
        <f>IF($N$629="","",IF(OR(ISTEXT($N$627),ISTEXT($N$628),ISTEXT($N$629)),"",IF(OR(6&gt;$N$627,3&gt;$N$628,((3-1)*$N$627+6)&gt;$N$629),"",IF(INDEX($P$629:$W$638,MOD(((3-1)*$N$627+6)-1,10)+1,INT((((3-1)*$N$627+6)-1)/10)+1)="","",INDEX($P$629:$W$638,MOD(((3-1)*$N$627+6)-1,10)+1,INT((((3-1)*$N$627+6)-1)/10)+1)))))</f>
        <v/>
      </c>
      <c r="J631" s="539">
        <f>IF($N$629="","",IF(OR(ISTEXT($N$627),ISTEXT($N$628),ISTEXT($N$629)),"",IF(OR(7&gt;$N$627,3&gt;$N$628,((3-1)*$N$627+7)&gt;$N$629),"",IF(INDEX($P$629:$W$638,MOD(((3-1)*$N$627+7)-1,10)+1,INT((((3-1)*$N$627+7)-1)/10)+1)="","",INDEX($P$629:$W$638,MOD(((3-1)*$N$627+7)-1,10)+1,INT((((3-1)*$N$627+7)-1)/10)+1)))))</f>
        <v/>
      </c>
      <c r="K631" s="539">
        <f>IF($N$629="","",IF(OR(ISTEXT($N$627),ISTEXT($N$628),ISTEXT($N$629)),"",IF(OR(8&gt;$N$627,3&gt;$N$628,((3-1)*$N$627+8)&gt;$N$629),"",IF(INDEX($P$629:$W$638,MOD(((3-1)*$N$627+8)-1,10)+1,INT((((3-1)*$N$627+8)-1)/10)+1)="","",INDEX($P$629:$W$638,MOD(((3-1)*$N$627+8)-1,10)+1,INT((((3-1)*$N$627+8)-1)/10)+1)))))</f>
        <v/>
      </c>
      <c r="L631" s="539">
        <f>IF($N$629="","",IF(OR(ISTEXT($N$627),ISTEXT($N$628),ISTEXT($N$629)),"",IF(OR(9&gt;$N$627,3&gt;$N$628,((3-1)*$N$627+9)&gt;$N$629),"",IF(INDEX($P$629:$W$638,MOD(((3-1)*$N$627+9)-1,10)+1,INT((((3-1)*$N$627+9)-1)/10)+1)="","",INDEX($P$629:$W$638,MOD(((3-1)*$N$627+9)-1,10)+1,INT((((3-1)*$N$627+9)-1)/10)+1)))))</f>
        <v/>
      </c>
      <c r="M631" s="539">
        <f>IF($N$629="","",IF(OR(ISTEXT($N$627),ISTEXT($N$628),ISTEXT($N$629)),"",IF(OR(10&gt;$N$627,3&gt;$N$628,((3-1)*$N$627+10)&gt;$N$629),"",IF(INDEX($P$629:$W$638,MOD(((3-1)*$N$627+10)-1,10)+1,INT((((3-1)*$N$627+10)-1)/10)+1)="","",INDEX($P$629:$W$638,MOD(((3-1)*$N$627+10)-1,10)+1,INT((((3-1)*$N$627+10)-1)/10)+1)))))</f>
        <v/>
      </c>
      <c r="P631" s="540" t="n"/>
      <c r="Q631" s="540" t="n"/>
      <c r="R631" s="540" t="n"/>
      <c r="S631" s="540" t="n"/>
      <c r="T631" s="540" t="n"/>
      <c r="U631" s="540" t="n"/>
      <c r="V631" s="540" t="n"/>
      <c r="W631" s="540" t="n"/>
    </row>
    <row r="632" ht="13.35" customHeight="1" s="162">
      <c r="B632" s="537">
        <f>IF(OR($D$627="",$G$627=""),"",IF($D$627="Round",IF(4=1,"Axis 1 (0°)",IF(4=2,"Axis 2 (90°)","")),IF(ISTEXT($N$628),"",IF(4&gt;$N$628,"",IF(ISTEXT($I$627),"",ROUND((4-0.5)*$I$627/$N$628,1))))))</f>
        <v/>
      </c>
      <c r="C632" s="538" t="n"/>
      <c r="D632" s="539">
        <f>IF($N$629="","",IF(OR(ISTEXT($N$627),ISTEXT($N$628),ISTEXT($N$629)),"",IF(OR(1&gt;$N$627,4&gt;$N$628,((4-1)*$N$627+1)&gt;$N$629),"",IF(INDEX($P$629:$W$638,MOD(((4-1)*$N$627+1)-1,10)+1,INT((((4-1)*$N$627+1)-1)/10)+1)="","",INDEX($P$629:$W$638,MOD(((4-1)*$N$627+1)-1,10)+1,INT((((4-1)*$N$627+1)-1)/10)+1)))))</f>
        <v/>
      </c>
      <c r="E632" s="539">
        <f>IF($N$629="","",IF(OR(ISTEXT($N$627),ISTEXT($N$628),ISTEXT($N$629)),"",IF(OR(2&gt;$N$627,4&gt;$N$628,((4-1)*$N$627+2)&gt;$N$629),"",IF(INDEX($P$629:$W$638,MOD(((4-1)*$N$627+2)-1,10)+1,INT((((4-1)*$N$627+2)-1)/10)+1)="","",INDEX($P$629:$W$638,MOD(((4-1)*$N$627+2)-1,10)+1,INT((((4-1)*$N$627+2)-1)/10)+1)))))</f>
        <v/>
      </c>
      <c r="F632" s="539">
        <f>IF($N$629="","",IF(OR(ISTEXT($N$627),ISTEXT($N$628),ISTEXT($N$629)),"",IF(OR(3&gt;$N$627,4&gt;$N$628,((4-1)*$N$627+3)&gt;$N$629),"",IF(INDEX($P$629:$W$638,MOD(((4-1)*$N$627+3)-1,10)+1,INT((((4-1)*$N$627+3)-1)/10)+1)="","",INDEX($P$629:$W$638,MOD(((4-1)*$N$627+3)-1,10)+1,INT((((4-1)*$N$627+3)-1)/10)+1)))))</f>
        <v/>
      </c>
      <c r="G632" s="539">
        <f>IF($N$629="","",IF(OR(ISTEXT($N$627),ISTEXT($N$628),ISTEXT($N$629)),"",IF(OR(4&gt;$N$627,4&gt;$N$628,((4-1)*$N$627+4)&gt;$N$629),"",IF(INDEX($P$629:$W$638,MOD(((4-1)*$N$627+4)-1,10)+1,INT((((4-1)*$N$627+4)-1)/10)+1)="","",INDEX($P$629:$W$638,MOD(((4-1)*$N$627+4)-1,10)+1,INT((((4-1)*$N$627+4)-1)/10)+1)))))</f>
        <v/>
      </c>
      <c r="H632" s="539">
        <f>IF($N$629="","",IF(OR(ISTEXT($N$627),ISTEXT($N$628),ISTEXT($N$629)),"",IF(OR(5&gt;$N$627,4&gt;$N$628,((4-1)*$N$627+5)&gt;$N$629),"",IF(INDEX($P$629:$W$638,MOD(((4-1)*$N$627+5)-1,10)+1,INT((((4-1)*$N$627+5)-1)/10)+1)="","",INDEX($P$629:$W$638,MOD(((4-1)*$N$627+5)-1,10)+1,INT((((4-1)*$N$627+5)-1)/10)+1)))))</f>
        <v/>
      </c>
      <c r="I632" s="539">
        <f>IF($N$629="","",IF(OR(ISTEXT($N$627),ISTEXT($N$628),ISTEXT($N$629)),"",IF(OR(6&gt;$N$627,4&gt;$N$628,((4-1)*$N$627+6)&gt;$N$629),"",IF(INDEX($P$629:$W$638,MOD(((4-1)*$N$627+6)-1,10)+1,INT((((4-1)*$N$627+6)-1)/10)+1)="","",INDEX($P$629:$W$638,MOD(((4-1)*$N$627+6)-1,10)+1,INT((((4-1)*$N$627+6)-1)/10)+1)))))</f>
        <v/>
      </c>
      <c r="J632" s="539">
        <f>IF($N$629="","",IF(OR(ISTEXT($N$627),ISTEXT($N$628),ISTEXT($N$629)),"",IF(OR(7&gt;$N$627,4&gt;$N$628,((4-1)*$N$627+7)&gt;$N$629),"",IF(INDEX($P$629:$W$638,MOD(((4-1)*$N$627+7)-1,10)+1,INT((((4-1)*$N$627+7)-1)/10)+1)="","",INDEX($P$629:$W$638,MOD(((4-1)*$N$627+7)-1,10)+1,INT((((4-1)*$N$627+7)-1)/10)+1)))))</f>
        <v/>
      </c>
      <c r="K632" s="539">
        <f>IF($N$629="","",IF(OR(ISTEXT($N$627),ISTEXT($N$628),ISTEXT($N$629)),"",IF(OR(8&gt;$N$627,4&gt;$N$628,((4-1)*$N$627+8)&gt;$N$629),"",IF(INDEX($P$629:$W$638,MOD(((4-1)*$N$627+8)-1,10)+1,INT((((4-1)*$N$627+8)-1)/10)+1)="","",INDEX($P$629:$W$638,MOD(((4-1)*$N$627+8)-1,10)+1,INT((((4-1)*$N$627+8)-1)/10)+1)))))</f>
        <v/>
      </c>
      <c r="L632" s="539">
        <f>IF($N$629="","",IF(OR(ISTEXT($N$627),ISTEXT($N$628),ISTEXT($N$629)),"",IF(OR(9&gt;$N$627,4&gt;$N$628,((4-1)*$N$627+9)&gt;$N$629),"",IF(INDEX($P$629:$W$638,MOD(((4-1)*$N$627+9)-1,10)+1,INT((((4-1)*$N$627+9)-1)/10)+1)="","",INDEX($P$629:$W$638,MOD(((4-1)*$N$627+9)-1,10)+1,INT((((4-1)*$N$627+9)-1)/10)+1)))))</f>
        <v/>
      </c>
      <c r="M632" s="539">
        <f>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IF(OR($D$627="",$G$627=""),"",IF($D$627="Round",IF(5=1,"Axis 1 (0°)",IF(5=2,"Axis 2 (90°)","")),IF(ISTEXT($N$628),"",IF(5&gt;$N$628,"",IF(ISTEXT($I$627),"",ROUND((5-0.5)*$I$627/$N$628,1))))))</f>
        <v/>
      </c>
      <c r="C633" s="538" t="n"/>
      <c r="D633" s="539">
        <f>IF($N$629="","",IF(OR(ISTEXT($N$627),ISTEXT($N$628),ISTEXT($N$629)),"",IF(OR(1&gt;$N$627,5&gt;$N$628,((5-1)*$N$627+1)&gt;$N$629),"",IF(INDEX($P$629:$W$638,MOD(((5-1)*$N$627+1)-1,10)+1,INT((((5-1)*$N$627+1)-1)/10)+1)="","",INDEX($P$629:$W$638,MOD(((5-1)*$N$627+1)-1,10)+1,INT((((5-1)*$N$627+1)-1)/10)+1)))))</f>
        <v/>
      </c>
      <c r="E633" s="539">
        <f>IF($N$629="","",IF(OR(ISTEXT($N$627),ISTEXT($N$628),ISTEXT($N$629)),"",IF(OR(2&gt;$N$627,5&gt;$N$628,((5-1)*$N$627+2)&gt;$N$629),"",IF(INDEX($P$629:$W$638,MOD(((5-1)*$N$627+2)-1,10)+1,INT((((5-1)*$N$627+2)-1)/10)+1)="","",INDEX($P$629:$W$638,MOD(((5-1)*$N$627+2)-1,10)+1,INT((((5-1)*$N$627+2)-1)/10)+1)))))</f>
        <v/>
      </c>
      <c r="F633" s="539">
        <f>IF($N$629="","",IF(OR(ISTEXT($N$627),ISTEXT($N$628),ISTEXT($N$629)),"",IF(OR(3&gt;$N$627,5&gt;$N$628,((5-1)*$N$627+3)&gt;$N$629),"",IF(INDEX($P$629:$W$638,MOD(((5-1)*$N$627+3)-1,10)+1,INT((((5-1)*$N$627+3)-1)/10)+1)="","",INDEX($P$629:$W$638,MOD(((5-1)*$N$627+3)-1,10)+1,INT((((5-1)*$N$627+3)-1)/10)+1)))))</f>
        <v/>
      </c>
      <c r="G633" s="539">
        <f>IF($N$629="","",IF(OR(ISTEXT($N$627),ISTEXT($N$628),ISTEXT($N$629)),"",IF(OR(4&gt;$N$627,5&gt;$N$628,((5-1)*$N$627+4)&gt;$N$629),"",IF(INDEX($P$629:$W$638,MOD(((5-1)*$N$627+4)-1,10)+1,INT((((5-1)*$N$627+4)-1)/10)+1)="","",INDEX($P$629:$W$638,MOD(((5-1)*$N$627+4)-1,10)+1,INT((((5-1)*$N$627+4)-1)/10)+1)))))</f>
        <v/>
      </c>
      <c r="H633" s="539">
        <f>IF($N$629="","",IF(OR(ISTEXT($N$627),ISTEXT($N$628),ISTEXT($N$629)),"",IF(OR(5&gt;$N$627,5&gt;$N$628,((5-1)*$N$627+5)&gt;$N$629),"",IF(INDEX($P$629:$W$638,MOD(((5-1)*$N$627+5)-1,10)+1,INT((((5-1)*$N$627+5)-1)/10)+1)="","",INDEX($P$629:$W$638,MOD(((5-1)*$N$627+5)-1,10)+1,INT((((5-1)*$N$627+5)-1)/10)+1)))))</f>
        <v/>
      </c>
      <c r="I633" s="539">
        <f>IF($N$629="","",IF(OR(ISTEXT($N$627),ISTEXT($N$628),ISTEXT($N$629)),"",IF(OR(6&gt;$N$627,5&gt;$N$628,((5-1)*$N$627+6)&gt;$N$629),"",IF(INDEX($P$629:$W$638,MOD(((5-1)*$N$627+6)-1,10)+1,INT((((5-1)*$N$627+6)-1)/10)+1)="","",INDEX($P$629:$W$638,MOD(((5-1)*$N$627+6)-1,10)+1,INT((((5-1)*$N$627+6)-1)/10)+1)))))</f>
        <v/>
      </c>
      <c r="J633" s="539">
        <f>IF($N$629="","",IF(OR(ISTEXT($N$627),ISTEXT($N$628),ISTEXT($N$629)),"",IF(OR(7&gt;$N$627,5&gt;$N$628,((5-1)*$N$627+7)&gt;$N$629),"",IF(INDEX($P$629:$W$638,MOD(((5-1)*$N$627+7)-1,10)+1,INT((((5-1)*$N$627+7)-1)/10)+1)="","",INDEX($P$629:$W$638,MOD(((5-1)*$N$627+7)-1,10)+1,INT((((5-1)*$N$627+7)-1)/10)+1)))))</f>
        <v/>
      </c>
      <c r="K633" s="539">
        <f>IF($N$629="","",IF(OR(ISTEXT($N$627),ISTEXT($N$628),ISTEXT($N$629)),"",IF(OR(8&gt;$N$627,5&gt;$N$628,((5-1)*$N$627+8)&gt;$N$629),"",IF(INDEX($P$629:$W$638,MOD(((5-1)*$N$627+8)-1,10)+1,INT((((5-1)*$N$627+8)-1)/10)+1)="","",INDEX($P$629:$W$638,MOD(((5-1)*$N$627+8)-1,10)+1,INT((((5-1)*$N$627+8)-1)/10)+1)))))</f>
        <v/>
      </c>
      <c r="L633" s="539">
        <f>IF($N$629="","",IF(OR(ISTEXT($N$627),ISTEXT($N$628),ISTEXT($N$629)),"",IF(OR(9&gt;$N$627,5&gt;$N$628,((5-1)*$N$627+9)&gt;$N$629),"",IF(INDEX($P$629:$W$638,MOD(((5-1)*$N$627+9)-1,10)+1,INT((((5-1)*$N$627+9)-1)/10)+1)="","",INDEX($P$629:$W$638,MOD(((5-1)*$N$627+9)-1,10)+1,INT((((5-1)*$N$627+9)-1)/10)+1)))))</f>
        <v/>
      </c>
      <c r="M633" s="539">
        <f>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IF(OR($D$627="",$G$627=""),"",IF($D$627="Round",IF(6=1,"Axis 1 (0°)",IF(6=2,"Axis 2 (90°)","")),IF(ISTEXT($N$628),"",IF(6&gt;$N$628,"",IF(ISTEXT($I$627),"",ROUND((6-0.5)*$I$627/$N$628,1))))))</f>
        <v/>
      </c>
      <c r="C634" s="538" t="n"/>
      <c r="D634" s="539">
        <f>IF($N$629="","",IF(OR(ISTEXT($N$627),ISTEXT($N$628),ISTEXT($N$629)),"",IF(OR(1&gt;$N$627,6&gt;$N$628,((6-1)*$N$627+1)&gt;$N$629),"",IF(INDEX($P$629:$W$638,MOD(((6-1)*$N$627+1)-1,10)+1,INT((((6-1)*$N$627+1)-1)/10)+1)="","",INDEX($P$629:$W$638,MOD(((6-1)*$N$627+1)-1,10)+1,INT((((6-1)*$N$627+1)-1)/10)+1)))))</f>
        <v/>
      </c>
      <c r="E634" s="539">
        <f>IF($N$629="","",IF(OR(ISTEXT($N$627),ISTEXT($N$628),ISTEXT($N$629)),"",IF(OR(2&gt;$N$627,6&gt;$N$628,((6-1)*$N$627+2)&gt;$N$629),"",IF(INDEX($P$629:$W$638,MOD(((6-1)*$N$627+2)-1,10)+1,INT((((6-1)*$N$627+2)-1)/10)+1)="","",INDEX($P$629:$W$638,MOD(((6-1)*$N$627+2)-1,10)+1,INT((((6-1)*$N$627+2)-1)/10)+1)))))</f>
        <v/>
      </c>
      <c r="F634" s="539">
        <f>IF($N$629="","",IF(OR(ISTEXT($N$627),ISTEXT($N$628),ISTEXT($N$629)),"",IF(OR(3&gt;$N$627,6&gt;$N$628,((6-1)*$N$627+3)&gt;$N$629),"",IF(INDEX($P$629:$W$638,MOD(((6-1)*$N$627+3)-1,10)+1,INT((((6-1)*$N$627+3)-1)/10)+1)="","",INDEX($P$629:$W$638,MOD(((6-1)*$N$627+3)-1,10)+1,INT((((6-1)*$N$627+3)-1)/10)+1)))))</f>
        <v/>
      </c>
      <c r="G634" s="539">
        <f>IF($N$629="","",IF(OR(ISTEXT($N$627),ISTEXT($N$628),ISTEXT($N$629)),"",IF(OR(4&gt;$N$627,6&gt;$N$628,((6-1)*$N$627+4)&gt;$N$629),"",IF(INDEX($P$629:$W$638,MOD(((6-1)*$N$627+4)-1,10)+1,INT((((6-1)*$N$627+4)-1)/10)+1)="","",INDEX($P$629:$W$638,MOD(((6-1)*$N$627+4)-1,10)+1,INT((((6-1)*$N$627+4)-1)/10)+1)))))</f>
        <v/>
      </c>
      <c r="H634" s="539">
        <f>IF($N$629="","",IF(OR(ISTEXT($N$627),ISTEXT($N$628),ISTEXT($N$629)),"",IF(OR(5&gt;$N$627,6&gt;$N$628,((6-1)*$N$627+5)&gt;$N$629),"",IF(INDEX($P$629:$W$638,MOD(((6-1)*$N$627+5)-1,10)+1,INT((((6-1)*$N$627+5)-1)/10)+1)="","",INDEX($P$629:$W$638,MOD(((6-1)*$N$627+5)-1,10)+1,INT((((6-1)*$N$627+5)-1)/10)+1)))))</f>
        <v/>
      </c>
      <c r="I634" s="539">
        <f>IF($N$629="","",IF(OR(ISTEXT($N$627),ISTEXT($N$628),ISTEXT($N$629)),"",IF(OR(6&gt;$N$627,6&gt;$N$628,((6-1)*$N$627+6)&gt;$N$629),"",IF(INDEX($P$629:$W$638,MOD(((6-1)*$N$627+6)-1,10)+1,INT((((6-1)*$N$627+6)-1)/10)+1)="","",INDEX($P$629:$W$638,MOD(((6-1)*$N$627+6)-1,10)+1,INT((((6-1)*$N$627+6)-1)/10)+1)))))</f>
        <v/>
      </c>
      <c r="J634" s="539">
        <f>IF($N$629="","",IF(OR(ISTEXT($N$627),ISTEXT($N$628),ISTEXT($N$629)),"",IF(OR(7&gt;$N$627,6&gt;$N$628,((6-1)*$N$627+7)&gt;$N$629),"",IF(INDEX($P$629:$W$638,MOD(((6-1)*$N$627+7)-1,10)+1,INT((((6-1)*$N$627+7)-1)/10)+1)="","",INDEX($P$629:$W$638,MOD(((6-1)*$N$627+7)-1,10)+1,INT((((6-1)*$N$627+7)-1)/10)+1)))))</f>
        <v/>
      </c>
      <c r="K634" s="539">
        <f>IF($N$629="","",IF(OR(ISTEXT($N$627),ISTEXT($N$628),ISTEXT($N$629)),"",IF(OR(8&gt;$N$627,6&gt;$N$628,((6-1)*$N$627+8)&gt;$N$629),"",IF(INDEX($P$629:$W$638,MOD(((6-1)*$N$627+8)-1,10)+1,INT((((6-1)*$N$627+8)-1)/10)+1)="","",INDEX($P$629:$W$638,MOD(((6-1)*$N$627+8)-1,10)+1,INT((((6-1)*$N$627+8)-1)/10)+1)))))</f>
        <v/>
      </c>
      <c r="L634" s="539">
        <f>IF($N$629="","",IF(OR(ISTEXT($N$627),ISTEXT($N$628),ISTEXT($N$629)),"",IF(OR(9&gt;$N$627,6&gt;$N$628,((6-1)*$N$627+9)&gt;$N$629),"",IF(INDEX($P$629:$W$638,MOD(((6-1)*$N$627+9)-1,10)+1,INT((((6-1)*$N$627+9)-1)/10)+1)="","",INDEX($P$629:$W$638,MOD(((6-1)*$N$627+9)-1,10)+1,INT((((6-1)*$N$627+9)-1)/10)+1)))))</f>
        <v/>
      </c>
      <c r="M634" s="539">
        <f>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IF(OR($D$627="",$G$627=""),"",IF($D$627="Round",IF(7=1,"Axis 1 (0°)",IF(7=2,"Axis 2 (90°)","")),IF(ISTEXT($N$628),"",IF(7&gt;$N$628,"",IF(ISTEXT($I$627),"",ROUND((7-0.5)*$I$627/$N$628,1))))))</f>
        <v/>
      </c>
      <c r="C635" s="538" t="n"/>
      <c r="D635" s="539">
        <f>IF($N$629="","",IF(OR(ISTEXT($N$627),ISTEXT($N$628),ISTEXT($N$629)),"",IF(OR(1&gt;$N$627,7&gt;$N$628,((7-1)*$N$627+1)&gt;$N$629),"",IF(INDEX($P$629:$W$638,MOD(((7-1)*$N$627+1)-1,10)+1,INT((((7-1)*$N$627+1)-1)/10)+1)="","",INDEX($P$629:$W$638,MOD(((7-1)*$N$627+1)-1,10)+1,INT((((7-1)*$N$627+1)-1)/10)+1)))))</f>
        <v/>
      </c>
      <c r="E635" s="539">
        <f>IF($N$629="","",IF(OR(ISTEXT($N$627),ISTEXT($N$628),ISTEXT($N$629)),"",IF(OR(2&gt;$N$627,7&gt;$N$628,((7-1)*$N$627+2)&gt;$N$629),"",IF(INDEX($P$629:$W$638,MOD(((7-1)*$N$627+2)-1,10)+1,INT((((7-1)*$N$627+2)-1)/10)+1)="","",INDEX($P$629:$W$638,MOD(((7-1)*$N$627+2)-1,10)+1,INT((((7-1)*$N$627+2)-1)/10)+1)))))</f>
        <v/>
      </c>
      <c r="F635" s="539">
        <f>IF($N$629="","",IF(OR(ISTEXT($N$627),ISTEXT($N$628),ISTEXT($N$629)),"",IF(OR(3&gt;$N$627,7&gt;$N$628,((7-1)*$N$627+3)&gt;$N$629),"",IF(INDEX($P$629:$W$638,MOD(((7-1)*$N$627+3)-1,10)+1,INT((((7-1)*$N$627+3)-1)/10)+1)="","",INDEX($P$629:$W$638,MOD(((7-1)*$N$627+3)-1,10)+1,INT((((7-1)*$N$627+3)-1)/10)+1)))))</f>
        <v/>
      </c>
      <c r="G635" s="539">
        <f>IF($N$629="","",IF(OR(ISTEXT($N$627),ISTEXT($N$628),ISTEXT($N$629)),"",IF(OR(4&gt;$N$627,7&gt;$N$628,((7-1)*$N$627+4)&gt;$N$629),"",IF(INDEX($P$629:$W$638,MOD(((7-1)*$N$627+4)-1,10)+1,INT((((7-1)*$N$627+4)-1)/10)+1)="","",INDEX($P$629:$W$638,MOD(((7-1)*$N$627+4)-1,10)+1,INT((((7-1)*$N$627+4)-1)/10)+1)))))</f>
        <v/>
      </c>
      <c r="H635" s="539">
        <f>IF($N$629="","",IF(OR(ISTEXT($N$627),ISTEXT($N$628),ISTEXT($N$629)),"",IF(OR(5&gt;$N$627,7&gt;$N$628,((7-1)*$N$627+5)&gt;$N$629),"",IF(INDEX($P$629:$W$638,MOD(((7-1)*$N$627+5)-1,10)+1,INT((((7-1)*$N$627+5)-1)/10)+1)="","",INDEX($P$629:$W$638,MOD(((7-1)*$N$627+5)-1,10)+1,INT((((7-1)*$N$627+5)-1)/10)+1)))))</f>
        <v/>
      </c>
      <c r="I635" s="539">
        <f>IF($N$629="","",IF(OR(ISTEXT($N$627),ISTEXT($N$628),ISTEXT($N$629)),"",IF(OR(6&gt;$N$627,7&gt;$N$628,((7-1)*$N$627+6)&gt;$N$629),"",IF(INDEX($P$629:$W$638,MOD(((7-1)*$N$627+6)-1,10)+1,INT((((7-1)*$N$627+6)-1)/10)+1)="","",INDEX($P$629:$W$638,MOD(((7-1)*$N$627+6)-1,10)+1,INT((((7-1)*$N$627+6)-1)/10)+1)))))</f>
        <v/>
      </c>
      <c r="J635" s="539">
        <f>IF($N$629="","",IF(OR(ISTEXT($N$627),ISTEXT($N$628),ISTEXT($N$629)),"",IF(OR(7&gt;$N$627,7&gt;$N$628,((7-1)*$N$627+7)&gt;$N$629),"",IF(INDEX($P$629:$W$638,MOD(((7-1)*$N$627+7)-1,10)+1,INT((((7-1)*$N$627+7)-1)/10)+1)="","",INDEX($P$629:$W$638,MOD(((7-1)*$N$627+7)-1,10)+1,INT((((7-1)*$N$627+7)-1)/10)+1)))))</f>
        <v/>
      </c>
      <c r="K635" s="539">
        <f>IF($N$629="","",IF(OR(ISTEXT($N$627),ISTEXT($N$628),ISTEXT($N$629)),"",IF(OR(8&gt;$N$627,7&gt;$N$628,((7-1)*$N$627+8)&gt;$N$629),"",IF(INDEX($P$629:$W$638,MOD(((7-1)*$N$627+8)-1,10)+1,INT((((7-1)*$N$627+8)-1)/10)+1)="","",INDEX($P$629:$W$638,MOD(((7-1)*$N$627+8)-1,10)+1,INT((((7-1)*$N$627+8)-1)/10)+1)))))</f>
        <v/>
      </c>
      <c r="L635" s="539">
        <f>IF($N$629="","",IF(OR(ISTEXT($N$627),ISTEXT($N$628),ISTEXT($N$629)),"",IF(OR(9&gt;$N$627,7&gt;$N$628,((7-1)*$N$627+9)&gt;$N$629),"",IF(INDEX($P$629:$W$638,MOD(((7-1)*$N$627+9)-1,10)+1,INT((((7-1)*$N$627+9)-1)/10)+1)="","",INDEX($P$629:$W$638,MOD(((7-1)*$N$627+9)-1,10)+1,INT((((7-1)*$N$627+9)-1)/10)+1)))))</f>
        <v/>
      </c>
      <c r="M635" s="539">
        <f>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IF(OR($D$627="",$G$627=""),"",IF($D$627="Round",IF(8=1,"Axis 1 (0°)",IF(8=2,"Axis 2 (90°)","")),IF(ISTEXT($N$628),"",IF(8&gt;$N$628,"",IF(ISTEXT($I$627),"",ROUND((8-0.5)*$I$627/$N$628,1))))))</f>
        <v/>
      </c>
      <c r="C636" s="538" t="n"/>
      <c r="D636" s="539">
        <f>IF($N$629="","",IF(OR(ISTEXT($N$627),ISTEXT($N$628),ISTEXT($N$629)),"",IF(OR(1&gt;$N$627,8&gt;$N$628,((8-1)*$N$627+1)&gt;$N$629),"",IF(INDEX($P$629:$W$638,MOD(((8-1)*$N$627+1)-1,10)+1,INT((((8-1)*$N$627+1)-1)/10)+1)="","",INDEX($P$629:$W$638,MOD(((8-1)*$N$627+1)-1,10)+1,INT((((8-1)*$N$627+1)-1)/10)+1)))))</f>
        <v/>
      </c>
      <c r="E636" s="539">
        <f>IF($N$629="","",IF(OR(ISTEXT($N$627),ISTEXT($N$628),ISTEXT($N$629)),"",IF(OR(2&gt;$N$627,8&gt;$N$628,((8-1)*$N$627+2)&gt;$N$629),"",IF(INDEX($P$629:$W$638,MOD(((8-1)*$N$627+2)-1,10)+1,INT((((8-1)*$N$627+2)-1)/10)+1)="","",INDEX($P$629:$W$638,MOD(((8-1)*$N$627+2)-1,10)+1,INT((((8-1)*$N$627+2)-1)/10)+1)))))</f>
        <v/>
      </c>
      <c r="F636" s="539">
        <f>IF($N$629="","",IF(OR(ISTEXT($N$627),ISTEXT($N$628),ISTEXT($N$629)),"",IF(OR(3&gt;$N$627,8&gt;$N$628,((8-1)*$N$627+3)&gt;$N$629),"",IF(INDEX($P$629:$W$638,MOD(((8-1)*$N$627+3)-1,10)+1,INT((((8-1)*$N$627+3)-1)/10)+1)="","",INDEX($P$629:$W$638,MOD(((8-1)*$N$627+3)-1,10)+1,INT((((8-1)*$N$627+3)-1)/10)+1)))))</f>
        <v/>
      </c>
      <c r="G636" s="539">
        <f>IF($N$629="","",IF(OR(ISTEXT($N$627),ISTEXT($N$628),ISTEXT($N$629)),"",IF(OR(4&gt;$N$627,8&gt;$N$628,((8-1)*$N$627+4)&gt;$N$629),"",IF(INDEX($P$629:$W$638,MOD(((8-1)*$N$627+4)-1,10)+1,INT((((8-1)*$N$627+4)-1)/10)+1)="","",INDEX($P$629:$W$638,MOD(((8-1)*$N$627+4)-1,10)+1,INT((((8-1)*$N$627+4)-1)/10)+1)))))</f>
        <v/>
      </c>
      <c r="H636" s="539">
        <f>IF($N$629="","",IF(OR(ISTEXT($N$627),ISTEXT($N$628),ISTEXT($N$629)),"",IF(OR(5&gt;$N$627,8&gt;$N$628,((8-1)*$N$627+5)&gt;$N$629),"",IF(INDEX($P$629:$W$638,MOD(((8-1)*$N$627+5)-1,10)+1,INT((((8-1)*$N$627+5)-1)/10)+1)="","",INDEX($P$629:$W$638,MOD(((8-1)*$N$627+5)-1,10)+1,INT((((8-1)*$N$627+5)-1)/10)+1)))))</f>
        <v/>
      </c>
      <c r="I636" s="539">
        <f>IF($N$629="","",IF(OR(ISTEXT($N$627),ISTEXT($N$628),ISTEXT($N$629)),"",IF(OR(6&gt;$N$627,8&gt;$N$628,((8-1)*$N$627+6)&gt;$N$629),"",IF(INDEX($P$629:$W$638,MOD(((8-1)*$N$627+6)-1,10)+1,INT((((8-1)*$N$627+6)-1)/10)+1)="","",INDEX($P$629:$W$638,MOD(((8-1)*$N$627+6)-1,10)+1,INT((((8-1)*$N$627+6)-1)/10)+1)))))</f>
        <v/>
      </c>
      <c r="J636" s="539">
        <f>IF($N$629="","",IF(OR(ISTEXT($N$627),ISTEXT($N$628),ISTEXT($N$629)),"",IF(OR(7&gt;$N$627,8&gt;$N$628,((8-1)*$N$627+7)&gt;$N$629),"",IF(INDEX($P$629:$W$638,MOD(((8-1)*$N$627+7)-1,10)+1,INT((((8-1)*$N$627+7)-1)/10)+1)="","",INDEX($P$629:$W$638,MOD(((8-1)*$N$627+7)-1,10)+1,INT((((8-1)*$N$627+7)-1)/10)+1)))))</f>
        <v/>
      </c>
      <c r="K636" s="539">
        <f>IF($N$629="","",IF(OR(ISTEXT($N$627),ISTEXT($N$628),ISTEXT($N$629)),"",IF(OR(8&gt;$N$627,8&gt;$N$628,((8-1)*$N$627+8)&gt;$N$629),"",IF(INDEX($P$629:$W$638,MOD(((8-1)*$N$627+8)-1,10)+1,INT((((8-1)*$N$627+8)-1)/10)+1)="","",INDEX($P$629:$W$638,MOD(((8-1)*$N$627+8)-1,10)+1,INT((((8-1)*$N$627+8)-1)/10)+1)))))</f>
        <v/>
      </c>
      <c r="L636" s="539">
        <f>IF($N$629="","",IF(OR(ISTEXT($N$627),ISTEXT($N$628),ISTEXT($N$629)),"",IF(OR(9&gt;$N$627,8&gt;$N$628,((8-1)*$N$627+9)&gt;$N$629),"",IF(INDEX($P$629:$W$638,MOD(((8-1)*$N$627+9)-1,10)+1,INT((((8-1)*$N$627+9)-1)/10)+1)="","",INDEX($P$629:$W$638,MOD(((8-1)*$N$627+9)-1,10)+1,INT((((8-1)*$N$627+9)-1)/10)+1)))))</f>
        <v/>
      </c>
      <c r="M636" s="539">
        <f>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IF($G$646="","",IF($D$646="Round",$G$646&amp;""" dia",$G$646&amp;""" x "&amp;$I$646&amp;""""))</f>
        <v/>
      </c>
      <c r="G644" s="173" t="n"/>
      <c r="H644" s="525">
        <f>IF(OR($D$646="",$G$646=""),"",IF($D$646="Round",IF(ISTEXT($G$646),"",ROUND(PI()*(($G$646-2*N($K$646))/2)^2/144,3)),IF($I$646="","",IF(OR(ISTEXT($G$646),ISTEXT($I$646)),"",ROUND(($G$646-2*N($K$646))*($I$646-2*N($K$646))/144,3)))))</f>
        <v/>
      </c>
      <c r="I644" s="189" t="n"/>
      <c r="J644" s="189" t="n"/>
      <c r="K644" s="189">
        <f>IF(N(J644)*N(H644)=0,"",ROUND(N(J644)*N(H644),0))</f>
        <v/>
      </c>
      <c r="L644" s="189">
        <f>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IF($N$646="","",IF($D$646="Round",$N$646&amp;" x 2 axes",IF($N$647="","",$N$646&amp;" x "&amp;$N$647)))</f>
        <v/>
      </c>
      <c r="N646" s="534">
        <f>IF(OR($D$646="",$G$646=""),"",IF($D$646="Round",IF(ISTEXT($G$646),"",IF($G$646&lt;=9,6,IF($G$646&lt;=12,8,10))),IF(ISTEXT($G$646),"",IF($G$646&lt;12,2,MIN(10,MAX(3,ROUNDUP($G$646/6,0)))))))</f>
        <v/>
      </c>
      <c r="P646" s="473" t="inlineStr">
        <is>
          <t>Quick entry – type readings in order (row by row of the grid), down this column then the next:</t>
        </is>
      </c>
    </row>
    <row r="647" ht="13.35" customHeight="1" s="162">
      <c r="B647" s="535" t="inlineStr">
        <is>
          <t>Depth↓ Pos→ (in)</t>
        </is>
      </c>
      <c r="C647" s="414" t="n"/>
      <c r="D647" s="535">
        <f>IF(ISTEXT($N$646),"",IF(OR($D$646="",$G$646="",1&gt;$N$646),"",IF($D$646="Round",IF(ISTEXT($G$646),"",ROUND(IF(1&lt;=$N$646/2,$G$646/2*(1-SQRT(($N$646-2*1+1)/$N$646)),$G$646-$G$646/2*(1-SQRT(($N$646-2*($N$646-1+1)+1)/$N$646))),1)),IF(ISTEXT($G$646),"",ROUND((1-0.5)*$G$646/$N$646,1)))))</f>
        <v/>
      </c>
      <c r="E647" s="535">
        <f>IF(ISTEXT($N$646),"",IF(OR($D$646="",$G$646="",2&gt;$N$646),"",IF($D$646="Round",IF(ISTEXT($G$646),"",ROUND(IF(2&lt;=$N$646/2,$G$646/2*(1-SQRT(($N$646-2*2+1)/$N$646)),$G$646-$G$646/2*(1-SQRT(($N$646-2*($N$646-2+1)+1)/$N$646))),1)),IF(ISTEXT($G$646),"",ROUND((2-0.5)*$G$646/$N$646,1)))))</f>
        <v/>
      </c>
      <c r="F647" s="535">
        <f>IF(ISTEXT($N$646),"",IF(OR($D$646="",$G$646="",3&gt;$N$646),"",IF($D$646="Round",IF(ISTEXT($G$646),"",ROUND(IF(3&lt;=$N$646/2,$G$646/2*(1-SQRT(($N$646-2*3+1)/$N$646)),$G$646-$G$646/2*(1-SQRT(($N$646-2*($N$646-3+1)+1)/$N$646))),1)),IF(ISTEXT($G$646),"",ROUND((3-0.5)*$G$646/$N$646,1)))))</f>
        <v/>
      </c>
      <c r="G647" s="535">
        <f>IF(ISTEXT($N$646),"",IF(OR($D$646="",$G$646="",4&gt;$N$646),"",IF($D$646="Round",IF(ISTEXT($G$646),"",ROUND(IF(4&lt;=$N$646/2,$G$646/2*(1-SQRT(($N$646-2*4+1)/$N$646)),$G$646-$G$646/2*(1-SQRT(($N$646-2*($N$646-4+1)+1)/$N$646))),1)),IF(ISTEXT($G$646),"",ROUND((4-0.5)*$G$646/$N$646,1)))))</f>
        <v/>
      </c>
      <c r="H647" s="535">
        <f>IF(ISTEXT($N$646),"",IF(OR($D$646="",$G$646="",5&gt;$N$646),"",IF($D$646="Round",IF(ISTEXT($G$646),"",ROUND(IF(5&lt;=$N$646/2,$G$646/2*(1-SQRT(($N$646-2*5+1)/$N$646)),$G$646-$G$646/2*(1-SQRT(($N$646-2*($N$646-5+1)+1)/$N$646))),1)),IF(ISTEXT($G$646),"",ROUND((5-0.5)*$G$646/$N$646,1)))))</f>
        <v/>
      </c>
      <c r="I647" s="535">
        <f>IF(ISTEXT($N$646),"",IF(OR($D$646="",$G$646="",6&gt;$N$646),"",IF($D$646="Round",IF(ISTEXT($G$646),"",ROUND(IF(6&lt;=$N$646/2,$G$646/2*(1-SQRT(($N$646-2*6+1)/$N$646)),$G$646-$G$646/2*(1-SQRT(($N$646-2*($N$646-6+1)+1)/$N$646))),1)),IF(ISTEXT($G$646),"",ROUND((6-0.5)*$G$646/$N$646,1)))))</f>
        <v/>
      </c>
      <c r="J647" s="535">
        <f>IF(ISTEXT($N$646),"",IF(OR($D$646="",$G$646="",7&gt;$N$646),"",IF($D$646="Round",IF(ISTEXT($G$646),"",ROUND(IF(7&lt;=$N$646/2,$G$646/2*(1-SQRT(($N$646-2*7+1)/$N$646)),$G$646-$G$646/2*(1-SQRT(($N$646-2*($N$646-7+1)+1)/$N$646))),1)),IF(ISTEXT($G$646),"",ROUND((7-0.5)*$G$646/$N$646,1)))))</f>
        <v/>
      </c>
      <c r="K647" s="535">
        <f>IF(ISTEXT($N$646),"",IF(OR($D$646="",$G$646="",8&gt;$N$646),"",IF($D$646="Round",IF(ISTEXT($G$646),"",ROUND(IF(8&lt;=$N$646/2,$G$646/2*(1-SQRT(($N$646-2*8+1)/$N$646)),$G$646-$G$646/2*(1-SQRT(($N$646-2*($N$646-8+1)+1)/$N$646))),1)),IF(ISTEXT($G$646),"",ROUND((8-0.5)*$G$646/$N$646,1)))))</f>
        <v/>
      </c>
      <c r="L647" s="535">
        <f>IF(ISTEXT($N$646),"",IF(OR($D$646="",$G$646="",9&gt;$N$646),"",IF($D$646="Round",IF(ISTEXT($G$646),"",ROUND(IF(9&lt;=$N$646/2,$G$646/2*(1-SQRT(($N$646-2*9+1)/$N$646)),$G$646-$G$646/2*(1-SQRT(($N$646-2*($N$646-9+1)+1)/$N$646))),1)),IF(ISTEXT($G$646),"",ROUND((9-0.5)*$G$646/$N$646,1)))))</f>
        <v/>
      </c>
      <c r="M647" s="535">
        <f>IF(ISTEXT($N$646),"",IF(OR($D$646="",$G$646="",10&gt;$N$646),"",IF($D$646="Round",IF(ISTEXT($G$646),"",ROUND(IF(10&lt;=$N$646/2,$G$646/2*(1-SQRT(($N$646-2*10+1)/$N$646)),$G$646-$G$646/2*(1-SQRT(($N$646-2*($N$646-10+1)+1)/$N$646))),1)),IF(ISTEXT($G$646),"",ROUND((10-0.5)*$G$646/$N$646,1)))))</f>
        <v/>
      </c>
      <c r="N647" s="534">
        <f>IF(OR($D$646="",$G$646=""),"",IF($D$646="Round",2,IF($I$646="","",IF(ISTEXT($I$646),"",IF($I$646&lt;12,2,MIN(8,MAX(3,ROUNDUP($I$646/6,0))))))))</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IF(OR($D$646="",$G$646=""),"",IF($D$646="Round",IF(1=1,"Axis 1 (0°)",IF(1=2,"Axis 2 (90°)","")),IF(ISTEXT($N$647),"",IF(1&gt;$N$647,"",IF(ISTEXT($I$646),"",ROUND((1-0.5)*$I$646/$N$647,1))))))</f>
        <v/>
      </c>
      <c r="C648" s="538" t="n"/>
      <c r="D648" s="539">
        <f>IF($N$648="","",IF(OR(ISTEXT($N$646),ISTEXT($N$647),ISTEXT($N$648)),"",IF(OR(1&gt;$N$646,1&gt;$N$647,((1-1)*$N$646+1)&gt;$N$648),"",IF(INDEX($P$648:$W$657,MOD(((1-1)*$N$646+1)-1,10)+1,INT((((1-1)*$N$646+1)-1)/10)+1)="","",INDEX($P$648:$W$657,MOD(((1-1)*$N$646+1)-1,10)+1,INT((((1-1)*$N$646+1)-1)/10)+1)))))</f>
        <v/>
      </c>
      <c r="E648" s="539">
        <f>IF($N$648="","",IF(OR(ISTEXT($N$646),ISTEXT($N$647),ISTEXT($N$648)),"",IF(OR(2&gt;$N$646,1&gt;$N$647,((1-1)*$N$646+2)&gt;$N$648),"",IF(INDEX($P$648:$W$657,MOD(((1-1)*$N$646+2)-1,10)+1,INT((((1-1)*$N$646+2)-1)/10)+1)="","",INDEX($P$648:$W$657,MOD(((1-1)*$N$646+2)-1,10)+1,INT((((1-1)*$N$646+2)-1)/10)+1)))))</f>
        <v/>
      </c>
      <c r="F648" s="539">
        <f>IF($N$648="","",IF(OR(ISTEXT($N$646),ISTEXT($N$647),ISTEXT($N$648)),"",IF(OR(3&gt;$N$646,1&gt;$N$647,((1-1)*$N$646+3)&gt;$N$648),"",IF(INDEX($P$648:$W$657,MOD(((1-1)*$N$646+3)-1,10)+1,INT((((1-1)*$N$646+3)-1)/10)+1)="","",INDEX($P$648:$W$657,MOD(((1-1)*$N$646+3)-1,10)+1,INT((((1-1)*$N$646+3)-1)/10)+1)))))</f>
        <v/>
      </c>
      <c r="G648" s="539">
        <f>IF($N$648="","",IF(OR(ISTEXT($N$646),ISTEXT($N$647),ISTEXT($N$648)),"",IF(OR(4&gt;$N$646,1&gt;$N$647,((1-1)*$N$646+4)&gt;$N$648),"",IF(INDEX($P$648:$W$657,MOD(((1-1)*$N$646+4)-1,10)+1,INT((((1-1)*$N$646+4)-1)/10)+1)="","",INDEX($P$648:$W$657,MOD(((1-1)*$N$646+4)-1,10)+1,INT((((1-1)*$N$646+4)-1)/10)+1)))))</f>
        <v/>
      </c>
      <c r="H648" s="539">
        <f>IF($N$648="","",IF(OR(ISTEXT($N$646),ISTEXT($N$647),ISTEXT($N$648)),"",IF(OR(5&gt;$N$646,1&gt;$N$647,((1-1)*$N$646+5)&gt;$N$648),"",IF(INDEX($P$648:$W$657,MOD(((1-1)*$N$646+5)-1,10)+1,INT((((1-1)*$N$646+5)-1)/10)+1)="","",INDEX($P$648:$W$657,MOD(((1-1)*$N$646+5)-1,10)+1,INT((((1-1)*$N$646+5)-1)/10)+1)))))</f>
        <v/>
      </c>
      <c r="I648" s="539">
        <f>IF($N$648="","",IF(OR(ISTEXT($N$646),ISTEXT($N$647),ISTEXT($N$648)),"",IF(OR(6&gt;$N$646,1&gt;$N$647,((1-1)*$N$646+6)&gt;$N$648),"",IF(INDEX($P$648:$W$657,MOD(((1-1)*$N$646+6)-1,10)+1,INT((((1-1)*$N$646+6)-1)/10)+1)="","",INDEX($P$648:$W$657,MOD(((1-1)*$N$646+6)-1,10)+1,INT((((1-1)*$N$646+6)-1)/10)+1)))))</f>
        <v/>
      </c>
      <c r="J648" s="539">
        <f>IF($N$648="","",IF(OR(ISTEXT($N$646),ISTEXT($N$647),ISTEXT($N$648)),"",IF(OR(7&gt;$N$646,1&gt;$N$647,((1-1)*$N$646+7)&gt;$N$648),"",IF(INDEX($P$648:$W$657,MOD(((1-1)*$N$646+7)-1,10)+1,INT((((1-1)*$N$646+7)-1)/10)+1)="","",INDEX($P$648:$W$657,MOD(((1-1)*$N$646+7)-1,10)+1,INT((((1-1)*$N$646+7)-1)/10)+1)))))</f>
        <v/>
      </c>
      <c r="K648" s="539">
        <f>IF($N$648="","",IF(OR(ISTEXT($N$646),ISTEXT($N$647),ISTEXT($N$648)),"",IF(OR(8&gt;$N$646,1&gt;$N$647,((1-1)*$N$646+8)&gt;$N$648),"",IF(INDEX($P$648:$W$657,MOD(((1-1)*$N$646+8)-1,10)+1,INT((((1-1)*$N$646+8)-1)/10)+1)="","",INDEX($P$648:$W$657,MOD(((1-1)*$N$646+8)-1,10)+1,INT((((1-1)*$N$646+8)-1)/10)+1)))))</f>
        <v/>
      </c>
      <c r="L648" s="539">
        <f>IF($N$648="","",IF(OR(ISTEXT($N$646),ISTEXT($N$647),ISTEXT($N$648)),"",IF(OR(9&gt;$N$646,1&gt;$N$647,((1-1)*$N$646+9)&gt;$N$648),"",IF(INDEX($P$648:$W$657,MOD(((1-1)*$N$646+9)-1,10)+1,INT((((1-1)*$N$646+9)-1)/10)+1)="","",INDEX($P$648:$W$657,MOD(((1-1)*$N$646+9)-1,10)+1,INT((((1-1)*$N$646+9)-1)/10)+1)))))</f>
        <v/>
      </c>
      <c r="M648" s="539">
        <f>IF($N$648="","",IF(OR(ISTEXT($N$646),ISTEXT($N$647),ISTEXT($N$648)),"",IF(OR(10&gt;$N$646,1&gt;$N$647,((1-1)*$N$646+10)&gt;$N$648),"",IF(INDEX($P$648:$W$657,MOD(((1-1)*$N$646+10)-1,10)+1,INT((((1-1)*$N$646+10)-1)/10)+1)="","",INDEX($P$648:$W$657,MOD(((1-1)*$N$646+10)-1,10)+1,INT((((1-1)*$N$646+10)-1)/10)+1)))))</f>
        <v/>
      </c>
      <c r="N648" s="534">
        <f>IF(OR(N646="",N647=""),"",IF(OR(ISTEXT(N646),ISTEXT(N647)),"",N646*N647))</f>
        <v/>
      </c>
      <c r="P648" s="540" t="n"/>
      <c r="Q648" s="540" t="n"/>
      <c r="R648" s="540" t="n"/>
      <c r="S648" s="540" t="n"/>
      <c r="T648" s="540" t="n"/>
      <c r="U648" s="540" t="n"/>
      <c r="V648" s="540" t="n"/>
      <c r="W648" s="540" t="n"/>
    </row>
    <row r="649" ht="13.35" customHeight="1" s="162">
      <c r="B649" s="537">
        <f>IF(OR($D$646="",$G$646=""),"",IF($D$646="Round",IF(2=1,"Axis 1 (0°)",IF(2=2,"Axis 2 (90°)","")),IF(ISTEXT($N$647),"",IF(2&gt;$N$647,"",IF(ISTEXT($I$646),"",ROUND((2-0.5)*$I$646/$N$647,1))))))</f>
        <v/>
      </c>
      <c r="C649" s="538" t="n"/>
      <c r="D649" s="539">
        <f>IF($N$648="","",IF(OR(ISTEXT($N$646),ISTEXT($N$647),ISTEXT($N$648)),"",IF(OR(1&gt;$N$646,2&gt;$N$647,((2-1)*$N$646+1)&gt;$N$648),"",IF(INDEX($P$648:$W$657,MOD(((2-1)*$N$646+1)-1,10)+1,INT((((2-1)*$N$646+1)-1)/10)+1)="","",INDEX($P$648:$W$657,MOD(((2-1)*$N$646+1)-1,10)+1,INT((((2-1)*$N$646+1)-1)/10)+1)))))</f>
        <v/>
      </c>
      <c r="E649" s="539">
        <f>IF($N$648="","",IF(OR(ISTEXT($N$646),ISTEXT($N$647),ISTEXT($N$648)),"",IF(OR(2&gt;$N$646,2&gt;$N$647,((2-1)*$N$646+2)&gt;$N$648),"",IF(INDEX($P$648:$W$657,MOD(((2-1)*$N$646+2)-1,10)+1,INT((((2-1)*$N$646+2)-1)/10)+1)="","",INDEX($P$648:$W$657,MOD(((2-1)*$N$646+2)-1,10)+1,INT((((2-1)*$N$646+2)-1)/10)+1)))))</f>
        <v/>
      </c>
      <c r="F649" s="539">
        <f>IF($N$648="","",IF(OR(ISTEXT($N$646),ISTEXT($N$647),ISTEXT($N$648)),"",IF(OR(3&gt;$N$646,2&gt;$N$647,((2-1)*$N$646+3)&gt;$N$648),"",IF(INDEX($P$648:$W$657,MOD(((2-1)*$N$646+3)-1,10)+1,INT((((2-1)*$N$646+3)-1)/10)+1)="","",INDEX($P$648:$W$657,MOD(((2-1)*$N$646+3)-1,10)+1,INT((((2-1)*$N$646+3)-1)/10)+1)))))</f>
        <v/>
      </c>
      <c r="G649" s="539">
        <f>IF($N$648="","",IF(OR(ISTEXT($N$646),ISTEXT($N$647),ISTEXT($N$648)),"",IF(OR(4&gt;$N$646,2&gt;$N$647,((2-1)*$N$646+4)&gt;$N$648),"",IF(INDEX($P$648:$W$657,MOD(((2-1)*$N$646+4)-1,10)+1,INT((((2-1)*$N$646+4)-1)/10)+1)="","",INDEX($P$648:$W$657,MOD(((2-1)*$N$646+4)-1,10)+1,INT((((2-1)*$N$646+4)-1)/10)+1)))))</f>
        <v/>
      </c>
      <c r="H649" s="539">
        <f>IF($N$648="","",IF(OR(ISTEXT($N$646),ISTEXT($N$647),ISTEXT($N$648)),"",IF(OR(5&gt;$N$646,2&gt;$N$647,((2-1)*$N$646+5)&gt;$N$648),"",IF(INDEX($P$648:$W$657,MOD(((2-1)*$N$646+5)-1,10)+1,INT((((2-1)*$N$646+5)-1)/10)+1)="","",INDEX($P$648:$W$657,MOD(((2-1)*$N$646+5)-1,10)+1,INT((((2-1)*$N$646+5)-1)/10)+1)))))</f>
        <v/>
      </c>
      <c r="I649" s="539">
        <f>IF($N$648="","",IF(OR(ISTEXT($N$646),ISTEXT($N$647),ISTEXT($N$648)),"",IF(OR(6&gt;$N$646,2&gt;$N$647,((2-1)*$N$646+6)&gt;$N$648),"",IF(INDEX($P$648:$W$657,MOD(((2-1)*$N$646+6)-1,10)+1,INT((((2-1)*$N$646+6)-1)/10)+1)="","",INDEX($P$648:$W$657,MOD(((2-1)*$N$646+6)-1,10)+1,INT((((2-1)*$N$646+6)-1)/10)+1)))))</f>
        <v/>
      </c>
      <c r="J649" s="539">
        <f>IF($N$648="","",IF(OR(ISTEXT($N$646),ISTEXT($N$647),ISTEXT($N$648)),"",IF(OR(7&gt;$N$646,2&gt;$N$647,((2-1)*$N$646+7)&gt;$N$648),"",IF(INDEX($P$648:$W$657,MOD(((2-1)*$N$646+7)-1,10)+1,INT((((2-1)*$N$646+7)-1)/10)+1)="","",INDEX($P$648:$W$657,MOD(((2-1)*$N$646+7)-1,10)+1,INT((((2-1)*$N$646+7)-1)/10)+1)))))</f>
        <v/>
      </c>
      <c r="K649" s="539">
        <f>IF($N$648="","",IF(OR(ISTEXT($N$646),ISTEXT($N$647),ISTEXT($N$648)),"",IF(OR(8&gt;$N$646,2&gt;$N$647,((2-1)*$N$646+8)&gt;$N$648),"",IF(INDEX($P$648:$W$657,MOD(((2-1)*$N$646+8)-1,10)+1,INT((((2-1)*$N$646+8)-1)/10)+1)="","",INDEX($P$648:$W$657,MOD(((2-1)*$N$646+8)-1,10)+1,INT((((2-1)*$N$646+8)-1)/10)+1)))))</f>
        <v/>
      </c>
      <c r="L649" s="539">
        <f>IF($N$648="","",IF(OR(ISTEXT($N$646),ISTEXT($N$647),ISTEXT($N$648)),"",IF(OR(9&gt;$N$646,2&gt;$N$647,((2-1)*$N$646+9)&gt;$N$648),"",IF(INDEX($P$648:$W$657,MOD(((2-1)*$N$646+9)-1,10)+1,INT((((2-1)*$N$646+9)-1)/10)+1)="","",INDEX($P$648:$W$657,MOD(((2-1)*$N$646+9)-1,10)+1,INT((((2-1)*$N$646+9)-1)/10)+1)))))</f>
        <v/>
      </c>
      <c r="M649" s="539">
        <f>IF($N$648="","",IF(OR(ISTEXT($N$646),ISTEXT($N$647),ISTEXT($N$648)),"",IF(OR(10&gt;$N$646,2&gt;$N$647,((2-1)*$N$646+10)&gt;$N$648),"",IF(INDEX($P$648:$W$657,MOD(((2-1)*$N$646+10)-1,10)+1,INT((((2-1)*$N$646+10)-1)/10)+1)="","",INDEX($P$648:$W$657,MOD(((2-1)*$N$646+10)-1,10)+1,INT((((2-1)*$N$646+10)-1)/10)+1)))))</f>
        <v/>
      </c>
      <c r="P649" s="540" t="n"/>
      <c r="Q649" s="540" t="n"/>
      <c r="R649" s="540" t="n"/>
      <c r="S649" s="540" t="n"/>
      <c r="T649" s="540" t="n"/>
      <c r="U649" s="540" t="n"/>
      <c r="V649" s="540" t="n"/>
      <c r="W649" s="540" t="n"/>
    </row>
    <row r="650" ht="13.35" customHeight="1" s="162">
      <c r="B650" s="537">
        <f>IF(OR($D$646="",$G$646=""),"",IF($D$646="Round",IF(3=1,"Axis 1 (0°)",IF(3=2,"Axis 2 (90°)","")),IF(ISTEXT($N$647),"",IF(3&gt;$N$647,"",IF(ISTEXT($I$646),"",ROUND((3-0.5)*$I$646/$N$647,1))))))</f>
        <v/>
      </c>
      <c r="C650" s="538" t="n"/>
      <c r="D650" s="539">
        <f>IF($N$648="","",IF(OR(ISTEXT($N$646),ISTEXT($N$647),ISTEXT($N$648)),"",IF(OR(1&gt;$N$646,3&gt;$N$647,((3-1)*$N$646+1)&gt;$N$648),"",IF(INDEX($P$648:$W$657,MOD(((3-1)*$N$646+1)-1,10)+1,INT((((3-1)*$N$646+1)-1)/10)+1)="","",INDEX($P$648:$W$657,MOD(((3-1)*$N$646+1)-1,10)+1,INT((((3-1)*$N$646+1)-1)/10)+1)))))</f>
        <v/>
      </c>
      <c r="E650" s="539">
        <f>IF($N$648="","",IF(OR(ISTEXT($N$646),ISTEXT($N$647),ISTEXT($N$648)),"",IF(OR(2&gt;$N$646,3&gt;$N$647,((3-1)*$N$646+2)&gt;$N$648),"",IF(INDEX($P$648:$W$657,MOD(((3-1)*$N$646+2)-1,10)+1,INT((((3-1)*$N$646+2)-1)/10)+1)="","",INDEX($P$648:$W$657,MOD(((3-1)*$N$646+2)-1,10)+1,INT((((3-1)*$N$646+2)-1)/10)+1)))))</f>
        <v/>
      </c>
      <c r="F650" s="539">
        <f>IF($N$648="","",IF(OR(ISTEXT($N$646),ISTEXT($N$647),ISTEXT($N$648)),"",IF(OR(3&gt;$N$646,3&gt;$N$647,((3-1)*$N$646+3)&gt;$N$648),"",IF(INDEX($P$648:$W$657,MOD(((3-1)*$N$646+3)-1,10)+1,INT((((3-1)*$N$646+3)-1)/10)+1)="","",INDEX($P$648:$W$657,MOD(((3-1)*$N$646+3)-1,10)+1,INT((((3-1)*$N$646+3)-1)/10)+1)))))</f>
        <v/>
      </c>
      <c r="G650" s="539">
        <f>IF($N$648="","",IF(OR(ISTEXT($N$646),ISTEXT($N$647),ISTEXT($N$648)),"",IF(OR(4&gt;$N$646,3&gt;$N$647,((3-1)*$N$646+4)&gt;$N$648),"",IF(INDEX($P$648:$W$657,MOD(((3-1)*$N$646+4)-1,10)+1,INT((((3-1)*$N$646+4)-1)/10)+1)="","",INDEX($P$648:$W$657,MOD(((3-1)*$N$646+4)-1,10)+1,INT((((3-1)*$N$646+4)-1)/10)+1)))))</f>
        <v/>
      </c>
      <c r="H650" s="539">
        <f>IF($N$648="","",IF(OR(ISTEXT($N$646),ISTEXT($N$647),ISTEXT($N$648)),"",IF(OR(5&gt;$N$646,3&gt;$N$647,((3-1)*$N$646+5)&gt;$N$648),"",IF(INDEX($P$648:$W$657,MOD(((3-1)*$N$646+5)-1,10)+1,INT((((3-1)*$N$646+5)-1)/10)+1)="","",INDEX($P$648:$W$657,MOD(((3-1)*$N$646+5)-1,10)+1,INT((((3-1)*$N$646+5)-1)/10)+1)))))</f>
        <v/>
      </c>
      <c r="I650" s="539">
        <f>IF($N$648="","",IF(OR(ISTEXT($N$646),ISTEXT($N$647),ISTEXT($N$648)),"",IF(OR(6&gt;$N$646,3&gt;$N$647,((3-1)*$N$646+6)&gt;$N$648),"",IF(INDEX($P$648:$W$657,MOD(((3-1)*$N$646+6)-1,10)+1,INT((((3-1)*$N$646+6)-1)/10)+1)="","",INDEX($P$648:$W$657,MOD(((3-1)*$N$646+6)-1,10)+1,INT((((3-1)*$N$646+6)-1)/10)+1)))))</f>
        <v/>
      </c>
      <c r="J650" s="539">
        <f>IF($N$648="","",IF(OR(ISTEXT($N$646),ISTEXT($N$647),ISTEXT($N$648)),"",IF(OR(7&gt;$N$646,3&gt;$N$647,((3-1)*$N$646+7)&gt;$N$648),"",IF(INDEX($P$648:$W$657,MOD(((3-1)*$N$646+7)-1,10)+1,INT((((3-1)*$N$646+7)-1)/10)+1)="","",INDEX($P$648:$W$657,MOD(((3-1)*$N$646+7)-1,10)+1,INT((((3-1)*$N$646+7)-1)/10)+1)))))</f>
        <v/>
      </c>
      <c r="K650" s="539">
        <f>IF($N$648="","",IF(OR(ISTEXT($N$646),ISTEXT($N$647),ISTEXT($N$648)),"",IF(OR(8&gt;$N$646,3&gt;$N$647,((3-1)*$N$646+8)&gt;$N$648),"",IF(INDEX($P$648:$W$657,MOD(((3-1)*$N$646+8)-1,10)+1,INT((((3-1)*$N$646+8)-1)/10)+1)="","",INDEX($P$648:$W$657,MOD(((3-1)*$N$646+8)-1,10)+1,INT((((3-1)*$N$646+8)-1)/10)+1)))))</f>
        <v/>
      </c>
      <c r="L650" s="539">
        <f>IF($N$648="","",IF(OR(ISTEXT($N$646),ISTEXT($N$647),ISTEXT($N$648)),"",IF(OR(9&gt;$N$646,3&gt;$N$647,((3-1)*$N$646+9)&gt;$N$648),"",IF(INDEX($P$648:$W$657,MOD(((3-1)*$N$646+9)-1,10)+1,INT((((3-1)*$N$646+9)-1)/10)+1)="","",INDEX($P$648:$W$657,MOD(((3-1)*$N$646+9)-1,10)+1,INT((((3-1)*$N$646+9)-1)/10)+1)))))</f>
        <v/>
      </c>
      <c r="M650" s="539">
        <f>IF($N$648="","",IF(OR(ISTEXT($N$646),ISTEXT($N$647),ISTEXT($N$648)),"",IF(OR(10&gt;$N$646,3&gt;$N$647,((3-1)*$N$646+10)&gt;$N$648),"",IF(INDEX($P$648:$W$657,MOD(((3-1)*$N$646+10)-1,10)+1,INT((((3-1)*$N$646+10)-1)/10)+1)="","",INDEX($P$648:$W$657,MOD(((3-1)*$N$646+10)-1,10)+1,INT((((3-1)*$N$646+10)-1)/10)+1)))))</f>
        <v/>
      </c>
      <c r="P650" s="540" t="n"/>
      <c r="Q650" s="540" t="n"/>
      <c r="R650" s="540" t="n"/>
      <c r="S650" s="540" t="n"/>
      <c r="T650" s="540" t="n"/>
      <c r="U650" s="540" t="n"/>
      <c r="V650" s="540" t="n"/>
      <c r="W650" s="540" t="n"/>
    </row>
    <row r="651" ht="13.35" customHeight="1" s="162">
      <c r="B651" s="537">
        <f>IF(OR($D$646="",$G$646=""),"",IF($D$646="Round",IF(4=1,"Axis 1 (0°)",IF(4=2,"Axis 2 (90°)","")),IF(ISTEXT($N$647),"",IF(4&gt;$N$647,"",IF(ISTEXT($I$646),"",ROUND((4-0.5)*$I$646/$N$647,1))))))</f>
        <v/>
      </c>
      <c r="C651" s="538" t="n"/>
      <c r="D651" s="539">
        <f>IF($N$648="","",IF(OR(ISTEXT($N$646),ISTEXT($N$647),ISTEXT($N$648)),"",IF(OR(1&gt;$N$646,4&gt;$N$647,((4-1)*$N$646+1)&gt;$N$648),"",IF(INDEX($P$648:$W$657,MOD(((4-1)*$N$646+1)-1,10)+1,INT((((4-1)*$N$646+1)-1)/10)+1)="","",INDEX($P$648:$W$657,MOD(((4-1)*$N$646+1)-1,10)+1,INT((((4-1)*$N$646+1)-1)/10)+1)))))</f>
        <v/>
      </c>
      <c r="E651" s="539">
        <f>IF($N$648="","",IF(OR(ISTEXT($N$646),ISTEXT($N$647),ISTEXT($N$648)),"",IF(OR(2&gt;$N$646,4&gt;$N$647,((4-1)*$N$646+2)&gt;$N$648),"",IF(INDEX($P$648:$W$657,MOD(((4-1)*$N$646+2)-1,10)+1,INT((((4-1)*$N$646+2)-1)/10)+1)="","",INDEX($P$648:$W$657,MOD(((4-1)*$N$646+2)-1,10)+1,INT((((4-1)*$N$646+2)-1)/10)+1)))))</f>
        <v/>
      </c>
      <c r="F651" s="539">
        <f>IF($N$648="","",IF(OR(ISTEXT($N$646),ISTEXT($N$647),ISTEXT($N$648)),"",IF(OR(3&gt;$N$646,4&gt;$N$647,((4-1)*$N$646+3)&gt;$N$648),"",IF(INDEX($P$648:$W$657,MOD(((4-1)*$N$646+3)-1,10)+1,INT((((4-1)*$N$646+3)-1)/10)+1)="","",INDEX($P$648:$W$657,MOD(((4-1)*$N$646+3)-1,10)+1,INT((((4-1)*$N$646+3)-1)/10)+1)))))</f>
        <v/>
      </c>
      <c r="G651" s="539">
        <f>IF($N$648="","",IF(OR(ISTEXT($N$646),ISTEXT($N$647),ISTEXT($N$648)),"",IF(OR(4&gt;$N$646,4&gt;$N$647,((4-1)*$N$646+4)&gt;$N$648),"",IF(INDEX($P$648:$W$657,MOD(((4-1)*$N$646+4)-1,10)+1,INT((((4-1)*$N$646+4)-1)/10)+1)="","",INDEX($P$648:$W$657,MOD(((4-1)*$N$646+4)-1,10)+1,INT((((4-1)*$N$646+4)-1)/10)+1)))))</f>
        <v/>
      </c>
      <c r="H651" s="539">
        <f>IF($N$648="","",IF(OR(ISTEXT($N$646),ISTEXT($N$647),ISTEXT($N$648)),"",IF(OR(5&gt;$N$646,4&gt;$N$647,((4-1)*$N$646+5)&gt;$N$648),"",IF(INDEX($P$648:$W$657,MOD(((4-1)*$N$646+5)-1,10)+1,INT((((4-1)*$N$646+5)-1)/10)+1)="","",INDEX($P$648:$W$657,MOD(((4-1)*$N$646+5)-1,10)+1,INT((((4-1)*$N$646+5)-1)/10)+1)))))</f>
        <v/>
      </c>
      <c r="I651" s="539">
        <f>IF($N$648="","",IF(OR(ISTEXT($N$646),ISTEXT($N$647),ISTEXT($N$648)),"",IF(OR(6&gt;$N$646,4&gt;$N$647,((4-1)*$N$646+6)&gt;$N$648),"",IF(INDEX($P$648:$W$657,MOD(((4-1)*$N$646+6)-1,10)+1,INT((((4-1)*$N$646+6)-1)/10)+1)="","",INDEX($P$648:$W$657,MOD(((4-1)*$N$646+6)-1,10)+1,INT((((4-1)*$N$646+6)-1)/10)+1)))))</f>
        <v/>
      </c>
      <c r="J651" s="539">
        <f>IF($N$648="","",IF(OR(ISTEXT($N$646),ISTEXT($N$647),ISTEXT($N$648)),"",IF(OR(7&gt;$N$646,4&gt;$N$647,((4-1)*$N$646+7)&gt;$N$648),"",IF(INDEX($P$648:$W$657,MOD(((4-1)*$N$646+7)-1,10)+1,INT((((4-1)*$N$646+7)-1)/10)+1)="","",INDEX($P$648:$W$657,MOD(((4-1)*$N$646+7)-1,10)+1,INT((((4-1)*$N$646+7)-1)/10)+1)))))</f>
        <v/>
      </c>
      <c r="K651" s="539">
        <f>IF($N$648="","",IF(OR(ISTEXT($N$646),ISTEXT($N$647),ISTEXT($N$648)),"",IF(OR(8&gt;$N$646,4&gt;$N$647,((4-1)*$N$646+8)&gt;$N$648),"",IF(INDEX($P$648:$W$657,MOD(((4-1)*$N$646+8)-1,10)+1,INT((((4-1)*$N$646+8)-1)/10)+1)="","",INDEX($P$648:$W$657,MOD(((4-1)*$N$646+8)-1,10)+1,INT((((4-1)*$N$646+8)-1)/10)+1)))))</f>
        <v/>
      </c>
      <c r="L651" s="539">
        <f>IF($N$648="","",IF(OR(ISTEXT($N$646),ISTEXT($N$647),ISTEXT($N$648)),"",IF(OR(9&gt;$N$646,4&gt;$N$647,((4-1)*$N$646+9)&gt;$N$648),"",IF(INDEX($P$648:$W$657,MOD(((4-1)*$N$646+9)-1,10)+1,INT((((4-1)*$N$646+9)-1)/10)+1)="","",INDEX($P$648:$W$657,MOD(((4-1)*$N$646+9)-1,10)+1,INT((((4-1)*$N$646+9)-1)/10)+1)))))</f>
        <v/>
      </c>
      <c r="M651" s="539">
        <f>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IF(OR($D$646="",$G$646=""),"",IF($D$646="Round",IF(5=1,"Axis 1 (0°)",IF(5=2,"Axis 2 (90°)","")),IF(ISTEXT($N$647),"",IF(5&gt;$N$647,"",IF(ISTEXT($I$646),"",ROUND((5-0.5)*$I$646/$N$647,1))))))</f>
        <v/>
      </c>
      <c r="C652" s="538" t="n"/>
      <c r="D652" s="539">
        <f>IF($N$648="","",IF(OR(ISTEXT($N$646),ISTEXT($N$647),ISTEXT($N$648)),"",IF(OR(1&gt;$N$646,5&gt;$N$647,((5-1)*$N$646+1)&gt;$N$648),"",IF(INDEX($P$648:$W$657,MOD(((5-1)*$N$646+1)-1,10)+1,INT((((5-1)*$N$646+1)-1)/10)+1)="","",INDEX($P$648:$W$657,MOD(((5-1)*$N$646+1)-1,10)+1,INT((((5-1)*$N$646+1)-1)/10)+1)))))</f>
        <v/>
      </c>
      <c r="E652" s="539">
        <f>IF($N$648="","",IF(OR(ISTEXT($N$646),ISTEXT($N$647),ISTEXT($N$648)),"",IF(OR(2&gt;$N$646,5&gt;$N$647,((5-1)*$N$646+2)&gt;$N$648),"",IF(INDEX($P$648:$W$657,MOD(((5-1)*$N$646+2)-1,10)+1,INT((((5-1)*$N$646+2)-1)/10)+1)="","",INDEX($P$648:$W$657,MOD(((5-1)*$N$646+2)-1,10)+1,INT((((5-1)*$N$646+2)-1)/10)+1)))))</f>
        <v/>
      </c>
      <c r="F652" s="539">
        <f>IF($N$648="","",IF(OR(ISTEXT($N$646),ISTEXT($N$647),ISTEXT($N$648)),"",IF(OR(3&gt;$N$646,5&gt;$N$647,((5-1)*$N$646+3)&gt;$N$648),"",IF(INDEX($P$648:$W$657,MOD(((5-1)*$N$646+3)-1,10)+1,INT((((5-1)*$N$646+3)-1)/10)+1)="","",INDEX($P$648:$W$657,MOD(((5-1)*$N$646+3)-1,10)+1,INT((((5-1)*$N$646+3)-1)/10)+1)))))</f>
        <v/>
      </c>
      <c r="G652" s="539">
        <f>IF($N$648="","",IF(OR(ISTEXT($N$646),ISTEXT($N$647),ISTEXT($N$648)),"",IF(OR(4&gt;$N$646,5&gt;$N$647,((5-1)*$N$646+4)&gt;$N$648),"",IF(INDEX($P$648:$W$657,MOD(((5-1)*$N$646+4)-1,10)+1,INT((((5-1)*$N$646+4)-1)/10)+1)="","",INDEX($P$648:$W$657,MOD(((5-1)*$N$646+4)-1,10)+1,INT((((5-1)*$N$646+4)-1)/10)+1)))))</f>
        <v/>
      </c>
      <c r="H652" s="539">
        <f>IF($N$648="","",IF(OR(ISTEXT($N$646),ISTEXT($N$647),ISTEXT($N$648)),"",IF(OR(5&gt;$N$646,5&gt;$N$647,((5-1)*$N$646+5)&gt;$N$648),"",IF(INDEX($P$648:$W$657,MOD(((5-1)*$N$646+5)-1,10)+1,INT((((5-1)*$N$646+5)-1)/10)+1)="","",INDEX($P$648:$W$657,MOD(((5-1)*$N$646+5)-1,10)+1,INT((((5-1)*$N$646+5)-1)/10)+1)))))</f>
        <v/>
      </c>
      <c r="I652" s="539">
        <f>IF($N$648="","",IF(OR(ISTEXT($N$646),ISTEXT($N$647),ISTEXT($N$648)),"",IF(OR(6&gt;$N$646,5&gt;$N$647,((5-1)*$N$646+6)&gt;$N$648),"",IF(INDEX($P$648:$W$657,MOD(((5-1)*$N$646+6)-1,10)+1,INT((((5-1)*$N$646+6)-1)/10)+1)="","",INDEX($P$648:$W$657,MOD(((5-1)*$N$646+6)-1,10)+1,INT((((5-1)*$N$646+6)-1)/10)+1)))))</f>
        <v/>
      </c>
      <c r="J652" s="539">
        <f>IF($N$648="","",IF(OR(ISTEXT($N$646),ISTEXT($N$647),ISTEXT($N$648)),"",IF(OR(7&gt;$N$646,5&gt;$N$647,((5-1)*$N$646+7)&gt;$N$648),"",IF(INDEX($P$648:$W$657,MOD(((5-1)*$N$646+7)-1,10)+1,INT((((5-1)*$N$646+7)-1)/10)+1)="","",INDEX($P$648:$W$657,MOD(((5-1)*$N$646+7)-1,10)+1,INT((((5-1)*$N$646+7)-1)/10)+1)))))</f>
        <v/>
      </c>
      <c r="K652" s="539">
        <f>IF($N$648="","",IF(OR(ISTEXT($N$646),ISTEXT($N$647),ISTEXT($N$648)),"",IF(OR(8&gt;$N$646,5&gt;$N$647,((5-1)*$N$646+8)&gt;$N$648),"",IF(INDEX($P$648:$W$657,MOD(((5-1)*$N$646+8)-1,10)+1,INT((((5-1)*$N$646+8)-1)/10)+1)="","",INDEX($P$648:$W$657,MOD(((5-1)*$N$646+8)-1,10)+1,INT((((5-1)*$N$646+8)-1)/10)+1)))))</f>
        <v/>
      </c>
      <c r="L652" s="539">
        <f>IF($N$648="","",IF(OR(ISTEXT($N$646),ISTEXT($N$647),ISTEXT($N$648)),"",IF(OR(9&gt;$N$646,5&gt;$N$647,((5-1)*$N$646+9)&gt;$N$648),"",IF(INDEX($P$648:$W$657,MOD(((5-1)*$N$646+9)-1,10)+1,INT((((5-1)*$N$646+9)-1)/10)+1)="","",INDEX($P$648:$W$657,MOD(((5-1)*$N$646+9)-1,10)+1,INT((((5-1)*$N$646+9)-1)/10)+1)))))</f>
        <v/>
      </c>
      <c r="M652" s="539">
        <f>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IF(OR($D$646="",$G$646=""),"",IF($D$646="Round",IF(6=1,"Axis 1 (0°)",IF(6=2,"Axis 2 (90°)","")),IF(ISTEXT($N$647),"",IF(6&gt;$N$647,"",IF(ISTEXT($I$646),"",ROUND((6-0.5)*$I$646/$N$647,1))))))</f>
        <v/>
      </c>
      <c r="C653" s="538" t="n"/>
      <c r="D653" s="539">
        <f>IF($N$648="","",IF(OR(ISTEXT($N$646),ISTEXT($N$647),ISTEXT($N$648)),"",IF(OR(1&gt;$N$646,6&gt;$N$647,((6-1)*$N$646+1)&gt;$N$648),"",IF(INDEX($P$648:$W$657,MOD(((6-1)*$N$646+1)-1,10)+1,INT((((6-1)*$N$646+1)-1)/10)+1)="","",INDEX($P$648:$W$657,MOD(((6-1)*$N$646+1)-1,10)+1,INT((((6-1)*$N$646+1)-1)/10)+1)))))</f>
        <v/>
      </c>
      <c r="E653" s="539">
        <f>IF($N$648="","",IF(OR(ISTEXT($N$646),ISTEXT($N$647),ISTEXT($N$648)),"",IF(OR(2&gt;$N$646,6&gt;$N$647,((6-1)*$N$646+2)&gt;$N$648),"",IF(INDEX($P$648:$W$657,MOD(((6-1)*$N$646+2)-1,10)+1,INT((((6-1)*$N$646+2)-1)/10)+1)="","",INDEX($P$648:$W$657,MOD(((6-1)*$N$646+2)-1,10)+1,INT((((6-1)*$N$646+2)-1)/10)+1)))))</f>
        <v/>
      </c>
      <c r="F653" s="539">
        <f>IF($N$648="","",IF(OR(ISTEXT($N$646),ISTEXT($N$647),ISTEXT($N$648)),"",IF(OR(3&gt;$N$646,6&gt;$N$647,((6-1)*$N$646+3)&gt;$N$648),"",IF(INDEX($P$648:$W$657,MOD(((6-1)*$N$646+3)-1,10)+1,INT((((6-1)*$N$646+3)-1)/10)+1)="","",INDEX($P$648:$W$657,MOD(((6-1)*$N$646+3)-1,10)+1,INT((((6-1)*$N$646+3)-1)/10)+1)))))</f>
        <v/>
      </c>
      <c r="G653" s="539">
        <f>IF($N$648="","",IF(OR(ISTEXT($N$646),ISTEXT($N$647),ISTEXT($N$648)),"",IF(OR(4&gt;$N$646,6&gt;$N$647,((6-1)*$N$646+4)&gt;$N$648),"",IF(INDEX($P$648:$W$657,MOD(((6-1)*$N$646+4)-1,10)+1,INT((((6-1)*$N$646+4)-1)/10)+1)="","",INDEX($P$648:$W$657,MOD(((6-1)*$N$646+4)-1,10)+1,INT((((6-1)*$N$646+4)-1)/10)+1)))))</f>
        <v/>
      </c>
      <c r="H653" s="539">
        <f>IF($N$648="","",IF(OR(ISTEXT($N$646),ISTEXT($N$647),ISTEXT($N$648)),"",IF(OR(5&gt;$N$646,6&gt;$N$647,((6-1)*$N$646+5)&gt;$N$648),"",IF(INDEX($P$648:$W$657,MOD(((6-1)*$N$646+5)-1,10)+1,INT((((6-1)*$N$646+5)-1)/10)+1)="","",INDEX($P$648:$W$657,MOD(((6-1)*$N$646+5)-1,10)+1,INT((((6-1)*$N$646+5)-1)/10)+1)))))</f>
        <v/>
      </c>
      <c r="I653" s="539">
        <f>IF($N$648="","",IF(OR(ISTEXT($N$646),ISTEXT($N$647),ISTEXT($N$648)),"",IF(OR(6&gt;$N$646,6&gt;$N$647,((6-1)*$N$646+6)&gt;$N$648),"",IF(INDEX($P$648:$W$657,MOD(((6-1)*$N$646+6)-1,10)+1,INT((((6-1)*$N$646+6)-1)/10)+1)="","",INDEX($P$648:$W$657,MOD(((6-1)*$N$646+6)-1,10)+1,INT((((6-1)*$N$646+6)-1)/10)+1)))))</f>
        <v/>
      </c>
      <c r="J653" s="539">
        <f>IF($N$648="","",IF(OR(ISTEXT($N$646),ISTEXT($N$647),ISTEXT($N$648)),"",IF(OR(7&gt;$N$646,6&gt;$N$647,((6-1)*$N$646+7)&gt;$N$648),"",IF(INDEX($P$648:$W$657,MOD(((6-1)*$N$646+7)-1,10)+1,INT((((6-1)*$N$646+7)-1)/10)+1)="","",INDEX($P$648:$W$657,MOD(((6-1)*$N$646+7)-1,10)+1,INT((((6-1)*$N$646+7)-1)/10)+1)))))</f>
        <v/>
      </c>
      <c r="K653" s="539">
        <f>IF($N$648="","",IF(OR(ISTEXT($N$646),ISTEXT($N$647),ISTEXT($N$648)),"",IF(OR(8&gt;$N$646,6&gt;$N$647,((6-1)*$N$646+8)&gt;$N$648),"",IF(INDEX($P$648:$W$657,MOD(((6-1)*$N$646+8)-1,10)+1,INT((((6-1)*$N$646+8)-1)/10)+1)="","",INDEX($P$648:$W$657,MOD(((6-1)*$N$646+8)-1,10)+1,INT((((6-1)*$N$646+8)-1)/10)+1)))))</f>
        <v/>
      </c>
      <c r="L653" s="539">
        <f>IF($N$648="","",IF(OR(ISTEXT($N$646),ISTEXT($N$647),ISTEXT($N$648)),"",IF(OR(9&gt;$N$646,6&gt;$N$647,((6-1)*$N$646+9)&gt;$N$648),"",IF(INDEX($P$648:$W$657,MOD(((6-1)*$N$646+9)-1,10)+1,INT((((6-1)*$N$646+9)-1)/10)+1)="","",INDEX($P$648:$W$657,MOD(((6-1)*$N$646+9)-1,10)+1,INT((((6-1)*$N$646+9)-1)/10)+1)))))</f>
        <v/>
      </c>
      <c r="M653" s="539">
        <f>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IF(OR($D$646="",$G$646=""),"",IF($D$646="Round",IF(7=1,"Axis 1 (0°)",IF(7=2,"Axis 2 (90°)","")),IF(ISTEXT($N$647),"",IF(7&gt;$N$647,"",IF(ISTEXT($I$646),"",ROUND((7-0.5)*$I$646/$N$647,1))))))</f>
        <v/>
      </c>
      <c r="C654" s="538" t="n"/>
      <c r="D654" s="539">
        <f>IF($N$648="","",IF(OR(ISTEXT($N$646),ISTEXT($N$647),ISTEXT($N$648)),"",IF(OR(1&gt;$N$646,7&gt;$N$647,((7-1)*$N$646+1)&gt;$N$648),"",IF(INDEX($P$648:$W$657,MOD(((7-1)*$N$646+1)-1,10)+1,INT((((7-1)*$N$646+1)-1)/10)+1)="","",INDEX($P$648:$W$657,MOD(((7-1)*$N$646+1)-1,10)+1,INT((((7-1)*$N$646+1)-1)/10)+1)))))</f>
        <v/>
      </c>
      <c r="E654" s="539">
        <f>IF($N$648="","",IF(OR(ISTEXT($N$646),ISTEXT($N$647),ISTEXT($N$648)),"",IF(OR(2&gt;$N$646,7&gt;$N$647,((7-1)*$N$646+2)&gt;$N$648),"",IF(INDEX($P$648:$W$657,MOD(((7-1)*$N$646+2)-1,10)+1,INT((((7-1)*$N$646+2)-1)/10)+1)="","",INDEX($P$648:$W$657,MOD(((7-1)*$N$646+2)-1,10)+1,INT((((7-1)*$N$646+2)-1)/10)+1)))))</f>
        <v/>
      </c>
      <c r="F654" s="539">
        <f>IF($N$648="","",IF(OR(ISTEXT($N$646),ISTEXT($N$647),ISTEXT($N$648)),"",IF(OR(3&gt;$N$646,7&gt;$N$647,((7-1)*$N$646+3)&gt;$N$648),"",IF(INDEX($P$648:$W$657,MOD(((7-1)*$N$646+3)-1,10)+1,INT((((7-1)*$N$646+3)-1)/10)+1)="","",INDEX($P$648:$W$657,MOD(((7-1)*$N$646+3)-1,10)+1,INT((((7-1)*$N$646+3)-1)/10)+1)))))</f>
        <v/>
      </c>
      <c r="G654" s="539">
        <f>IF($N$648="","",IF(OR(ISTEXT($N$646),ISTEXT($N$647),ISTEXT($N$648)),"",IF(OR(4&gt;$N$646,7&gt;$N$647,((7-1)*$N$646+4)&gt;$N$648),"",IF(INDEX($P$648:$W$657,MOD(((7-1)*$N$646+4)-1,10)+1,INT((((7-1)*$N$646+4)-1)/10)+1)="","",INDEX($P$648:$W$657,MOD(((7-1)*$N$646+4)-1,10)+1,INT((((7-1)*$N$646+4)-1)/10)+1)))))</f>
        <v/>
      </c>
      <c r="H654" s="539">
        <f>IF($N$648="","",IF(OR(ISTEXT($N$646),ISTEXT($N$647),ISTEXT($N$648)),"",IF(OR(5&gt;$N$646,7&gt;$N$647,((7-1)*$N$646+5)&gt;$N$648),"",IF(INDEX($P$648:$W$657,MOD(((7-1)*$N$646+5)-1,10)+1,INT((((7-1)*$N$646+5)-1)/10)+1)="","",INDEX($P$648:$W$657,MOD(((7-1)*$N$646+5)-1,10)+1,INT((((7-1)*$N$646+5)-1)/10)+1)))))</f>
        <v/>
      </c>
      <c r="I654" s="539">
        <f>IF($N$648="","",IF(OR(ISTEXT($N$646),ISTEXT($N$647),ISTEXT($N$648)),"",IF(OR(6&gt;$N$646,7&gt;$N$647,((7-1)*$N$646+6)&gt;$N$648),"",IF(INDEX($P$648:$W$657,MOD(((7-1)*$N$646+6)-1,10)+1,INT((((7-1)*$N$646+6)-1)/10)+1)="","",INDEX($P$648:$W$657,MOD(((7-1)*$N$646+6)-1,10)+1,INT((((7-1)*$N$646+6)-1)/10)+1)))))</f>
        <v/>
      </c>
      <c r="J654" s="539">
        <f>IF($N$648="","",IF(OR(ISTEXT($N$646),ISTEXT($N$647),ISTEXT($N$648)),"",IF(OR(7&gt;$N$646,7&gt;$N$647,((7-1)*$N$646+7)&gt;$N$648),"",IF(INDEX($P$648:$W$657,MOD(((7-1)*$N$646+7)-1,10)+1,INT((((7-1)*$N$646+7)-1)/10)+1)="","",INDEX($P$648:$W$657,MOD(((7-1)*$N$646+7)-1,10)+1,INT((((7-1)*$N$646+7)-1)/10)+1)))))</f>
        <v/>
      </c>
      <c r="K654" s="539">
        <f>IF($N$648="","",IF(OR(ISTEXT($N$646),ISTEXT($N$647),ISTEXT($N$648)),"",IF(OR(8&gt;$N$646,7&gt;$N$647,((7-1)*$N$646+8)&gt;$N$648),"",IF(INDEX($P$648:$W$657,MOD(((7-1)*$N$646+8)-1,10)+1,INT((((7-1)*$N$646+8)-1)/10)+1)="","",INDEX($P$648:$W$657,MOD(((7-1)*$N$646+8)-1,10)+1,INT((((7-1)*$N$646+8)-1)/10)+1)))))</f>
        <v/>
      </c>
      <c r="L654" s="539">
        <f>IF($N$648="","",IF(OR(ISTEXT($N$646),ISTEXT($N$647),ISTEXT($N$648)),"",IF(OR(9&gt;$N$646,7&gt;$N$647,((7-1)*$N$646+9)&gt;$N$648),"",IF(INDEX($P$648:$W$657,MOD(((7-1)*$N$646+9)-1,10)+1,INT((((7-1)*$N$646+9)-1)/10)+1)="","",INDEX($P$648:$W$657,MOD(((7-1)*$N$646+9)-1,10)+1,INT((((7-1)*$N$646+9)-1)/10)+1)))))</f>
        <v/>
      </c>
      <c r="M654" s="539">
        <f>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IF(OR($D$646="",$G$646=""),"",IF($D$646="Round",IF(8=1,"Axis 1 (0°)",IF(8=2,"Axis 2 (90°)","")),IF(ISTEXT($N$647),"",IF(8&gt;$N$647,"",IF(ISTEXT($I$646),"",ROUND((8-0.5)*$I$646/$N$647,1))))))</f>
        <v/>
      </c>
      <c r="C655" s="538" t="n"/>
      <c r="D655" s="539">
        <f>IF($N$648="","",IF(OR(ISTEXT($N$646),ISTEXT($N$647),ISTEXT($N$648)),"",IF(OR(1&gt;$N$646,8&gt;$N$647,((8-1)*$N$646+1)&gt;$N$648),"",IF(INDEX($P$648:$W$657,MOD(((8-1)*$N$646+1)-1,10)+1,INT((((8-1)*$N$646+1)-1)/10)+1)="","",INDEX($P$648:$W$657,MOD(((8-1)*$N$646+1)-1,10)+1,INT((((8-1)*$N$646+1)-1)/10)+1)))))</f>
        <v/>
      </c>
      <c r="E655" s="539">
        <f>IF($N$648="","",IF(OR(ISTEXT($N$646),ISTEXT($N$647),ISTEXT($N$648)),"",IF(OR(2&gt;$N$646,8&gt;$N$647,((8-1)*$N$646+2)&gt;$N$648),"",IF(INDEX($P$648:$W$657,MOD(((8-1)*$N$646+2)-1,10)+1,INT((((8-1)*$N$646+2)-1)/10)+1)="","",INDEX($P$648:$W$657,MOD(((8-1)*$N$646+2)-1,10)+1,INT((((8-1)*$N$646+2)-1)/10)+1)))))</f>
        <v/>
      </c>
      <c r="F655" s="539">
        <f>IF($N$648="","",IF(OR(ISTEXT($N$646),ISTEXT($N$647),ISTEXT($N$648)),"",IF(OR(3&gt;$N$646,8&gt;$N$647,((8-1)*$N$646+3)&gt;$N$648),"",IF(INDEX($P$648:$W$657,MOD(((8-1)*$N$646+3)-1,10)+1,INT((((8-1)*$N$646+3)-1)/10)+1)="","",INDEX($P$648:$W$657,MOD(((8-1)*$N$646+3)-1,10)+1,INT((((8-1)*$N$646+3)-1)/10)+1)))))</f>
        <v/>
      </c>
      <c r="G655" s="539">
        <f>IF($N$648="","",IF(OR(ISTEXT($N$646),ISTEXT($N$647),ISTEXT($N$648)),"",IF(OR(4&gt;$N$646,8&gt;$N$647,((8-1)*$N$646+4)&gt;$N$648),"",IF(INDEX($P$648:$W$657,MOD(((8-1)*$N$646+4)-1,10)+1,INT((((8-1)*$N$646+4)-1)/10)+1)="","",INDEX($P$648:$W$657,MOD(((8-1)*$N$646+4)-1,10)+1,INT((((8-1)*$N$646+4)-1)/10)+1)))))</f>
        <v/>
      </c>
      <c r="H655" s="539">
        <f>IF($N$648="","",IF(OR(ISTEXT($N$646),ISTEXT($N$647),ISTEXT($N$648)),"",IF(OR(5&gt;$N$646,8&gt;$N$647,((8-1)*$N$646+5)&gt;$N$648),"",IF(INDEX($P$648:$W$657,MOD(((8-1)*$N$646+5)-1,10)+1,INT((((8-1)*$N$646+5)-1)/10)+1)="","",INDEX($P$648:$W$657,MOD(((8-1)*$N$646+5)-1,10)+1,INT((((8-1)*$N$646+5)-1)/10)+1)))))</f>
        <v/>
      </c>
      <c r="I655" s="539">
        <f>IF($N$648="","",IF(OR(ISTEXT($N$646),ISTEXT($N$647),ISTEXT($N$648)),"",IF(OR(6&gt;$N$646,8&gt;$N$647,((8-1)*$N$646+6)&gt;$N$648),"",IF(INDEX($P$648:$W$657,MOD(((8-1)*$N$646+6)-1,10)+1,INT((((8-1)*$N$646+6)-1)/10)+1)="","",INDEX($P$648:$W$657,MOD(((8-1)*$N$646+6)-1,10)+1,INT((((8-1)*$N$646+6)-1)/10)+1)))))</f>
        <v/>
      </c>
      <c r="J655" s="539">
        <f>IF($N$648="","",IF(OR(ISTEXT($N$646),ISTEXT($N$647),ISTEXT($N$648)),"",IF(OR(7&gt;$N$646,8&gt;$N$647,((8-1)*$N$646+7)&gt;$N$648),"",IF(INDEX($P$648:$W$657,MOD(((8-1)*$N$646+7)-1,10)+1,INT((((8-1)*$N$646+7)-1)/10)+1)="","",INDEX($P$648:$W$657,MOD(((8-1)*$N$646+7)-1,10)+1,INT((((8-1)*$N$646+7)-1)/10)+1)))))</f>
        <v/>
      </c>
      <c r="K655" s="539">
        <f>IF($N$648="","",IF(OR(ISTEXT($N$646),ISTEXT($N$647),ISTEXT($N$648)),"",IF(OR(8&gt;$N$646,8&gt;$N$647,((8-1)*$N$646+8)&gt;$N$648),"",IF(INDEX($P$648:$W$657,MOD(((8-1)*$N$646+8)-1,10)+1,INT((((8-1)*$N$646+8)-1)/10)+1)="","",INDEX($P$648:$W$657,MOD(((8-1)*$N$646+8)-1,10)+1,INT((((8-1)*$N$646+8)-1)/10)+1)))))</f>
        <v/>
      </c>
      <c r="L655" s="539">
        <f>IF($N$648="","",IF(OR(ISTEXT($N$646),ISTEXT($N$647),ISTEXT($N$648)),"",IF(OR(9&gt;$N$646,8&gt;$N$647,((8-1)*$N$646+9)&gt;$N$648),"",IF(INDEX($P$648:$W$657,MOD(((8-1)*$N$646+9)-1,10)+1,INT((((8-1)*$N$646+9)-1)/10)+1)="","",INDEX($P$648:$W$657,MOD(((8-1)*$N$646+9)-1,10)+1,INT((((8-1)*$N$646+9)-1)/10)+1)))))</f>
        <v/>
      </c>
      <c r="M655" s="539">
        <f>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IF($G$661="","",IF($D$661="Round",$G$661&amp;""" dia",$G$661&amp;""" x "&amp;$I$661&amp;""""))</f>
        <v/>
      </c>
      <c r="G659" s="173" t="n"/>
      <c r="H659" s="525">
        <f>IF(OR($D$661="",$G$661=""),"",IF($D$661="Round",IF(ISTEXT($G$661),"",ROUND(PI()*(($G$661-2*N($K$661))/2)^2/144,3)),IF($I$661="","",IF(OR(ISTEXT($G$661),ISTEXT($I$661)),"",ROUND(($G$661-2*N($K$661))*($I$661-2*N($K$661))/144,3)))))</f>
        <v/>
      </c>
      <c r="I659" s="189" t="n"/>
      <c r="J659" s="189" t="n"/>
      <c r="K659" s="189">
        <f>IF(N(J659)*N(H659)=0,"",ROUND(N(J659)*N(H659),0))</f>
        <v/>
      </c>
      <c r="L659" s="189">
        <f>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IF($N$661="","",IF($D$661="Round",$N$661&amp;" x 2 axes",IF($N$662="","",$N$661&amp;" x "&amp;$N$662)))</f>
        <v/>
      </c>
      <c r="N661" s="534">
        <f>IF(OR($D$661="",$G$661=""),"",IF($D$661="Round",IF(ISTEXT($G$661),"",IF($G$661&lt;=9,6,IF($G$661&lt;=12,8,10))),IF(ISTEXT($G$661),"",IF($G$661&lt;12,2,MIN(10,MAX(3,ROUNDUP($G$661/6,0)))))))</f>
        <v/>
      </c>
      <c r="P661" s="473" t="inlineStr">
        <is>
          <t>Quick entry – type readings in order (row by row of the grid), down this column then the next:</t>
        </is>
      </c>
    </row>
    <row r="662" ht="13.35" customHeight="1" s="162">
      <c r="B662" s="535" t="inlineStr">
        <is>
          <t>Depth↓ Pos→ (in)</t>
        </is>
      </c>
      <c r="C662" s="414" t="n"/>
      <c r="D662" s="535">
        <f>IF(ISTEXT($N$661),"",IF(OR($D$661="",$G$661="",1&gt;$N$661),"",IF($D$661="Round",IF(ISTEXT($G$661),"",ROUND(IF(1&lt;=$N$661/2,$G$661/2*(1-SQRT(($N$661-2*1+1)/$N$661)),$G$661-$G$661/2*(1-SQRT(($N$661-2*($N$661-1+1)+1)/$N$661))),1)),IF(ISTEXT($G$661),"",ROUND((1-0.5)*$G$661/$N$661,1)))))</f>
        <v/>
      </c>
      <c r="E662" s="535">
        <f>IF(ISTEXT($N$661),"",IF(OR($D$661="",$G$661="",2&gt;$N$661),"",IF($D$661="Round",IF(ISTEXT($G$661),"",ROUND(IF(2&lt;=$N$661/2,$G$661/2*(1-SQRT(($N$661-2*2+1)/$N$661)),$G$661-$G$661/2*(1-SQRT(($N$661-2*($N$661-2+1)+1)/$N$661))),1)),IF(ISTEXT($G$661),"",ROUND((2-0.5)*$G$661/$N$661,1)))))</f>
        <v/>
      </c>
      <c r="F662" s="535">
        <f>IF(ISTEXT($N$661),"",IF(OR($D$661="",$G$661="",3&gt;$N$661),"",IF($D$661="Round",IF(ISTEXT($G$661),"",ROUND(IF(3&lt;=$N$661/2,$G$661/2*(1-SQRT(($N$661-2*3+1)/$N$661)),$G$661-$G$661/2*(1-SQRT(($N$661-2*($N$661-3+1)+1)/$N$661))),1)),IF(ISTEXT($G$661),"",ROUND((3-0.5)*$G$661/$N$661,1)))))</f>
        <v/>
      </c>
      <c r="G662" s="535">
        <f>IF(ISTEXT($N$661),"",IF(OR($D$661="",$G$661="",4&gt;$N$661),"",IF($D$661="Round",IF(ISTEXT($G$661),"",ROUND(IF(4&lt;=$N$661/2,$G$661/2*(1-SQRT(($N$661-2*4+1)/$N$661)),$G$661-$G$661/2*(1-SQRT(($N$661-2*($N$661-4+1)+1)/$N$661))),1)),IF(ISTEXT($G$661),"",ROUND((4-0.5)*$G$661/$N$661,1)))))</f>
        <v/>
      </c>
      <c r="H662" s="535">
        <f>IF(ISTEXT($N$661),"",IF(OR($D$661="",$G$661="",5&gt;$N$661),"",IF($D$661="Round",IF(ISTEXT($G$661),"",ROUND(IF(5&lt;=$N$661/2,$G$661/2*(1-SQRT(($N$661-2*5+1)/$N$661)),$G$661-$G$661/2*(1-SQRT(($N$661-2*($N$661-5+1)+1)/$N$661))),1)),IF(ISTEXT($G$661),"",ROUND((5-0.5)*$G$661/$N$661,1)))))</f>
        <v/>
      </c>
      <c r="I662" s="535">
        <f>IF(ISTEXT($N$661),"",IF(OR($D$661="",$G$661="",6&gt;$N$661),"",IF($D$661="Round",IF(ISTEXT($G$661),"",ROUND(IF(6&lt;=$N$661/2,$G$661/2*(1-SQRT(($N$661-2*6+1)/$N$661)),$G$661-$G$661/2*(1-SQRT(($N$661-2*($N$661-6+1)+1)/$N$661))),1)),IF(ISTEXT($G$661),"",ROUND((6-0.5)*$G$661/$N$661,1)))))</f>
        <v/>
      </c>
      <c r="J662" s="535">
        <f>IF(ISTEXT($N$661),"",IF(OR($D$661="",$G$661="",7&gt;$N$661),"",IF($D$661="Round",IF(ISTEXT($G$661),"",ROUND(IF(7&lt;=$N$661/2,$G$661/2*(1-SQRT(($N$661-2*7+1)/$N$661)),$G$661-$G$661/2*(1-SQRT(($N$661-2*($N$661-7+1)+1)/$N$661))),1)),IF(ISTEXT($G$661),"",ROUND((7-0.5)*$G$661/$N$661,1)))))</f>
        <v/>
      </c>
      <c r="K662" s="535">
        <f>IF(ISTEXT($N$661),"",IF(OR($D$661="",$G$661="",8&gt;$N$661),"",IF($D$661="Round",IF(ISTEXT($G$661),"",ROUND(IF(8&lt;=$N$661/2,$G$661/2*(1-SQRT(($N$661-2*8+1)/$N$661)),$G$661-$G$661/2*(1-SQRT(($N$661-2*($N$661-8+1)+1)/$N$661))),1)),IF(ISTEXT($G$661),"",ROUND((8-0.5)*$G$661/$N$661,1)))))</f>
        <v/>
      </c>
      <c r="L662" s="535">
        <f>IF(ISTEXT($N$661),"",IF(OR($D$661="",$G$661="",9&gt;$N$661),"",IF($D$661="Round",IF(ISTEXT($G$661),"",ROUND(IF(9&lt;=$N$661/2,$G$661/2*(1-SQRT(($N$661-2*9+1)/$N$661)),$G$661-$G$661/2*(1-SQRT(($N$661-2*($N$661-9+1)+1)/$N$661))),1)),IF(ISTEXT($G$661),"",ROUND((9-0.5)*$G$661/$N$661,1)))))</f>
        <v/>
      </c>
      <c r="M662" s="535">
        <f>IF(ISTEXT($N$661),"",IF(OR($D$661="",$G$661="",10&gt;$N$661),"",IF($D$661="Round",IF(ISTEXT($G$661),"",ROUND(IF(10&lt;=$N$661/2,$G$661/2*(1-SQRT(($N$661-2*10+1)/$N$661)),$G$661-$G$661/2*(1-SQRT(($N$661-2*($N$661-10+1)+1)/$N$661))),1)),IF(ISTEXT($G$661),"",ROUND((10-0.5)*$G$661/$N$661,1)))))</f>
        <v/>
      </c>
      <c r="N662" s="534">
        <f>IF(OR($D$661="",$G$661=""),"",IF($D$661="Round",2,IF($I$661="","",IF(ISTEXT($I$661),"",IF($I$661&lt;12,2,MIN(8,MAX(3,ROUNDUP($I$661/6,0))))))))</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IF(OR($D$661="",$G$661=""),"",IF($D$661="Round",IF(1=1,"Axis 1 (0°)",IF(1=2,"Axis 2 (90°)","")),IF(ISTEXT($N$662),"",IF(1&gt;$N$662,"",IF(ISTEXT($I$661),"",ROUND((1-0.5)*$I$661/$N$662,1))))))</f>
        <v/>
      </c>
      <c r="C663" s="538" t="n"/>
      <c r="D663" s="539">
        <f>IF($N$663="","",IF(OR(ISTEXT($N$661),ISTEXT($N$662),ISTEXT($N$663)),"",IF(OR(1&gt;$N$661,1&gt;$N$662,((1-1)*$N$661+1)&gt;$N$663),"",IF(INDEX($P$663:$W$672,MOD(((1-1)*$N$661+1)-1,10)+1,INT((((1-1)*$N$661+1)-1)/10)+1)="","",INDEX($P$663:$W$672,MOD(((1-1)*$N$661+1)-1,10)+1,INT((((1-1)*$N$661+1)-1)/10)+1)))))</f>
        <v/>
      </c>
      <c r="E663" s="539">
        <f>IF($N$663="","",IF(OR(ISTEXT($N$661),ISTEXT($N$662),ISTEXT($N$663)),"",IF(OR(2&gt;$N$661,1&gt;$N$662,((1-1)*$N$661+2)&gt;$N$663),"",IF(INDEX($P$663:$W$672,MOD(((1-1)*$N$661+2)-1,10)+1,INT((((1-1)*$N$661+2)-1)/10)+1)="","",INDEX($P$663:$W$672,MOD(((1-1)*$N$661+2)-1,10)+1,INT((((1-1)*$N$661+2)-1)/10)+1)))))</f>
        <v/>
      </c>
      <c r="F663" s="539">
        <f>IF($N$663="","",IF(OR(ISTEXT($N$661),ISTEXT($N$662),ISTEXT($N$663)),"",IF(OR(3&gt;$N$661,1&gt;$N$662,((1-1)*$N$661+3)&gt;$N$663),"",IF(INDEX($P$663:$W$672,MOD(((1-1)*$N$661+3)-1,10)+1,INT((((1-1)*$N$661+3)-1)/10)+1)="","",INDEX($P$663:$W$672,MOD(((1-1)*$N$661+3)-1,10)+1,INT((((1-1)*$N$661+3)-1)/10)+1)))))</f>
        <v/>
      </c>
      <c r="G663" s="539">
        <f>IF($N$663="","",IF(OR(ISTEXT($N$661),ISTEXT($N$662),ISTEXT($N$663)),"",IF(OR(4&gt;$N$661,1&gt;$N$662,((1-1)*$N$661+4)&gt;$N$663),"",IF(INDEX($P$663:$W$672,MOD(((1-1)*$N$661+4)-1,10)+1,INT((((1-1)*$N$661+4)-1)/10)+1)="","",INDEX($P$663:$W$672,MOD(((1-1)*$N$661+4)-1,10)+1,INT((((1-1)*$N$661+4)-1)/10)+1)))))</f>
        <v/>
      </c>
      <c r="H663" s="539">
        <f>IF($N$663="","",IF(OR(ISTEXT($N$661),ISTEXT($N$662),ISTEXT($N$663)),"",IF(OR(5&gt;$N$661,1&gt;$N$662,((1-1)*$N$661+5)&gt;$N$663),"",IF(INDEX($P$663:$W$672,MOD(((1-1)*$N$661+5)-1,10)+1,INT((((1-1)*$N$661+5)-1)/10)+1)="","",INDEX($P$663:$W$672,MOD(((1-1)*$N$661+5)-1,10)+1,INT((((1-1)*$N$661+5)-1)/10)+1)))))</f>
        <v/>
      </c>
      <c r="I663" s="539">
        <f>IF($N$663="","",IF(OR(ISTEXT($N$661),ISTEXT($N$662),ISTEXT($N$663)),"",IF(OR(6&gt;$N$661,1&gt;$N$662,((1-1)*$N$661+6)&gt;$N$663),"",IF(INDEX($P$663:$W$672,MOD(((1-1)*$N$661+6)-1,10)+1,INT((((1-1)*$N$661+6)-1)/10)+1)="","",INDEX($P$663:$W$672,MOD(((1-1)*$N$661+6)-1,10)+1,INT((((1-1)*$N$661+6)-1)/10)+1)))))</f>
        <v/>
      </c>
      <c r="J663" s="539">
        <f>IF($N$663="","",IF(OR(ISTEXT($N$661),ISTEXT($N$662),ISTEXT($N$663)),"",IF(OR(7&gt;$N$661,1&gt;$N$662,((1-1)*$N$661+7)&gt;$N$663),"",IF(INDEX($P$663:$W$672,MOD(((1-1)*$N$661+7)-1,10)+1,INT((((1-1)*$N$661+7)-1)/10)+1)="","",INDEX($P$663:$W$672,MOD(((1-1)*$N$661+7)-1,10)+1,INT((((1-1)*$N$661+7)-1)/10)+1)))))</f>
        <v/>
      </c>
      <c r="K663" s="539">
        <f>IF($N$663="","",IF(OR(ISTEXT($N$661),ISTEXT($N$662),ISTEXT($N$663)),"",IF(OR(8&gt;$N$661,1&gt;$N$662,((1-1)*$N$661+8)&gt;$N$663),"",IF(INDEX($P$663:$W$672,MOD(((1-1)*$N$661+8)-1,10)+1,INT((((1-1)*$N$661+8)-1)/10)+1)="","",INDEX($P$663:$W$672,MOD(((1-1)*$N$661+8)-1,10)+1,INT((((1-1)*$N$661+8)-1)/10)+1)))))</f>
        <v/>
      </c>
      <c r="L663" s="539">
        <f>IF($N$663="","",IF(OR(ISTEXT($N$661),ISTEXT($N$662),ISTEXT($N$663)),"",IF(OR(9&gt;$N$661,1&gt;$N$662,((1-1)*$N$661+9)&gt;$N$663),"",IF(INDEX($P$663:$W$672,MOD(((1-1)*$N$661+9)-1,10)+1,INT((((1-1)*$N$661+9)-1)/10)+1)="","",INDEX($P$663:$W$672,MOD(((1-1)*$N$661+9)-1,10)+1,INT((((1-1)*$N$661+9)-1)/10)+1)))))</f>
        <v/>
      </c>
      <c r="M663" s="539">
        <f>IF($N$663="","",IF(OR(ISTEXT($N$661),ISTEXT($N$662),ISTEXT($N$663)),"",IF(OR(10&gt;$N$661,1&gt;$N$662,((1-1)*$N$661+10)&gt;$N$663),"",IF(INDEX($P$663:$W$672,MOD(((1-1)*$N$661+10)-1,10)+1,INT((((1-1)*$N$661+10)-1)/10)+1)="","",INDEX($P$663:$W$672,MOD(((1-1)*$N$661+10)-1,10)+1,INT((((1-1)*$N$661+10)-1)/10)+1)))))</f>
        <v/>
      </c>
      <c r="N663" s="534">
        <f>IF(OR(N661="",N662=""),"",IF(OR(ISTEXT(N661),ISTEXT(N662)),"",N661*N662))</f>
        <v/>
      </c>
      <c r="P663" s="540" t="n"/>
      <c r="Q663" s="540" t="n"/>
      <c r="R663" s="540" t="n"/>
      <c r="S663" s="540" t="n"/>
      <c r="T663" s="540" t="n"/>
      <c r="U663" s="540" t="n"/>
      <c r="V663" s="540" t="n"/>
      <c r="W663" s="540" t="n"/>
    </row>
    <row r="664" ht="13.35" customHeight="1" s="162">
      <c r="B664" s="537">
        <f>IF(OR($D$661="",$G$661=""),"",IF($D$661="Round",IF(2=1,"Axis 1 (0°)",IF(2=2,"Axis 2 (90°)","")),IF(ISTEXT($N$662),"",IF(2&gt;$N$662,"",IF(ISTEXT($I$661),"",ROUND((2-0.5)*$I$661/$N$662,1))))))</f>
        <v/>
      </c>
      <c r="C664" s="538" t="n"/>
      <c r="D664" s="539">
        <f>IF($N$663="","",IF(OR(ISTEXT($N$661),ISTEXT($N$662),ISTEXT($N$663)),"",IF(OR(1&gt;$N$661,2&gt;$N$662,((2-1)*$N$661+1)&gt;$N$663),"",IF(INDEX($P$663:$W$672,MOD(((2-1)*$N$661+1)-1,10)+1,INT((((2-1)*$N$661+1)-1)/10)+1)="","",INDEX($P$663:$W$672,MOD(((2-1)*$N$661+1)-1,10)+1,INT((((2-1)*$N$661+1)-1)/10)+1)))))</f>
        <v/>
      </c>
      <c r="E664" s="539">
        <f>IF($N$663="","",IF(OR(ISTEXT($N$661),ISTEXT($N$662),ISTEXT($N$663)),"",IF(OR(2&gt;$N$661,2&gt;$N$662,((2-1)*$N$661+2)&gt;$N$663),"",IF(INDEX($P$663:$W$672,MOD(((2-1)*$N$661+2)-1,10)+1,INT((((2-1)*$N$661+2)-1)/10)+1)="","",INDEX($P$663:$W$672,MOD(((2-1)*$N$661+2)-1,10)+1,INT((((2-1)*$N$661+2)-1)/10)+1)))))</f>
        <v/>
      </c>
      <c r="F664" s="539">
        <f>IF($N$663="","",IF(OR(ISTEXT($N$661),ISTEXT($N$662),ISTEXT($N$663)),"",IF(OR(3&gt;$N$661,2&gt;$N$662,((2-1)*$N$661+3)&gt;$N$663),"",IF(INDEX($P$663:$W$672,MOD(((2-1)*$N$661+3)-1,10)+1,INT((((2-1)*$N$661+3)-1)/10)+1)="","",INDEX($P$663:$W$672,MOD(((2-1)*$N$661+3)-1,10)+1,INT((((2-1)*$N$661+3)-1)/10)+1)))))</f>
        <v/>
      </c>
      <c r="G664" s="539">
        <f>IF($N$663="","",IF(OR(ISTEXT($N$661),ISTEXT($N$662),ISTEXT($N$663)),"",IF(OR(4&gt;$N$661,2&gt;$N$662,((2-1)*$N$661+4)&gt;$N$663),"",IF(INDEX($P$663:$W$672,MOD(((2-1)*$N$661+4)-1,10)+1,INT((((2-1)*$N$661+4)-1)/10)+1)="","",INDEX($P$663:$W$672,MOD(((2-1)*$N$661+4)-1,10)+1,INT((((2-1)*$N$661+4)-1)/10)+1)))))</f>
        <v/>
      </c>
      <c r="H664" s="539">
        <f>IF($N$663="","",IF(OR(ISTEXT($N$661),ISTEXT($N$662),ISTEXT($N$663)),"",IF(OR(5&gt;$N$661,2&gt;$N$662,((2-1)*$N$661+5)&gt;$N$663),"",IF(INDEX($P$663:$W$672,MOD(((2-1)*$N$661+5)-1,10)+1,INT((((2-1)*$N$661+5)-1)/10)+1)="","",INDEX($P$663:$W$672,MOD(((2-1)*$N$661+5)-1,10)+1,INT((((2-1)*$N$661+5)-1)/10)+1)))))</f>
        <v/>
      </c>
      <c r="I664" s="539">
        <f>IF($N$663="","",IF(OR(ISTEXT($N$661),ISTEXT($N$662),ISTEXT($N$663)),"",IF(OR(6&gt;$N$661,2&gt;$N$662,((2-1)*$N$661+6)&gt;$N$663),"",IF(INDEX($P$663:$W$672,MOD(((2-1)*$N$661+6)-1,10)+1,INT((((2-1)*$N$661+6)-1)/10)+1)="","",INDEX($P$663:$W$672,MOD(((2-1)*$N$661+6)-1,10)+1,INT((((2-1)*$N$661+6)-1)/10)+1)))))</f>
        <v/>
      </c>
      <c r="J664" s="539">
        <f>IF($N$663="","",IF(OR(ISTEXT($N$661),ISTEXT($N$662),ISTEXT($N$663)),"",IF(OR(7&gt;$N$661,2&gt;$N$662,((2-1)*$N$661+7)&gt;$N$663),"",IF(INDEX($P$663:$W$672,MOD(((2-1)*$N$661+7)-1,10)+1,INT((((2-1)*$N$661+7)-1)/10)+1)="","",INDEX($P$663:$W$672,MOD(((2-1)*$N$661+7)-1,10)+1,INT((((2-1)*$N$661+7)-1)/10)+1)))))</f>
        <v/>
      </c>
      <c r="K664" s="539">
        <f>IF($N$663="","",IF(OR(ISTEXT($N$661),ISTEXT($N$662),ISTEXT($N$663)),"",IF(OR(8&gt;$N$661,2&gt;$N$662,((2-1)*$N$661+8)&gt;$N$663),"",IF(INDEX($P$663:$W$672,MOD(((2-1)*$N$661+8)-1,10)+1,INT((((2-1)*$N$661+8)-1)/10)+1)="","",INDEX($P$663:$W$672,MOD(((2-1)*$N$661+8)-1,10)+1,INT((((2-1)*$N$661+8)-1)/10)+1)))))</f>
        <v/>
      </c>
      <c r="L664" s="539">
        <f>IF($N$663="","",IF(OR(ISTEXT($N$661),ISTEXT($N$662),ISTEXT($N$663)),"",IF(OR(9&gt;$N$661,2&gt;$N$662,((2-1)*$N$661+9)&gt;$N$663),"",IF(INDEX($P$663:$W$672,MOD(((2-1)*$N$661+9)-1,10)+1,INT((((2-1)*$N$661+9)-1)/10)+1)="","",INDEX($P$663:$W$672,MOD(((2-1)*$N$661+9)-1,10)+1,INT((((2-1)*$N$661+9)-1)/10)+1)))))</f>
        <v/>
      </c>
      <c r="M664" s="539">
        <f>IF($N$663="","",IF(OR(ISTEXT($N$661),ISTEXT($N$662),ISTEXT($N$663)),"",IF(OR(10&gt;$N$661,2&gt;$N$662,((2-1)*$N$661+10)&gt;$N$663),"",IF(INDEX($P$663:$W$672,MOD(((2-1)*$N$661+10)-1,10)+1,INT((((2-1)*$N$661+10)-1)/10)+1)="","",INDEX($P$663:$W$672,MOD(((2-1)*$N$661+10)-1,10)+1,INT((((2-1)*$N$661+10)-1)/10)+1)))))</f>
        <v/>
      </c>
      <c r="P664" s="540" t="n"/>
      <c r="Q664" s="540" t="n"/>
      <c r="R664" s="540" t="n"/>
      <c r="S664" s="540" t="n"/>
      <c r="T664" s="540" t="n"/>
      <c r="U664" s="540" t="n"/>
      <c r="V664" s="540" t="n"/>
      <c r="W664" s="540" t="n"/>
    </row>
    <row r="665" ht="13.35" customHeight="1" s="162">
      <c r="B665" s="537">
        <f>IF(OR($D$661="",$G$661=""),"",IF($D$661="Round",IF(3=1,"Axis 1 (0°)",IF(3=2,"Axis 2 (90°)","")),IF(ISTEXT($N$662),"",IF(3&gt;$N$662,"",IF(ISTEXT($I$661),"",ROUND((3-0.5)*$I$661/$N$662,1))))))</f>
        <v/>
      </c>
      <c r="C665" s="538" t="n"/>
      <c r="D665" s="539">
        <f>IF($N$663="","",IF(OR(ISTEXT($N$661),ISTEXT($N$662),ISTEXT($N$663)),"",IF(OR(1&gt;$N$661,3&gt;$N$662,((3-1)*$N$661+1)&gt;$N$663),"",IF(INDEX($P$663:$W$672,MOD(((3-1)*$N$661+1)-1,10)+1,INT((((3-1)*$N$661+1)-1)/10)+1)="","",INDEX($P$663:$W$672,MOD(((3-1)*$N$661+1)-1,10)+1,INT((((3-1)*$N$661+1)-1)/10)+1)))))</f>
        <v/>
      </c>
      <c r="E665" s="539">
        <f>IF($N$663="","",IF(OR(ISTEXT($N$661),ISTEXT($N$662),ISTEXT($N$663)),"",IF(OR(2&gt;$N$661,3&gt;$N$662,((3-1)*$N$661+2)&gt;$N$663),"",IF(INDEX($P$663:$W$672,MOD(((3-1)*$N$661+2)-1,10)+1,INT((((3-1)*$N$661+2)-1)/10)+1)="","",INDEX($P$663:$W$672,MOD(((3-1)*$N$661+2)-1,10)+1,INT((((3-1)*$N$661+2)-1)/10)+1)))))</f>
        <v/>
      </c>
      <c r="F665" s="539">
        <f>IF($N$663="","",IF(OR(ISTEXT($N$661),ISTEXT($N$662),ISTEXT($N$663)),"",IF(OR(3&gt;$N$661,3&gt;$N$662,((3-1)*$N$661+3)&gt;$N$663),"",IF(INDEX($P$663:$W$672,MOD(((3-1)*$N$661+3)-1,10)+1,INT((((3-1)*$N$661+3)-1)/10)+1)="","",INDEX($P$663:$W$672,MOD(((3-1)*$N$661+3)-1,10)+1,INT((((3-1)*$N$661+3)-1)/10)+1)))))</f>
        <v/>
      </c>
      <c r="G665" s="539">
        <f>IF($N$663="","",IF(OR(ISTEXT($N$661),ISTEXT($N$662),ISTEXT($N$663)),"",IF(OR(4&gt;$N$661,3&gt;$N$662,((3-1)*$N$661+4)&gt;$N$663),"",IF(INDEX($P$663:$W$672,MOD(((3-1)*$N$661+4)-1,10)+1,INT((((3-1)*$N$661+4)-1)/10)+1)="","",INDEX($P$663:$W$672,MOD(((3-1)*$N$661+4)-1,10)+1,INT((((3-1)*$N$661+4)-1)/10)+1)))))</f>
        <v/>
      </c>
      <c r="H665" s="539">
        <f>IF($N$663="","",IF(OR(ISTEXT($N$661),ISTEXT($N$662),ISTEXT($N$663)),"",IF(OR(5&gt;$N$661,3&gt;$N$662,((3-1)*$N$661+5)&gt;$N$663),"",IF(INDEX($P$663:$W$672,MOD(((3-1)*$N$661+5)-1,10)+1,INT((((3-1)*$N$661+5)-1)/10)+1)="","",INDEX($P$663:$W$672,MOD(((3-1)*$N$661+5)-1,10)+1,INT((((3-1)*$N$661+5)-1)/10)+1)))))</f>
        <v/>
      </c>
      <c r="I665" s="539">
        <f>IF($N$663="","",IF(OR(ISTEXT($N$661),ISTEXT($N$662),ISTEXT($N$663)),"",IF(OR(6&gt;$N$661,3&gt;$N$662,((3-1)*$N$661+6)&gt;$N$663),"",IF(INDEX($P$663:$W$672,MOD(((3-1)*$N$661+6)-1,10)+1,INT((((3-1)*$N$661+6)-1)/10)+1)="","",INDEX($P$663:$W$672,MOD(((3-1)*$N$661+6)-1,10)+1,INT((((3-1)*$N$661+6)-1)/10)+1)))))</f>
        <v/>
      </c>
      <c r="J665" s="539">
        <f>IF($N$663="","",IF(OR(ISTEXT($N$661),ISTEXT($N$662),ISTEXT($N$663)),"",IF(OR(7&gt;$N$661,3&gt;$N$662,((3-1)*$N$661+7)&gt;$N$663),"",IF(INDEX($P$663:$W$672,MOD(((3-1)*$N$661+7)-1,10)+1,INT((((3-1)*$N$661+7)-1)/10)+1)="","",INDEX($P$663:$W$672,MOD(((3-1)*$N$661+7)-1,10)+1,INT((((3-1)*$N$661+7)-1)/10)+1)))))</f>
        <v/>
      </c>
      <c r="K665" s="539">
        <f>IF($N$663="","",IF(OR(ISTEXT($N$661),ISTEXT($N$662),ISTEXT($N$663)),"",IF(OR(8&gt;$N$661,3&gt;$N$662,((3-1)*$N$661+8)&gt;$N$663),"",IF(INDEX($P$663:$W$672,MOD(((3-1)*$N$661+8)-1,10)+1,INT((((3-1)*$N$661+8)-1)/10)+1)="","",INDEX($P$663:$W$672,MOD(((3-1)*$N$661+8)-1,10)+1,INT((((3-1)*$N$661+8)-1)/10)+1)))))</f>
        <v/>
      </c>
      <c r="L665" s="539">
        <f>IF($N$663="","",IF(OR(ISTEXT($N$661),ISTEXT($N$662),ISTEXT($N$663)),"",IF(OR(9&gt;$N$661,3&gt;$N$662,((3-1)*$N$661+9)&gt;$N$663),"",IF(INDEX($P$663:$W$672,MOD(((3-1)*$N$661+9)-1,10)+1,INT((((3-1)*$N$661+9)-1)/10)+1)="","",INDEX($P$663:$W$672,MOD(((3-1)*$N$661+9)-1,10)+1,INT((((3-1)*$N$661+9)-1)/10)+1)))))</f>
        <v/>
      </c>
      <c r="M665" s="539">
        <f>IF($N$663="","",IF(OR(ISTEXT($N$661),ISTEXT($N$662),ISTEXT($N$663)),"",IF(OR(10&gt;$N$661,3&gt;$N$662,((3-1)*$N$661+10)&gt;$N$663),"",IF(INDEX($P$663:$W$672,MOD(((3-1)*$N$661+10)-1,10)+1,INT((((3-1)*$N$661+10)-1)/10)+1)="","",INDEX($P$663:$W$672,MOD(((3-1)*$N$661+10)-1,10)+1,INT((((3-1)*$N$661+10)-1)/10)+1)))))</f>
        <v/>
      </c>
      <c r="P665" s="540" t="n"/>
      <c r="Q665" s="540" t="n"/>
      <c r="R665" s="540" t="n"/>
      <c r="S665" s="540" t="n"/>
      <c r="T665" s="540" t="n"/>
      <c r="U665" s="540" t="n"/>
      <c r="V665" s="540" t="n"/>
      <c r="W665" s="540" t="n"/>
    </row>
    <row r="666" ht="13.35" customHeight="1" s="162">
      <c r="B666" s="537">
        <f>IF(OR($D$661="",$G$661=""),"",IF($D$661="Round",IF(4=1,"Axis 1 (0°)",IF(4=2,"Axis 2 (90°)","")),IF(ISTEXT($N$662),"",IF(4&gt;$N$662,"",IF(ISTEXT($I$661),"",ROUND((4-0.5)*$I$661/$N$662,1))))))</f>
        <v/>
      </c>
      <c r="C666" s="538" t="n"/>
      <c r="D666" s="539">
        <f>IF($N$663="","",IF(OR(ISTEXT($N$661),ISTEXT($N$662),ISTEXT($N$663)),"",IF(OR(1&gt;$N$661,4&gt;$N$662,((4-1)*$N$661+1)&gt;$N$663),"",IF(INDEX($P$663:$W$672,MOD(((4-1)*$N$661+1)-1,10)+1,INT((((4-1)*$N$661+1)-1)/10)+1)="","",INDEX($P$663:$W$672,MOD(((4-1)*$N$661+1)-1,10)+1,INT((((4-1)*$N$661+1)-1)/10)+1)))))</f>
        <v/>
      </c>
      <c r="E666" s="539">
        <f>IF($N$663="","",IF(OR(ISTEXT($N$661),ISTEXT($N$662),ISTEXT($N$663)),"",IF(OR(2&gt;$N$661,4&gt;$N$662,((4-1)*$N$661+2)&gt;$N$663),"",IF(INDEX($P$663:$W$672,MOD(((4-1)*$N$661+2)-1,10)+1,INT((((4-1)*$N$661+2)-1)/10)+1)="","",INDEX($P$663:$W$672,MOD(((4-1)*$N$661+2)-1,10)+1,INT((((4-1)*$N$661+2)-1)/10)+1)))))</f>
        <v/>
      </c>
      <c r="F666" s="539">
        <f>IF($N$663="","",IF(OR(ISTEXT($N$661),ISTEXT($N$662),ISTEXT($N$663)),"",IF(OR(3&gt;$N$661,4&gt;$N$662,((4-1)*$N$661+3)&gt;$N$663),"",IF(INDEX($P$663:$W$672,MOD(((4-1)*$N$661+3)-1,10)+1,INT((((4-1)*$N$661+3)-1)/10)+1)="","",INDEX($P$663:$W$672,MOD(((4-1)*$N$661+3)-1,10)+1,INT((((4-1)*$N$661+3)-1)/10)+1)))))</f>
        <v/>
      </c>
      <c r="G666" s="539">
        <f>IF($N$663="","",IF(OR(ISTEXT($N$661),ISTEXT($N$662),ISTEXT($N$663)),"",IF(OR(4&gt;$N$661,4&gt;$N$662,((4-1)*$N$661+4)&gt;$N$663),"",IF(INDEX($P$663:$W$672,MOD(((4-1)*$N$661+4)-1,10)+1,INT((((4-1)*$N$661+4)-1)/10)+1)="","",INDEX($P$663:$W$672,MOD(((4-1)*$N$661+4)-1,10)+1,INT((((4-1)*$N$661+4)-1)/10)+1)))))</f>
        <v/>
      </c>
      <c r="H666" s="539">
        <f>IF($N$663="","",IF(OR(ISTEXT($N$661),ISTEXT($N$662),ISTEXT($N$663)),"",IF(OR(5&gt;$N$661,4&gt;$N$662,((4-1)*$N$661+5)&gt;$N$663),"",IF(INDEX($P$663:$W$672,MOD(((4-1)*$N$661+5)-1,10)+1,INT((((4-1)*$N$661+5)-1)/10)+1)="","",INDEX($P$663:$W$672,MOD(((4-1)*$N$661+5)-1,10)+1,INT((((4-1)*$N$661+5)-1)/10)+1)))))</f>
        <v/>
      </c>
      <c r="I666" s="539">
        <f>IF($N$663="","",IF(OR(ISTEXT($N$661),ISTEXT($N$662),ISTEXT($N$663)),"",IF(OR(6&gt;$N$661,4&gt;$N$662,((4-1)*$N$661+6)&gt;$N$663),"",IF(INDEX($P$663:$W$672,MOD(((4-1)*$N$661+6)-1,10)+1,INT((((4-1)*$N$661+6)-1)/10)+1)="","",INDEX($P$663:$W$672,MOD(((4-1)*$N$661+6)-1,10)+1,INT((((4-1)*$N$661+6)-1)/10)+1)))))</f>
        <v/>
      </c>
      <c r="J666" s="539">
        <f>IF($N$663="","",IF(OR(ISTEXT($N$661),ISTEXT($N$662),ISTEXT($N$663)),"",IF(OR(7&gt;$N$661,4&gt;$N$662,((4-1)*$N$661+7)&gt;$N$663),"",IF(INDEX($P$663:$W$672,MOD(((4-1)*$N$661+7)-1,10)+1,INT((((4-1)*$N$661+7)-1)/10)+1)="","",INDEX($P$663:$W$672,MOD(((4-1)*$N$661+7)-1,10)+1,INT((((4-1)*$N$661+7)-1)/10)+1)))))</f>
        <v/>
      </c>
      <c r="K666" s="539">
        <f>IF($N$663="","",IF(OR(ISTEXT($N$661),ISTEXT($N$662),ISTEXT($N$663)),"",IF(OR(8&gt;$N$661,4&gt;$N$662,((4-1)*$N$661+8)&gt;$N$663),"",IF(INDEX($P$663:$W$672,MOD(((4-1)*$N$661+8)-1,10)+1,INT((((4-1)*$N$661+8)-1)/10)+1)="","",INDEX($P$663:$W$672,MOD(((4-1)*$N$661+8)-1,10)+1,INT((((4-1)*$N$661+8)-1)/10)+1)))))</f>
        <v/>
      </c>
      <c r="L666" s="539">
        <f>IF($N$663="","",IF(OR(ISTEXT($N$661),ISTEXT($N$662),ISTEXT($N$663)),"",IF(OR(9&gt;$N$661,4&gt;$N$662,((4-1)*$N$661+9)&gt;$N$663),"",IF(INDEX($P$663:$W$672,MOD(((4-1)*$N$661+9)-1,10)+1,INT((((4-1)*$N$661+9)-1)/10)+1)="","",INDEX($P$663:$W$672,MOD(((4-1)*$N$661+9)-1,10)+1,INT((((4-1)*$N$661+9)-1)/10)+1)))))</f>
        <v/>
      </c>
      <c r="M666" s="539">
        <f>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IF(OR($D$661="",$G$661=""),"",IF($D$661="Round",IF(5=1,"Axis 1 (0°)",IF(5=2,"Axis 2 (90°)","")),IF(ISTEXT($N$662),"",IF(5&gt;$N$662,"",IF(ISTEXT($I$661),"",ROUND((5-0.5)*$I$661/$N$662,1))))))</f>
        <v/>
      </c>
      <c r="C667" s="538" t="n"/>
      <c r="D667" s="539">
        <f>IF($N$663="","",IF(OR(ISTEXT($N$661),ISTEXT($N$662),ISTEXT($N$663)),"",IF(OR(1&gt;$N$661,5&gt;$N$662,((5-1)*$N$661+1)&gt;$N$663),"",IF(INDEX($P$663:$W$672,MOD(((5-1)*$N$661+1)-1,10)+1,INT((((5-1)*$N$661+1)-1)/10)+1)="","",INDEX($P$663:$W$672,MOD(((5-1)*$N$661+1)-1,10)+1,INT((((5-1)*$N$661+1)-1)/10)+1)))))</f>
        <v/>
      </c>
      <c r="E667" s="539">
        <f>IF($N$663="","",IF(OR(ISTEXT($N$661),ISTEXT($N$662),ISTEXT($N$663)),"",IF(OR(2&gt;$N$661,5&gt;$N$662,((5-1)*$N$661+2)&gt;$N$663),"",IF(INDEX($P$663:$W$672,MOD(((5-1)*$N$661+2)-1,10)+1,INT((((5-1)*$N$661+2)-1)/10)+1)="","",INDEX($P$663:$W$672,MOD(((5-1)*$N$661+2)-1,10)+1,INT((((5-1)*$N$661+2)-1)/10)+1)))))</f>
        <v/>
      </c>
      <c r="F667" s="539">
        <f>IF($N$663="","",IF(OR(ISTEXT($N$661),ISTEXT($N$662),ISTEXT($N$663)),"",IF(OR(3&gt;$N$661,5&gt;$N$662,((5-1)*$N$661+3)&gt;$N$663),"",IF(INDEX($P$663:$W$672,MOD(((5-1)*$N$661+3)-1,10)+1,INT((((5-1)*$N$661+3)-1)/10)+1)="","",INDEX($P$663:$W$672,MOD(((5-1)*$N$661+3)-1,10)+1,INT((((5-1)*$N$661+3)-1)/10)+1)))))</f>
        <v/>
      </c>
      <c r="G667" s="539">
        <f>IF($N$663="","",IF(OR(ISTEXT($N$661),ISTEXT($N$662),ISTEXT($N$663)),"",IF(OR(4&gt;$N$661,5&gt;$N$662,((5-1)*$N$661+4)&gt;$N$663),"",IF(INDEX($P$663:$W$672,MOD(((5-1)*$N$661+4)-1,10)+1,INT((((5-1)*$N$661+4)-1)/10)+1)="","",INDEX($P$663:$W$672,MOD(((5-1)*$N$661+4)-1,10)+1,INT((((5-1)*$N$661+4)-1)/10)+1)))))</f>
        <v/>
      </c>
      <c r="H667" s="539">
        <f>IF($N$663="","",IF(OR(ISTEXT($N$661),ISTEXT($N$662),ISTEXT($N$663)),"",IF(OR(5&gt;$N$661,5&gt;$N$662,((5-1)*$N$661+5)&gt;$N$663),"",IF(INDEX($P$663:$W$672,MOD(((5-1)*$N$661+5)-1,10)+1,INT((((5-1)*$N$661+5)-1)/10)+1)="","",INDEX($P$663:$W$672,MOD(((5-1)*$N$661+5)-1,10)+1,INT((((5-1)*$N$661+5)-1)/10)+1)))))</f>
        <v/>
      </c>
      <c r="I667" s="539">
        <f>IF($N$663="","",IF(OR(ISTEXT($N$661),ISTEXT($N$662),ISTEXT($N$663)),"",IF(OR(6&gt;$N$661,5&gt;$N$662,((5-1)*$N$661+6)&gt;$N$663),"",IF(INDEX($P$663:$W$672,MOD(((5-1)*$N$661+6)-1,10)+1,INT((((5-1)*$N$661+6)-1)/10)+1)="","",INDEX($P$663:$W$672,MOD(((5-1)*$N$661+6)-1,10)+1,INT((((5-1)*$N$661+6)-1)/10)+1)))))</f>
        <v/>
      </c>
      <c r="J667" s="539">
        <f>IF($N$663="","",IF(OR(ISTEXT($N$661),ISTEXT($N$662),ISTEXT($N$663)),"",IF(OR(7&gt;$N$661,5&gt;$N$662,((5-1)*$N$661+7)&gt;$N$663),"",IF(INDEX($P$663:$W$672,MOD(((5-1)*$N$661+7)-1,10)+1,INT((((5-1)*$N$661+7)-1)/10)+1)="","",INDEX($P$663:$W$672,MOD(((5-1)*$N$661+7)-1,10)+1,INT((((5-1)*$N$661+7)-1)/10)+1)))))</f>
        <v/>
      </c>
      <c r="K667" s="539">
        <f>IF($N$663="","",IF(OR(ISTEXT($N$661),ISTEXT($N$662),ISTEXT($N$663)),"",IF(OR(8&gt;$N$661,5&gt;$N$662,((5-1)*$N$661+8)&gt;$N$663),"",IF(INDEX($P$663:$W$672,MOD(((5-1)*$N$661+8)-1,10)+1,INT((((5-1)*$N$661+8)-1)/10)+1)="","",INDEX($P$663:$W$672,MOD(((5-1)*$N$661+8)-1,10)+1,INT((((5-1)*$N$661+8)-1)/10)+1)))))</f>
        <v/>
      </c>
      <c r="L667" s="539">
        <f>IF($N$663="","",IF(OR(ISTEXT($N$661),ISTEXT($N$662),ISTEXT($N$663)),"",IF(OR(9&gt;$N$661,5&gt;$N$662,((5-1)*$N$661+9)&gt;$N$663),"",IF(INDEX($P$663:$W$672,MOD(((5-1)*$N$661+9)-1,10)+1,INT((((5-1)*$N$661+9)-1)/10)+1)="","",INDEX($P$663:$W$672,MOD(((5-1)*$N$661+9)-1,10)+1,INT((((5-1)*$N$661+9)-1)/10)+1)))))</f>
        <v/>
      </c>
      <c r="M667" s="539">
        <f>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IF(OR($D$661="",$G$661=""),"",IF($D$661="Round",IF(6=1,"Axis 1 (0°)",IF(6=2,"Axis 2 (90°)","")),IF(ISTEXT($N$662),"",IF(6&gt;$N$662,"",IF(ISTEXT($I$661),"",ROUND((6-0.5)*$I$661/$N$662,1))))))</f>
        <v/>
      </c>
      <c r="C668" s="538" t="n"/>
      <c r="D668" s="539">
        <f>IF($N$663="","",IF(OR(ISTEXT($N$661),ISTEXT($N$662),ISTEXT($N$663)),"",IF(OR(1&gt;$N$661,6&gt;$N$662,((6-1)*$N$661+1)&gt;$N$663),"",IF(INDEX($P$663:$W$672,MOD(((6-1)*$N$661+1)-1,10)+1,INT((((6-1)*$N$661+1)-1)/10)+1)="","",INDEX($P$663:$W$672,MOD(((6-1)*$N$661+1)-1,10)+1,INT((((6-1)*$N$661+1)-1)/10)+1)))))</f>
        <v/>
      </c>
      <c r="E668" s="539">
        <f>IF($N$663="","",IF(OR(ISTEXT($N$661),ISTEXT($N$662),ISTEXT($N$663)),"",IF(OR(2&gt;$N$661,6&gt;$N$662,((6-1)*$N$661+2)&gt;$N$663),"",IF(INDEX($P$663:$W$672,MOD(((6-1)*$N$661+2)-1,10)+1,INT((((6-1)*$N$661+2)-1)/10)+1)="","",INDEX($P$663:$W$672,MOD(((6-1)*$N$661+2)-1,10)+1,INT((((6-1)*$N$661+2)-1)/10)+1)))))</f>
        <v/>
      </c>
      <c r="F668" s="539">
        <f>IF($N$663="","",IF(OR(ISTEXT($N$661),ISTEXT($N$662),ISTEXT($N$663)),"",IF(OR(3&gt;$N$661,6&gt;$N$662,((6-1)*$N$661+3)&gt;$N$663),"",IF(INDEX($P$663:$W$672,MOD(((6-1)*$N$661+3)-1,10)+1,INT((((6-1)*$N$661+3)-1)/10)+1)="","",INDEX($P$663:$W$672,MOD(((6-1)*$N$661+3)-1,10)+1,INT((((6-1)*$N$661+3)-1)/10)+1)))))</f>
        <v/>
      </c>
      <c r="G668" s="539">
        <f>IF($N$663="","",IF(OR(ISTEXT($N$661),ISTEXT($N$662),ISTEXT($N$663)),"",IF(OR(4&gt;$N$661,6&gt;$N$662,((6-1)*$N$661+4)&gt;$N$663),"",IF(INDEX($P$663:$W$672,MOD(((6-1)*$N$661+4)-1,10)+1,INT((((6-1)*$N$661+4)-1)/10)+1)="","",INDEX($P$663:$W$672,MOD(((6-1)*$N$661+4)-1,10)+1,INT((((6-1)*$N$661+4)-1)/10)+1)))))</f>
        <v/>
      </c>
      <c r="H668" s="539">
        <f>IF($N$663="","",IF(OR(ISTEXT($N$661),ISTEXT($N$662),ISTEXT($N$663)),"",IF(OR(5&gt;$N$661,6&gt;$N$662,((6-1)*$N$661+5)&gt;$N$663),"",IF(INDEX($P$663:$W$672,MOD(((6-1)*$N$661+5)-1,10)+1,INT((((6-1)*$N$661+5)-1)/10)+1)="","",INDEX($P$663:$W$672,MOD(((6-1)*$N$661+5)-1,10)+1,INT((((6-1)*$N$661+5)-1)/10)+1)))))</f>
        <v/>
      </c>
      <c r="I668" s="539">
        <f>IF($N$663="","",IF(OR(ISTEXT($N$661),ISTEXT($N$662),ISTEXT($N$663)),"",IF(OR(6&gt;$N$661,6&gt;$N$662,((6-1)*$N$661+6)&gt;$N$663),"",IF(INDEX($P$663:$W$672,MOD(((6-1)*$N$661+6)-1,10)+1,INT((((6-1)*$N$661+6)-1)/10)+1)="","",INDEX($P$663:$W$672,MOD(((6-1)*$N$661+6)-1,10)+1,INT((((6-1)*$N$661+6)-1)/10)+1)))))</f>
        <v/>
      </c>
      <c r="J668" s="539">
        <f>IF($N$663="","",IF(OR(ISTEXT($N$661),ISTEXT($N$662),ISTEXT($N$663)),"",IF(OR(7&gt;$N$661,6&gt;$N$662,((6-1)*$N$661+7)&gt;$N$663),"",IF(INDEX($P$663:$W$672,MOD(((6-1)*$N$661+7)-1,10)+1,INT((((6-1)*$N$661+7)-1)/10)+1)="","",INDEX($P$663:$W$672,MOD(((6-1)*$N$661+7)-1,10)+1,INT((((6-1)*$N$661+7)-1)/10)+1)))))</f>
        <v/>
      </c>
      <c r="K668" s="539">
        <f>IF($N$663="","",IF(OR(ISTEXT($N$661),ISTEXT($N$662),ISTEXT($N$663)),"",IF(OR(8&gt;$N$661,6&gt;$N$662,((6-1)*$N$661+8)&gt;$N$663),"",IF(INDEX($P$663:$W$672,MOD(((6-1)*$N$661+8)-1,10)+1,INT((((6-1)*$N$661+8)-1)/10)+1)="","",INDEX($P$663:$W$672,MOD(((6-1)*$N$661+8)-1,10)+1,INT((((6-1)*$N$661+8)-1)/10)+1)))))</f>
        <v/>
      </c>
      <c r="L668" s="539">
        <f>IF($N$663="","",IF(OR(ISTEXT($N$661),ISTEXT($N$662),ISTEXT($N$663)),"",IF(OR(9&gt;$N$661,6&gt;$N$662,((6-1)*$N$661+9)&gt;$N$663),"",IF(INDEX($P$663:$W$672,MOD(((6-1)*$N$661+9)-1,10)+1,INT((((6-1)*$N$661+9)-1)/10)+1)="","",INDEX($P$663:$W$672,MOD(((6-1)*$N$661+9)-1,10)+1,INT((((6-1)*$N$661+9)-1)/10)+1)))))</f>
        <v/>
      </c>
      <c r="M668" s="539">
        <f>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IF(OR($D$661="",$G$661=""),"",IF($D$661="Round",IF(7=1,"Axis 1 (0°)",IF(7=2,"Axis 2 (90°)","")),IF(ISTEXT($N$662),"",IF(7&gt;$N$662,"",IF(ISTEXT($I$661),"",ROUND((7-0.5)*$I$661/$N$662,1))))))</f>
        <v/>
      </c>
      <c r="C669" s="538" t="n"/>
      <c r="D669" s="539">
        <f>IF($N$663="","",IF(OR(ISTEXT($N$661),ISTEXT($N$662),ISTEXT($N$663)),"",IF(OR(1&gt;$N$661,7&gt;$N$662,((7-1)*$N$661+1)&gt;$N$663),"",IF(INDEX($P$663:$W$672,MOD(((7-1)*$N$661+1)-1,10)+1,INT((((7-1)*$N$661+1)-1)/10)+1)="","",INDEX($P$663:$W$672,MOD(((7-1)*$N$661+1)-1,10)+1,INT((((7-1)*$N$661+1)-1)/10)+1)))))</f>
        <v/>
      </c>
      <c r="E669" s="539">
        <f>IF($N$663="","",IF(OR(ISTEXT($N$661),ISTEXT($N$662),ISTEXT($N$663)),"",IF(OR(2&gt;$N$661,7&gt;$N$662,((7-1)*$N$661+2)&gt;$N$663),"",IF(INDEX($P$663:$W$672,MOD(((7-1)*$N$661+2)-1,10)+1,INT((((7-1)*$N$661+2)-1)/10)+1)="","",INDEX($P$663:$W$672,MOD(((7-1)*$N$661+2)-1,10)+1,INT((((7-1)*$N$661+2)-1)/10)+1)))))</f>
        <v/>
      </c>
      <c r="F669" s="539">
        <f>IF($N$663="","",IF(OR(ISTEXT($N$661),ISTEXT($N$662),ISTEXT($N$663)),"",IF(OR(3&gt;$N$661,7&gt;$N$662,((7-1)*$N$661+3)&gt;$N$663),"",IF(INDEX($P$663:$W$672,MOD(((7-1)*$N$661+3)-1,10)+1,INT((((7-1)*$N$661+3)-1)/10)+1)="","",INDEX($P$663:$W$672,MOD(((7-1)*$N$661+3)-1,10)+1,INT((((7-1)*$N$661+3)-1)/10)+1)))))</f>
        <v/>
      </c>
      <c r="G669" s="539">
        <f>IF($N$663="","",IF(OR(ISTEXT($N$661),ISTEXT($N$662),ISTEXT($N$663)),"",IF(OR(4&gt;$N$661,7&gt;$N$662,((7-1)*$N$661+4)&gt;$N$663),"",IF(INDEX($P$663:$W$672,MOD(((7-1)*$N$661+4)-1,10)+1,INT((((7-1)*$N$661+4)-1)/10)+1)="","",INDEX($P$663:$W$672,MOD(((7-1)*$N$661+4)-1,10)+1,INT((((7-1)*$N$661+4)-1)/10)+1)))))</f>
        <v/>
      </c>
      <c r="H669" s="539">
        <f>IF($N$663="","",IF(OR(ISTEXT($N$661),ISTEXT($N$662),ISTEXT($N$663)),"",IF(OR(5&gt;$N$661,7&gt;$N$662,((7-1)*$N$661+5)&gt;$N$663),"",IF(INDEX($P$663:$W$672,MOD(((7-1)*$N$661+5)-1,10)+1,INT((((7-1)*$N$661+5)-1)/10)+1)="","",INDEX($P$663:$W$672,MOD(((7-1)*$N$661+5)-1,10)+1,INT((((7-1)*$N$661+5)-1)/10)+1)))))</f>
        <v/>
      </c>
      <c r="I669" s="539">
        <f>IF($N$663="","",IF(OR(ISTEXT($N$661),ISTEXT($N$662),ISTEXT($N$663)),"",IF(OR(6&gt;$N$661,7&gt;$N$662,((7-1)*$N$661+6)&gt;$N$663),"",IF(INDEX($P$663:$W$672,MOD(((7-1)*$N$661+6)-1,10)+1,INT((((7-1)*$N$661+6)-1)/10)+1)="","",INDEX($P$663:$W$672,MOD(((7-1)*$N$661+6)-1,10)+1,INT((((7-1)*$N$661+6)-1)/10)+1)))))</f>
        <v/>
      </c>
      <c r="J669" s="539">
        <f>IF($N$663="","",IF(OR(ISTEXT($N$661),ISTEXT($N$662),ISTEXT($N$663)),"",IF(OR(7&gt;$N$661,7&gt;$N$662,((7-1)*$N$661+7)&gt;$N$663),"",IF(INDEX($P$663:$W$672,MOD(((7-1)*$N$661+7)-1,10)+1,INT((((7-1)*$N$661+7)-1)/10)+1)="","",INDEX($P$663:$W$672,MOD(((7-1)*$N$661+7)-1,10)+1,INT((((7-1)*$N$661+7)-1)/10)+1)))))</f>
        <v/>
      </c>
      <c r="K669" s="539">
        <f>IF($N$663="","",IF(OR(ISTEXT($N$661),ISTEXT($N$662),ISTEXT($N$663)),"",IF(OR(8&gt;$N$661,7&gt;$N$662,((7-1)*$N$661+8)&gt;$N$663),"",IF(INDEX($P$663:$W$672,MOD(((7-1)*$N$661+8)-1,10)+1,INT((((7-1)*$N$661+8)-1)/10)+1)="","",INDEX($P$663:$W$672,MOD(((7-1)*$N$661+8)-1,10)+1,INT((((7-1)*$N$661+8)-1)/10)+1)))))</f>
        <v/>
      </c>
      <c r="L669" s="539">
        <f>IF($N$663="","",IF(OR(ISTEXT($N$661),ISTEXT($N$662),ISTEXT($N$663)),"",IF(OR(9&gt;$N$661,7&gt;$N$662,((7-1)*$N$661+9)&gt;$N$663),"",IF(INDEX($P$663:$W$672,MOD(((7-1)*$N$661+9)-1,10)+1,INT((((7-1)*$N$661+9)-1)/10)+1)="","",INDEX($P$663:$W$672,MOD(((7-1)*$N$661+9)-1,10)+1,INT((((7-1)*$N$661+9)-1)/10)+1)))))</f>
        <v/>
      </c>
      <c r="M669" s="539">
        <f>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IF(OR($D$661="",$G$661=""),"",IF($D$661="Round",IF(8=1,"Axis 1 (0°)",IF(8=2,"Axis 2 (90°)","")),IF(ISTEXT($N$662),"",IF(8&gt;$N$662,"",IF(ISTEXT($I$661),"",ROUND((8-0.5)*$I$661/$N$662,1))))))</f>
        <v/>
      </c>
      <c r="C670" s="538" t="n"/>
      <c r="D670" s="539">
        <f>IF($N$663="","",IF(OR(ISTEXT($N$661),ISTEXT($N$662),ISTEXT($N$663)),"",IF(OR(1&gt;$N$661,8&gt;$N$662,((8-1)*$N$661+1)&gt;$N$663),"",IF(INDEX($P$663:$W$672,MOD(((8-1)*$N$661+1)-1,10)+1,INT((((8-1)*$N$661+1)-1)/10)+1)="","",INDEX($P$663:$W$672,MOD(((8-1)*$N$661+1)-1,10)+1,INT((((8-1)*$N$661+1)-1)/10)+1)))))</f>
        <v/>
      </c>
      <c r="E670" s="539">
        <f>IF($N$663="","",IF(OR(ISTEXT($N$661),ISTEXT($N$662),ISTEXT($N$663)),"",IF(OR(2&gt;$N$661,8&gt;$N$662,((8-1)*$N$661+2)&gt;$N$663),"",IF(INDEX($P$663:$W$672,MOD(((8-1)*$N$661+2)-1,10)+1,INT((((8-1)*$N$661+2)-1)/10)+1)="","",INDEX($P$663:$W$672,MOD(((8-1)*$N$661+2)-1,10)+1,INT((((8-1)*$N$661+2)-1)/10)+1)))))</f>
        <v/>
      </c>
      <c r="F670" s="539">
        <f>IF($N$663="","",IF(OR(ISTEXT($N$661),ISTEXT($N$662),ISTEXT($N$663)),"",IF(OR(3&gt;$N$661,8&gt;$N$662,((8-1)*$N$661+3)&gt;$N$663),"",IF(INDEX($P$663:$W$672,MOD(((8-1)*$N$661+3)-1,10)+1,INT((((8-1)*$N$661+3)-1)/10)+1)="","",INDEX($P$663:$W$672,MOD(((8-1)*$N$661+3)-1,10)+1,INT((((8-1)*$N$661+3)-1)/10)+1)))))</f>
        <v/>
      </c>
      <c r="G670" s="539">
        <f>IF($N$663="","",IF(OR(ISTEXT($N$661),ISTEXT($N$662),ISTEXT($N$663)),"",IF(OR(4&gt;$N$661,8&gt;$N$662,((8-1)*$N$661+4)&gt;$N$663),"",IF(INDEX($P$663:$W$672,MOD(((8-1)*$N$661+4)-1,10)+1,INT((((8-1)*$N$661+4)-1)/10)+1)="","",INDEX($P$663:$W$672,MOD(((8-1)*$N$661+4)-1,10)+1,INT((((8-1)*$N$661+4)-1)/10)+1)))))</f>
        <v/>
      </c>
      <c r="H670" s="539">
        <f>IF($N$663="","",IF(OR(ISTEXT($N$661),ISTEXT($N$662),ISTEXT($N$663)),"",IF(OR(5&gt;$N$661,8&gt;$N$662,((8-1)*$N$661+5)&gt;$N$663),"",IF(INDEX($P$663:$W$672,MOD(((8-1)*$N$661+5)-1,10)+1,INT((((8-1)*$N$661+5)-1)/10)+1)="","",INDEX($P$663:$W$672,MOD(((8-1)*$N$661+5)-1,10)+1,INT((((8-1)*$N$661+5)-1)/10)+1)))))</f>
        <v/>
      </c>
      <c r="I670" s="539">
        <f>IF($N$663="","",IF(OR(ISTEXT($N$661),ISTEXT($N$662),ISTEXT($N$663)),"",IF(OR(6&gt;$N$661,8&gt;$N$662,((8-1)*$N$661+6)&gt;$N$663),"",IF(INDEX($P$663:$W$672,MOD(((8-1)*$N$661+6)-1,10)+1,INT((((8-1)*$N$661+6)-1)/10)+1)="","",INDEX($P$663:$W$672,MOD(((8-1)*$N$661+6)-1,10)+1,INT((((8-1)*$N$661+6)-1)/10)+1)))))</f>
        <v/>
      </c>
      <c r="J670" s="539">
        <f>IF($N$663="","",IF(OR(ISTEXT($N$661),ISTEXT($N$662),ISTEXT($N$663)),"",IF(OR(7&gt;$N$661,8&gt;$N$662,((8-1)*$N$661+7)&gt;$N$663),"",IF(INDEX($P$663:$W$672,MOD(((8-1)*$N$661+7)-1,10)+1,INT((((8-1)*$N$661+7)-1)/10)+1)="","",INDEX($P$663:$W$672,MOD(((8-1)*$N$661+7)-1,10)+1,INT((((8-1)*$N$661+7)-1)/10)+1)))))</f>
        <v/>
      </c>
      <c r="K670" s="539">
        <f>IF($N$663="","",IF(OR(ISTEXT($N$661),ISTEXT($N$662),ISTEXT($N$663)),"",IF(OR(8&gt;$N$661,8&gt;$N$662,((8-1)*$N$661+8)&gt;$N$663),"",IF(INDEX($P$663:$W$672,MOD(((8-1)*$N$661+8)-1,10)+1,INT((((8-1)*$N$661+8)-1)/10)+1)="","",INDEX($P$663:$W$672,MOD(((8-1)*$N$661+8)-1,10)+1,INT((((8-1)*$N$661+8)-1)/10)+1)))))</f>
        <v/>
      </c>
      <c r="L670" s="539">
        <f>IF($N$663="","",IF(OR(ISTEXT($N$661),ISTEXT($N$662),ISTEXT($N$663)),"",IF(OR(9&gt;$N$661,8&gt;$N$662,((8-1)*$N$661+9)&gt;$N$663),"",IF(INDEX($P$663:$W$672,MOD(((8-1)*$N$661+9)-1,10)+1,INT((((8-1)*$N$661+9)-1)/10)+1)="","",INDEX($P$663:$W$672,MOD(((8-1)*$N$661+9)-1,10)+1,INT((((8-1)*$N$661+9)-1)/10)+1)))))</f>
        <v/>
      </c>
      <c r="M670" s="539">
        <f>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IF($G$676="","",IF($D$676="Round",$G$676&amp;""" dia",$G$676&amp;""" x "&amp;$I$676&amp;""""))</f>
        <v/>
      </c>
      <c r="G674" s="173" t="n"/>
      <c r="H674" s="525">
        <f>IF(OR($D$676="",$G$676=""),"",IF($D$676="Round",IF(ISTEXT($G$676),"",ROUND(PI()*(($G$676-2*N($K$676))/2)^2/144,3)),IF($I$676="","",IF(OR(ISTEXT($G$676),ISTEXT($I$676)),"",ROUND(($G$676-2*N($K$676))*($I$676-2*N($K$676))/144,3)))))</f>
        <v/>
      </c>
      <c r="I674" s="189" t="n"/>
      <c r="J674" s="189" t="n"/>
      <c r="K674" s="189">
        <f>IF(N(J674)*N(H674)=0,"",ROUND(N(J674)*N(H674),0))</f>
        <v/>
      </c>
      <c r="L674" s="189">
        <f>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IF($N$676="","",IF($D$676="Round",$N$676&amp;" x 2 axes",IF($N$677="","",$N$676&amp;" x "&amp;$N$677)))</f>
        <v/>
      </c>
      <c r="N676" s="534">
        <f>IF(OR($D$676="",$G$676=""),"",IF($D$676="Round",IF(ISTEXT($G$676),"",IF($G$676&lt;=9,6,IF($G$676&lt;=12,8,10))),IF(ISTEXT($G$676),"",IF($G$676&lt;12,2,MIN(10,MAX(3,ROUNDUP($G$676/6,0)))))))</f>
        <v/>
      </c>
      <c r="P676" s="473" t="inlineStr">
        <is>
          <t>Quick entry – type readings in order (row by row of the grid), down this column then the next:</t>
        </is>
      </c>
    </row>
    <row r="677" ht="13.35" customHeight="1" s="162">
      <c r="B677" s="535" t="inlineStr">
        <is>
          <t>Depth↓ Pos→ (in)</t>
        </is>
      </c>
      <c r="C677" s="414" t="n"/>
      <c r="D677" s="535">
        <f>IF(ISTEXT($N$676),"",IF(OR($D$676="",$G$676="",1&gt;$N$676),"",IF($D$676="Round",IF(ISTEXT($G$676),"",ROUND(IF(1&lt;=$N$676/2,$G$676/2*(1-SQRT(($N$676-2*1+1)/$N$676)),$G$676-$G$676/2*(1-SQRT(($N$676-2*($N$676-1+1)+1)/$N$676))),1)),IF(ISTEXT($G$676),"",ROUND((1-0.5)*$G$676/$N$676,1)))))</f>
        <v/>
      </c>
      <c r="E677" s="535">
        <f>IF(ISTEXT($N$676),"",IF(OR($D$676="",$G$676="",2&gt;$N$676),"",IF($D$676="Round",IF(ISTEXT($G$676),"",ROUND(IF(2&lt;=$N$676/2,$G$676/2*(1-SQRT(($N$676-2*2+1)/$N$676)),$G$676-$G$676/2*(1-SQRT(($N$676-2*($N$676-2+1)+1)/$N$676))),1)),IF(ISTEXT($G$676),"",ROUND((2-0.5)*$G$676/$N$676,1)))))</f>
        <v/>
      </c>
      <c r="F677" s="535">
        <f>IF(ISTEXT($N$676),"",IF(OR($D$676="",$G$676="",3&gt;$N$676),"",IF($D$676="Round",IF(ISTEXT($G$676),"",ROUND(IF(3&lt;=$N$676/2,$G$676/2*(1-SQRT(($N$676-2*3+1)/$N$676)),$G$676-$G$676/2*(1-SQRT(($N$676-2*($N$676-3+1)+1)/$N$676))),1)),IF(ISTEXT($G$676),"",ROUND((3-0.5)*$G$676/$N$676,1)))))</f>
        <v/>
      </c>
      <c r="G677" s="535">
        <f>IF(ISTEXT($N$676),"",IF(OR($D$676="",$G$676="",4&gt;$N$676),"",IF($D$676="Round",IF(ISTEXT($G$676),"",ROUND(IF(4&lt;=$N$676/2,$G$676/2*(1-SQRT(($N$676-2*4+1)/$N$676)),$G$676-$G$676/2*(1-SQRT(($N$676-2*($N$676-4+1)+1)/$N$676))),1)),IF(ISTEXT($G$676),"",ROUND((4-0.5)*$G$676/$N$676,1)))))</f>
        <v/>
      </c>
      <c r="H677" s="535">
        <f>IF(ISTEXT($N$676),"",IF(OR($D$676="",$G$676="",5&gt;$N$676),"",IF($D$676="Round",IF(ISTEXT($G$676),"",ROUND(IF(5&lt;=$N$676/2,$G$676/2*(1-SQRT(($N$676-2*5+1)/$N$676)),$G$676-$G$676/2*(1-SQRT(($N$676-2*($N$676-5+1)+1)/$N$676))),1)),IF(ISTEXT($G$676),"",ROUND((5-0.5)*$G$676/$N$676,1)))))</f>
        <v/>
      </c>
      <c r="I677" s="535">
        <f>IF(ISTEXT($N$676),"",IF(OR($D$676="",$G$676="",6&gt;$N$676),"",IF($D$676="Round",IF(ISTEXT($G$676),"",ROUND(IF(6&lt;=$N$676/2,$G$676/2*(1-SQRT(($N$676-2*6+1)/$N$676)),$G$676-$G$676/2*(1-SQRT(($N$676-2*($N$676-6+1)+1)/$N$676))),1)),IF(ISTEXT($G$676),"",ROUND((6-0.5)*$G$676/$N$676,1)))))</f>
        <v/>
      </c>
      <c r="J677" s="535">
        <f>IF(ISTEXT($N$676),"",IF(OR($D$676="",$G$676="",7&gt;$N$676),"",IF($D$676="Round",IF(ISTEXT($G$676),"",ROUND(IF(7&lt;=$N$676/2,$G$676/2*(1-SQRT(($N$676-2*7+1)/$N$676)),$G$676-$G$676/2*(1-SQRT(($N$676-2*($N$676-7+1)+1)/$N$676))),1)),IF(ISTEXT($G$676),"",ROUND((7-0.5)*$G$676/$N$676,1)))))</f>
        <v/>
      </c>
      <c r="K677" s="535">
        <f>IF(ISTEXT($N$676),"",IF(OR($D$676="",$G$676="",8&gt;$N$676),"",IF($D$676="Round",IF(ISTEXT($G$676),"",ROUND(IF(8&lt;=$N$676/2,$G$676/2*(1-SQRT(($N$676-2*8+1)/$N$676)),$G$676-$G$676/2*(1-SQRT(($N$676-2*($N$676-8+1)+1)/$N$676))),1)),IF(ISTEXT($G$676),"",ROUND((8-0.5)*$G$676/$N$676,1)))))</f>
        <v/>
      </c>
      <c r="L677" s="535">
        <f>IF(ISTEXT($N$676),"",IF(OR($D$676="",$G$676="",9&gt;$N$676),"",IF($D$676="Round",IF(ISTEXT($G$676),"",ROUND(IF(9&lt;=$N$676/2,$G$676/2*(1-SQRT(($N$676-2*9+1)/$N$676)),$G$676-$G$676/2*(1-SQRT(($N$676-2*($N$676-9+1)+1)/$N$676))),1)),IF(ISTEXT($G$676),"",ROUND((9-0.5)*$G$676/$N$676,1)))))</f>
        <v/>
      </c>
      <c r="M677" s="535">
        <f>IF(ISTEXT($N$676),"",IF(OR($D$676="",$G$676="",10&gt;$N$676),"",IF($D$676="Round",IF(ISTEXT($G$676),"",ROUND(IF(10&lt;=$N$676/2,$G$676/2*(1-SQRT(($N$676-2*10+1)/$N$676)),$G$676-$G$676/2*(1-SQRT(($N$676-2*($N$676-10+1)+1)/$N$676))),1)),IF(ISTEXT($G$676),"",ROUND((10-0.5)*$G$676/$N$676,1)))))</f>
        <v/>
      </c>
      <c r="N677" s="534">
        <f>IF(OR($D$676="",$G$676=""),"",IF($D$676="Round",2,IF($I$676="","",IF(ISTEXT($I$676),"",IF($I$676&lt;12,2,MIN(8,MAX(3,ROUNDUP($I$676/6,0))))))))</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IF(OR($D$676="",$G$676=""),"",IF($D$676="Round",IF(1=1,"Axis 1 (0°)",IF(1=2,"Axis 2 (90°)","")),IF(ISTEXT($N$677),"",IF(1&gt;$N$677,"",IF(ISTEXT($I$676),"",ROUND((1-0.5)*$I$676/$N$677,1))))))</f>
        <v/>
      </c>
      <c r="C678" s="538" t="n"/>
      <c r="D678" s="539">
        <f>IF($N$678="","",IF(OR(ISTEXT($N$676),ISTEXT($N$677),ISTEXT($N$678)),"",IF(OR(1&gt;$N$676,1&gt;$N$677,((1-1)*$N$676+1)&gt;$N$678),"",IF(INDEX($P$678:$W$687,MOD(((1-1)*$N$676+1)-1,10)+1,INT((((1-1)*$N$676+1)-1)/10)+1)="","",INDEX($P$678:$W$687,MOD(((1-1)*$N$676+1)-1,10)+1,INT((((1-1)*$N$676+1)-1)/10)+1)))))</f>
        <v/>
      </c>
      <c r="E678" s="539">
        <f>IF($N$678="","",IF(OR(ISTEXT($N$676),ISTEXT($N$677),ISTEXT($N$678)),"",IF(OR(2&gt;$N$676,1&gt;$N$677,((1-1)*$N$676+2)&gt;$N$678),"",IF(INDEX($P$678:$W$687,MOD(((1-1)*$N$676+2)-1,10)+1,INT((((1-1)*$N$676+2)-1)/10)+1)="","",INDEX($P$678:$W$687,MOD(((1-1)*$N$676+2)-1,10)+1,INT((((1-1)*$N$676+2)-1)/10)+1)))))</f>
        <v/>
      </c>
      <c r="F678" s="539">
        <f>IF($N$678="","",IF(OR(ISTEXT($N$676),ISTEXT($N$677),ISTEXT($N$678)),"",IF(OR(3&gt;$N$676,1&gt;$N$677,((1-1)*$N$676+3)&gt;$N$678),"",IF(INDEX($P$678:$W$687,MOD(((1-1)*$N$676+3)-1,10)+1,INT((((1-1)*$N$676+3)-1)/10)+1)="","",INDEX($P$678:$W$687,MOD(((1-1)*$N$676+3)-1,10)+1,INT((((1-1)*$N$676+3)-1)/10)+1)))))</f>
        <v/>
      </c>
      <c r="G678" s="539">
        <f>IF($N$678="","",IF(OR(ISTEXT($N$676),ISTEXT($N$677),ISTEXT($N$678)),"",IF(OR(4&gt;$N$676,1&gt;$N$677,((1-1)*$N$676+4)&gt;$N$678),"",IF(INDEX($P$678:$W$687,MOD(((1-1)*$N$676+4)-1,10)+1,INT((((1-1)*$N$676+4)-1)/10)+1)="","",INDEX($P$678:$W$687,MOD(((1-1)*$N$676+4)-1,10)+1,INT((((1-1)*$N$676+4)-1)/10)+1)))))</f>
        <v/>
      </c>
      <c r="H678" s="539">
        <f>IF($N$678="","",IF(OR(ISTEXT($N$676),ISTEXT($N$677),ISTEXT($N$678)),"",IF(OR(5&gt;$N$676,1&gt;$N$677,((1-1)*$N$676+5)&gt;$N$678),"",IF(INDEX($P$678:$W$687,MOD(((1-1)*$N$676+5)-1,10)+1,INT((((1-1)*$N$676+5)-1)/10)+1)="","",INDEX($P$678:$W$687,MOD(((1-1)*$N$676+5)-1,10)+1,INT((((1-1)*$N$676+5)-1)/10)+1)))))</f>
        <v/>
      </c>
      <c r="I678" s="539">
        <f>IF($N$678="","",IF(OR(ISTEXT($N$676),ISTEXT($N$677),ISTEXT($N$678)),"",IF(OR(6&gt;$N$676,1&gt;$N$677,((1-1)*$N$676+6)&gt;$N$678),"",IF(INDEX($P$678:$W$687,MOD(((1-1)*$N$676+6)-1,10)+1,INT((((1-1)*$N$676+6)-1)/10)+1)="","",INDEX($P$678:$W$687,MOD(((1-1)*$N$676+6)-1,10)+1,INT((((1-1)*$N$676+6)-1)/10)+1)))))</f>
        <v/>
      </c>
      <c r="J678" s="539">
        <f>IF($N$678="","",IF(OR(ISTEXT($N$676),ISTEXT($N$677),ISTEXT($N$678)),"",IF(OR(7&gt;$N$676,1&gt;$N$677,((1-1)*$N$676+7)&gt;$N$678),"",IF(INDEX($P$678:$W$687,MOD(((1-1)*$N$676+7)-1,10)+1,INT((((1-1)*$N$676+7)-1)/10)+1)="","",INDEX($P$678:$W$687,MOD(((1-1)*$N$676+7)-1,10)+1,INT((((1-1)*$N$676+7)-1)/10)+1)))))</f>
        <v/>
      </c>
      <c r="K678" s="539">
        <f>IF($N$678="","",IF(OR(ISTEXT($N$676),ISTEXT($N$677),ISTEXT($N$678)),"",IF(OR(8&gt;$N$676,1&gt;$N$677,((1-1)*$N$676+8)&gt;$N$678),"",IF(INDEX($P$678:$W$687,MOD(((1-1)*$N$676+8)-1,10)+1,INT((((1-1)*$N$676+8)-1)/10)+1)="","",INDEX($P$678:$W$687,MOD(((1-1)*$N$676+8)-1,10)+1,INT((((1-1)*$N$676+8)-1)/10)+1)))))</f>
        <v/>
      </c>
      <c r="L678" s="539">
        <f>IF($N$678="","",IF(OR(ISTEXT($N$676),ISTEXT($N$677),ISTEXT($N$678)),"",IF(OR(9&gt;$N$676,1&gt;$N$677,((1-1)*$N$676+9)&gt;$N$678),"",IF(INDEX($P$678:$W$687,MOD(((1-1)*$N$676+9)-1,10)+1,INT((((1-1)*$N$676+9)-1)/10)+1)="","",INDEX($P$678:$W$687,MOD(((1-1)*$N$676+9)-1,10)+1,INT((((1-1)*$N$676+9)-1)/10)+1)))))</f>
        <v/>
      </c>
      <c r="M678" s="539">
        <f>IF($N$678="","",IF(OR(ISTEXT($N$676),ISTEXT($N$677),ISTEXT($N$678)),"",IF(OR(10&gt;$N$676,1&gt;$N$677,((1-1)*$N$676+10)&gt;$N$678),"",IF(INDEX($P$678:$W$687,MOD(((1-1)*$N$676+10)-1,10)+1,INT((((1-1)*$N$676+10)-1)/10)+1)="","",INDEX($P$678:$W$687,MOD(((1-1)*$N$676+10)-1,10)+1,INT((((1-1)*$N$676+10)-1)/10)+1)))))</f>
        <v/>
      </c>
      <c r="N678" s="534">
        <f>IF(OR(N676="",N677=""),"",IF(OR(ISTEXT(N676),ISTEXT(N677)),"",N676*N677))</f>
        <v/>
      </c>
      <c r="P678" s="540" t="n"/>
      <c r="Q678" s="540" t="n"/>
      <c r="R678" s="540" t="n"/>
      <c r="S678" s="540" t="n"/>
      <c r="T678" s="540" t="n"/>
      <c r="U678" s="540" t="n"/>
      <c r="V678" s="540" t="n"/>
      <c r="W678" s="540" t="n"/>
    </row>
    <row r="679" ht="13.35" customHeight="1" s="162">
      <c r="B679" s="537">
        <f>IF(OR($D$676="",$G$676=""),"",IF($D$676="Round",IF(2=1,"Axis 1 (0°)",IF(2=2,"Axis 2 (90°)","")),IF(ISTEXT($N$677),"",IF(2&gt;$N$677,"",IF(ISTEXT($I$676),"",ROUND((2-0.5)*$I$676/$N$677,1))))))</f>
        <v/>
      </c>
      <c r="C679" s="538" t="n"/>
      <c r="D679" s="539">
        <f>IF($N$678="","",IF(OR(ISTEXT($N$676),ISTEXT($N$677),ISTEXT($N$678)),"",IF(OR(1&gt;$N$676,2&gt;$N$677,((2-1)*$N$676+1)&gt;$N$678),"",IF(INDEX($P$678:$W$687,MOD(((2-1)*$N$676+1)-1,10)+1,INT((((2-1)*$N$676+1)-1)/10)+1)="","",INDEX($P$678:$W$687,MOD(((2-1)*$N$676+1)-1,10)+1,INT((((2-1)*$N$676+1)-1)/10)+1)))))</f>
        <v/>
      </c>
      <c r="E679" s="539">
        <f>IF($N$678="","",IF(OR(ISTEXT($N$676),ISTEXT($N$677),ISTEXT($N$678)),"",IF(OR(2&gt;$N$676,2&gt;$N$677,((2-1)*$N$676+2)&gt;$N$678),"",IF(INDEX($P$678:$W$687,MOD(((2-1)*$N$676+2)-1,10)+1,INT((((2-1)*$N$676+2)-1)/10)+1)="","",INDEX($P$678:$W$687,MOD(((2-1)*$N$676+2)-1,10)+1,INT((((2-1)*$N$676+2)-1)/10)+1)))))</f>
        <v/>
      </c>
      <c r="F679" s="539">
        <f>IF($N$678="","",IF(OR(ISTEXT($N$676),ISTEXT($N$677),ISTEXT($N$678)),"",IF(OR(3&gt;$N$676,2&gt;$N$677,((2-1)*$N$676+3)&gt;$N$678),"",IF(INDEX($P$678:$W$687,MOD(((2-1)*$N$676+3)-1,10)+1,INT((((2-1)*$N$676+3)-1)/10)+1)="","",INDEX($P$678:$W$687,MOD(((2-1)*$N$676+3)-1,10)+1,INT((((2-1)*$N$676+3)-1)/10)+1)))))</f>
        <v/>
      </c>
      <c r="G679" s="539">
        <f>IF($N$678="","",IF(OR(ISTEXT($N$676),ISTEXT($N$677),ISTEXT($N$678)),"",IF(OR(4&gt;$N$676,2&gt;$N$677,((2-1)*$N$676+4)&gt;$N$678),"",IF(INDEX($P$678:$W$687,MOD(((2-1)*$N$676+4)-1,10)+1,INT((((2-1)*$N$676+4)-1)/10)+1)="","",INDEX($P$678:$W$687,MOD(((2-1)*$N$676+4)-1,10)+1,INT((((2-1)*$N$676+4)-1)/10)+1)))))</f>
        <v/>
      </c>
      <c r="H679" s="539">
        <f>IF($N$678="","",IF(OR(ISTEXT($N$676),ISTEXT($N$677),ISTEXT($N$678)),"",IF(OR(5&gt;$N$676,2&gt;$N$677,((2-1)*$N$676+5)&gt;$N$678),"",IF(INDEX($P$678:$W$687,MOD(((2-1)*$N$676+5)-1,10)+1,INT((((2-1)*$N$676+5)-1)/10)+1)="","",INDEX($P$678:$W$687,MOD(((2-1)*$N$676+5)-1,10)+1,INT((((2-1)*$N$676+5)-1)/10)+1)))))</f>
        <v/>
      </c>
      <c r="I679" s="539">
        <f>IF($N$678="","",IF(OR(ISTEXT($N$676),ISTEXT($N$677),ISTEXT($N$678)),"",IF(OR(6&gt;$N$676,2&gt;$N$677,((2-1)*$N$676+6)&gt;$N$678),"",IF(INDEX($P$678:$W$687,MOD(((2-1)*$N$676+6)-1,10)+1,INT((((2-1)*$N$676+6)-1)/10)+1)="","",INDEX($P$678:$W$687,MOD(((2-1)*$N$676+6)-1,10)+1,INT((((2-1)*$N$676+6)-1)/10)+1)))))</f>
        <v/>
      </c>
      <c r="J679" s="539">
        <f>IF($N$678="","",IF(OR(ISTEXT($N$676),ISTEXT($N$677),ISTEXT($N$678)),"",IF(OR(7&gt;$N$676,2&gt;$N$677,((2-1)*$N$676+7)&gt;$N$678),"",IF(INDEX($P$678:$W$687,MOD(((2-1)*$N$676+7)-1,10)+1,INT((((2-1)*$N$676+7)-1)/10)+1)="","",INDEX($P$678:$W$687,MOD(((2-1)*$N$676+7)-1,10)+1,INT((((2-1)*$N$676+7)-1)/10)+1)))))</f>
        <v/>
      </c>
      <c r="K679" s="539">
        <f>IF($N$678="","",IF(OR(ISTEXT($N$676),ISTEXT($N$677),ISTEXT($N$678)),"",IF(OR(8&gt;$N$676,2&gt;$N$677,((2-1)*$N$676+8)&gt;$N$678),"",IF(INDEX($P$678:$W$687,MOD(((2-1)*$N$676+8)-1,10)+1,INT((((2-1)*$N$676+8)-1)/10)+1)="","",INDEX($P$678:$W$687,MOD(((2-1)*$N$676+8)-1,10)+1,INT((((2-1)*$N$676+8)-1)/10)+1)))))</f>
        <v/>
      </c>
      <c r="L679" s="539">
        <f>IF($N$678="","",IF(OR(ISTEXT($N$676),ISTEXT($N$677),ISTEXT($N$678)),"",IF(OR(9&gt;$N$676,2&gt;$N$677,((2-1)*$N$676+9)&gt;$N$678),"",IF(INDEX($P$678:$W$687,MOD(((2-1)*$N$676+9)-1,10)+1,INT((((2-1)*$N$676+9)-1)/10)+1)="","",INDEX($P$678:$W$687,MOD(((2-1)*$N$676+9)-1,10)+1,INT((((2-1)*$N$676+9)-1)/10)+1)))))</f>
        <v/>
      </c>
      <c r="M679" s="539">
        <f>IF($N$678="","",IF(OR(ISTEXT($N$676),ISTEXT($N$677),ISTEXT($N$678)),"",IF(OR(10&gt;$N$676,2&gt;$N$677,((2-1)*$N$676+10)&gt;$N$678),"",IF(INDEX($P$678:$W$687,MOD(((2-1)*$N$676+10)-1,10)+1,INT((((2-1)*$N$676+10)-1)/10)+1)="","",INDEX($P$678:$W$687,MOD(((2-1)*$N$676+10)-1,10)+1,INT((((2-1)*$N$676+10)-1)/10)+1)))))</f>
        <v/>
      </c>
      <c r="P679" s="540" t="n"/>
      <c r="Q679" s="540" t="n"/>
      <c r="R679" s="540" t="n"/>
      <c r="S679" s="540" t="n"/>
      <c r="T679" s="540" t="n"/>
      <c r="U679" s="540" t="n"/>
      <c r="V679" s="540" t="n"/>
      <c r="W679" s="540" t="n"/>
    </row>
    <row r="680" ht="13.35" customHeight="1" s="162">
      <c r="B680" s="537">
        <f>IF(OR($D$676="",$G$676=""),"",IF($D$676="Round",IF(3=1,"Axis 1 (0°)",IF(3=2,"Axis 2 (90°)","")),IF(ISTEXT($N$677),"",IF(3&gt;$N$677,"",IF(ISTEXT($I$676),"",ROUND((3-0.5)*$I$676/$N$677,1))))))</f>
        <v/>
      </c>
      <c r="C680" s="538" t="n"/>
      <c r="D680" s="539">
        <f>IF($N$678="","",IF(OR(ISTEXT($N$676),ISTEXT($N$677),ISTEXT($N$678)),"",IF(OR(1&gt;$N$676,3&gt;$N$677,((3-1)*$N$676+1)&gt;$N$678),"",IF(INDEX($P$678:$W$687,MOD(((3-1)*$N$676+1)-1,10)+1,INT((((3-1)*$N$676+1)-1)/10)+1)="","",INDEX($P$678:$W$687,MOD(((3-1)*$N$676+1)-1,10)+1,INT((((3-1)*$N$676+1)-1)/10)+1)))))</f>
        <v/>
      </c>
      <c r="E680" s="539">
        <f>IF($N$678="","",IF(OR(ISTEXT($N$676),ISTEXT($N$677),ISTEXT($N$678)),"",IF(OR(2&gt;$N$676,3&gt;$N$677,((3-1)*$N$676+2)&gt;$N$678),"",IF(INDEX($P$678:$W$687,MOD(((3-1)*$N$676+2)-1,10)+1,INT((((3-1)*$N$676+2)-1)/10)+1)="","",INDEX($P$678:$W$687,MOD(((3-1)*$N$676+2)-1,10)+1,INT((((3-1)*$N$676+2)-1)/10)+1)))))</f>
        <v/>
      </c>
      <c r="F680" s="539">
        <f>IF($N$678="","",IF(OR(ISTEXT($N$676),ISTEXT($N$677),ISTEXT($N$678)),"",IF(OR(3&gt;$N$676,3&gt;$N$677,((3-1)*$N$676+3)&gt;$N$678),"",IF(INDEX($P$678:$W$687,MOD(((3-1)*$N$676+3)-1,10)+1,INT((((3-1)*$N$676+3)-1)/10)+1)="","",INDEX($P$678:$W$687,MOD(((3-1)*$N$676+3)-1,10)+1,INT((((3-1)*$N$676+3)-1)/10)+1)))))</f>
        <v/>
      </c>
      <c r="G680" s="539">
        <f>IF($N$678="","",IF(OR(ISTEXT($N$676),ISTEXT($N$677),ISTEXT($N$678)),"",IF(OR(4&gt;$N$676,3&gt;$N$677,((3-1)*$N$676+4)&gt;$N$678),"",IF(INDEX($P$678:$W$687,MOD(((3-1)*$N$676+4)-1,10)+1,INT((((3-1)*$N$676+4)-1)/10)+1)="","",INDEX($P$678:$W$687,MOD(((3-1)*$N$676+4)-1,10)+1,INT((((3-1)*$N$676+4)-1)/10)+1)))))</f>
        <v/>
      </c>
      <c r="H680" s="539">
        <f>IF($N$678="","",IF(OR(ISTEXT($N$676),ISTEXT($N$677),ISTEXT($N$678)),"",IF(OR(5&gt;$N$676,3&gt;$N$677,((3-1)*$N$676+5)&gt;$N$678),"",IF(INDEX($P$678:$W$687,MOD(((3-1)*$N$676+5)-1,10)+1,INT((((3-1)*$N$676+5)-1)/10)+1)="","",INDEX($P$678:$W$687,MOD(((3-1)*$N$676+5)-1,10)+1,INT((((3-1)*$N$676+5)-1)/10)+1)))))</f>
        <v/>
      </c>
      <c r="I680" s="539">
        <f>IF($N$678="","",IF(OR(ISTEXT($N$676),ISTEXT($N$677),ISTEXT($N$678)),"",IF(OR(6&gt;$N$676,3&gt;$N$677,((3-1)*$N$676+6)&gt;$N$678),"",IF(INDEX($P$678:$W$687,MOD(((3-1)*$N$676+6)-1,10)+1,INT((((3-1)*$N$676+6)-1)/10)+1)="","",INDEX($P$678:$W$687,MOD(((3-1)*$N$676+6)-1,10)+1,INT((((3-1)*$N$676+6)-1)/10)+1)))))</f>
        <v/>
      </c>
      <c r="J680" s="539">
        <f>IF($N$678="","",IF(OR(ISTEXT($N$676),ISTEXT($N$677),ISTEXT($N$678)),"",IF(OR(7&gt;$N$676,3&gt;$N$677,((3-1)*$N$676+7)&gt;$N$678),"",IF(INDEX($P$678:$W$687,MOD(((3-1)*$N$676+7)-1,10)+1,INT((((3-1)*$N$676+7)-1)/10)+1)="","",INDEX($P$678:$W$687,MOD(((3-1)*$N$676+7)-1,10)+1,INT((((3-1)*$N$676+7)-1)/10)+1)))))</f>
        <v/>
      </c>
      <c r="K680" s="539">
        <f>IF($N$678="","",IF(OR(ISTEXT($N$676),ISTEXT($N$677),ISTEXT($N$678)),"",IF(OR(8&gt;$N$676,3&gt;$N$677,((3-1)*$N$676+8)&gt;$N$678),"",IF(INDEX($P$678:$W$687,MOD(((3-1)*$N$676+8)-1,10)+1,INT((((3-1)*$N$676+8)-1)/10)+1)="","",INDEX($P$678:$W$687,MOD(((3-1)*$N$676+8)-1,10)+1,INT((((3-1)*$N$676+8)-1)/10)+1)))))</f>
        <v/>
      </c>
      <c r="L680" s="539">
        <f>IF($N$678="","",IF(OR(ISTEXT($N$676),ISTEXT($N$677),ISTEXT($N$678)),"",IF(OR(9&gt;$N$676,3&gt;$N$677,((3-1)*$N$676+9)&gt;$N$678),"",IF(INDEX($P$678:$W$687,MOD(((3-1)*$N$676+9)-1,10)+1,INT((((3-1)*$N$676+9)-1)/10)+1)="","",INDEX($P$678:$W$687,MOD(((3-1)*$N$676+9)-1,10)+1,INT((((3-1)*$N$676+9)-1)/10)+1)))))</f>
        <v/>
      </c>
      <c r="M680" s="539">
        <f>IF($N$678="","",IF(OR(ISTEXT($N$676),ISTEXT($N$677),ISTEXT($N$678)),"",IF(OR(10&gt;$N$676,3&gt;$N$677,((3-1)*$N$676+10)&gt;$N$678),"",IF(INDEX($P$678:$W$687,MOD(((3-1)*$N$676+10)-1,10)+1,INT((((3-1)*$N$676+10)-1)/10)+1)="","",INDEX($P$678:$W$687,MOD(((3-1)*$N$676+10)-1,10)+1,INT((((3-1)*$N$676+10)-1)/10)+1)))))</f>
        <v/>
      </c>
      <c r="P680" s="540" t="n"/>
      <c r="Q680" s="540" t="n"/>
      <c r="R680" s="540" t="n"/>
      <c r="S680" s="540" t="n"/>
      <c r="T680" s="540" t="n"/>
      <c r="U680" s="540" t="n"/>
      <c r="V680" s="540" t="n"/>
      <c r="W680" s="540" t="n"/>
    </row>
    <row r="681" ht="13.35" customHeight="1" s="162">
      <c r="B681" s="537">
        <f>IF(OR($D$676="",$G$676=""),"",IF($D$676="Round",IF(4=1,"Axis 1 (0°)",IF(4=2,"Axis 2 (90°)","")),IF(ISTEXT($N$677),"",IF(4&gt;$N$677,"",IF(ISTEXT($I$676),"",ROUND((4-0.5)*$I$676/$N$677,1))))))</f>
        <v/>
      </c>
      <c r="C681" s="538" t="n"/>
      <c r="D681" s="539">
        <f>IF($N$678="","",IF(OR(ISTEXT($N$676),ISTEXT($N$677),ISTEXT($N$678)),"",IF(OR(1&gt;$N$676,4&gt;$N$677,((4-1)*$N$676+1)&gt;$N$678),"",IF(INDEX($P$678:$W$687,MOD(((4-1)*$N$676+1)-1,10)+1,INT((((4-1)*$N$676+1)-1)/10)+1)="","",INDEX($P$678:$W$687,MOD(((4-1)*$N$676+1)-1,10)+1,INT((((4-1)*$N$676+1)-1)/10)+1)))))</f>
        <v/>
      </c>
      <c r="E681" s="539">
        <f>IF($N$678="","",IF(OR(ISTEXT($N$676),ISTEXT($N$677),ISTEXT($N$678)),"",IF(OR(2&gt;$N$676,4&gt;$N$677,((4-1)*$N$676+2)&gt;$N$678),"",IF(INDEX($P$678:$W$687,MOD(((4-1)*$N$676+2)-1,10)+1,INT((((4-1)*$N$676+2)-1)/10)+1)="","",INDEX($P$678:$W$687,MOD(((4-1)*$N$676+2)-1,10)+1,INT((((4-1)*$N$676+2)-1)/10)+1)))))</f>
        <v/>
      </c>
      <c r="F681" s="539">
        <f>IF($N$678="","",IF(OR(ISTEXT($N$676),ISTEXT($N$677),ISTEXT($N$678)),"",IF(OR(3&gt;$N$676,4&gt;$N$677,((4-1)*$N$676+3)&gt;$N$678),"",IF(INDEX($P$678:$W$687,MOD(((4-1)*$N$676+3)-1,10)+1,INT((((4-1)*$N$676+3)-1)/10)+1)="","",INDEX($P$678:$W$687,MOD(((4-1)*$N$676+3)-1,10)+1,INT((((4-1)*$N$676+3)-1)/10)+1)))))</f>
        <v/>
      </c>
      <c r="G681" s="539">
        <f>IF($N$678="","",IF(OR(ISTEXT($N$676),ISTEXT($N$677),ISTEXT($N$678)),"",IF(OR(4&gt;$N$676,4&gt;$N$677,((4-1)*$N$676+4)&gt;$N$678),"",IF(INDEX($P$678:$W$687,MOD(((4-1)*$N$676+4)-1,10)+1,INT((((4-1)*$N$676+4)-1)/10)+1)="","",INDEX($P$678:$W$687,MOD(((4-1)*$N$676+4)-1,10)+1,INT((((4-1)*$N$676+4)-1)/10)+1)))))</f>
        <v/>
      </c>
      <c r="H681" s="539">
        <f>IF($N$678="","",IF(OR(ISTEXT($N$676),ISTEXT($N$677),ISTEXT($N$678)),"",IF(OR(5&gt;$N$676,4&gt;$N$677,((4-1)*$N$676+5)&gt;$N$678),"",IF(INDEX($P$678:$W$687,MOD(((4-1)*$N$676+5)-1,10)+1,INT((((4-1)*$N$676+5)-1)/10)+1)="","",INDEX($P$678:$W$687,MOD(((4-1)*$N$676+5)-1,10)+1,INT((((4-1)*$N$676+5)-1)/10)+1)))))</f>
        <v/>
      </c>
      <c r="I681" s="539">
        <f>IF($N$678="","",IF(OR(ISTEXT($N$676),ISTEXT($N$677),ISTEXT($N$678)),"",IF(OR(6&gt;$N$676,4&gt;$N$677,((4-1)*$N$676+6)&gt;$N$678),"",IF(INDEX($P$678:$W$687,MOD(((4-1)*$N$676+6)-1,10)+1,INT((((4-1)*$N$676+6)-1)/10)+1)="","",INDEX($P$678:$W$687,MOD(((4-1)*$N$676+6)-1,10)+1,INT((((4-1)*$N$676+6)-1)/10)+1)))))</f>
        <v/>
      </c>
      <c r="J681" s="539">
        <f>IF($N$678="","",IF(OR(ISTEXT($N$676),ISTEXT($N$677),ISTEXT($N$678)),"",IF(OR(7&gt;$N$676,4&gt;$N$677,((4-1)*$N$676+7)&gt;$N$678),"",IF(INDEX($P$678:$W$687,MOD(((4-1)*$N$676+7)-1,10)+1,INT((((4-1)*$N$676+7)-1)/10)+1)="","",INDEX($P$678:$W$687,MOD(((4-1)*$N$676+7)-1,10)+1,INT((((4-1)*$N$676+7)-1)/10)+1)))))</f>
        <v/>
      </c>
      <c r="K681" s="539">
        <f>IF($N$678="","",IF(OR(ISTEXT($N$676),ISTEXT($N$677),ISTEXT($N$678)),"",IF(OR(8&gt;$N$676,4&gt;$N$677,((4-1)*$N$676+8)&gt;$N$678),"",IF(INDEX($P$678:$W$687,MOD(((4-1)*$N$676+8)-1,10)+1,INT((((4-1)*$N$676+8)-1)/10)+1)="","",INDEX($P$678:$W$687,MOD(((4-1)*$N$676+8)-1,10)+1,INT((((4-1)*$N$676+8)-1)/10)+1)))))</f>
        <v/>
      </c>
      <c r="L681" s="539">
        <f>IF($N$678="","",IF(OR(ISTEXT($N$676),ISTEXT($N$677),ISTEXT($N$678)),"",IF(OR(9&gt;$N$676,4&gt;$N$677,((4-1)*$N$676+9)&gt;$N$678),"",IF(INDEX($P$678:$W$687,MOD(((4-1)*$N$676+9)-1,10)+1,INT((((4-1)*$N$676+9)-1)/10)+1)="","",INDEX($P$678:$W$687,MOD(((4-1)*$N$676+9)-1,10)+1,INT((((4-1)*$N$676+9)-1)/10)+1)))))</f>
        <v/>
      </c>
      <c r="M681" s="539">
        <f>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IF(OR($D$676="",$G$676=""),"",IF($D$676="Round",IF(5=1,"Axis 1 (0°)",IF(5=2,"Axis 2 (90°)","")),IF(ISTEXT($N$677),"",IF(5&gt;$N$677,"",IF(ISTEXT($I$676),"",ROUND((5-0.5)*$I$676/$N$677,1))))))</f>
        <v/>
      </c>
      <c r="C682" s="538" t="n"/>
      <c r="D682" s="539">
        <f>IF($N$678="","",IF(OR(ISTEXT($N$676),ISTEXT($N$677),ISTEXT($N$678)),"",IF(OR(1&gt;$N$676,5&gt;$N$677,((5-1)*$N$676+1)&gt;$N$678),"",IF(INDEX($P$678:$W$687,MOD(((5-1)*$N$676+1)-1,10)+1,INT((((5-1)*$N$676+1)-1)/10)+1)="","",INDEX($P$678:$W$687,MOD(((5-1)*$N$676+1)-1,10)+1,INT((((5-1)*$N$676+1)-1)/10)+1)))))</f>
        <v/>
      </c>
      <c r="E682" s="539">
        <f>IF($N$678="","",IF(OR(ISTEXT($N$676),ISTEXT($N$677),ISTEXT($N$678)),"",IF(OR(2&gt;$N$676,5&gt;$N$677,((5-1)*$N$676+2)&gt;$N$678),"",IF(INDEX($P$678:$W$687,MOD(((5-1)*$N$676+2)-1,10)+1,INT((((5-1)*$N$676+2)-1)/10)+1)="","",INDEX($P$678:$W$687,MOD(((5-1)*$N$676+2)-1,10)+1,INT((((5-1)*$N$676+2)-1)/10)+1)))))</f>
        <v/>
      </c>
      <c r="F682" s="539">
        <f>IF($N$678="","",IF(OR(ISTEXT($N$676),ISTEXT($N$677),ISTEXT($N$678)),"",IF(OR(3&gt;$N$676,5&gt;$N$677,((5-1)*$N$676+3)&gt;$N$678),"",IF(INDEX($P$678:$W$687,MOD(((5-1)*$N$676+3)-1,10)+1,INT((((5-1)*$N$676+3)-1)/10)+1)="","",INDEX($P$678:$W$687,MOD(((5-1)*$N$676+3)-1,10)+1,INT((((5-1)*$N$676+3)-1)/10)+1)))))</f>
        <v/>
      </c>
      <c r="G682" s="539">
        <f>IF($N$678="","",IF(OR(ISTEXT($N$676),ISTEXT($N$677),ISTEXT($N$678)),"",IF(OR(4&gt;$N$676,5&gt;$N$677,((5-1)*$N$676+4)&gt;$N$678),"",IF(INDEX($P$678:$W$687,MOD(((5-1)*$N$676+4)-1,10)+1,INT((((5-1)*$N$676+4)-1)/10)+1)="","",INDEX($P$678:$W$687,MOD(((5-1)*$N$676+4)-1,10)+1,INT((((5-1)*$N$676+4)-1)/10)+1)))))</f>
        <v/>
      </c>
      <c r="H682" s="539">
        <f>IF($N$678="","",IF(OR(ISTEXT($N$676),ISTEXT($N$677),ISTEXT($N$678)),"",IF(OR(5&gt;$N$676,5&gt;$N$677,((5-1)*$N$676+5)&gt;$N$678),"",IF(INDEX($P$678:$W$687,MOD(((5-1)*$N$676+5)-1,10)+1,INT((((5-1)*$N$676+5)-1)/10)+1)="","",INDEX($P$678:$W$687,MOD(((5-1)*$N$676+5)-1,10)+1,INT((((5-1)*$N$676+5)-1)/10)+1)))))</f>
        <v/>
      </c>
      <c r="I682" s="539">
        <f>IF($N$678="","",IF(OR(ISTEXT($N$676),ISTEXT($N$677),ISTEXT($N$678)),"",IF(OR(6&gt;$N$676,5&gt;$N$677,((5-1)*$N$676+6)&gt;$N$678),"",IF(INDEX($P$678:$W$687,MOD(((5-1)*$N$676+6)-1,10)+1,INT((((5-1)*$N$676+6)-1)/10)+1)="","",INDEX($P$678:$W$687,MOD(((5-1)*$N$676+6)-1,10)+1,INT((((5-1)*$N$676+6)-1)/10)+1)))))</f>
        <v/>
      </c>
      <c r="J682" s="539">
        <f>IF($N$678="","",IF(OR(ISTEXT($N$676),ISTEXT($N$677),ISTEXT($N$678)),"",IF(OR(7&gt;$N$676,5&gt;$N$677,((5-1)*$N$676+7)&gt;$N$678),"",IF(INDEX($P$678:$W$687,MOD(((5-1)*$N$676+7)-1,10)+1,INT((((5-1)*$N$676+7)-1)/10)+1)="","",INDEX($P$678:$W$687,MOD(((5-1)*$N$676+7)-1,10)+1,INT((((5-1)*$N$676+7)-1)/10)+1)))))</f>
        <v/>
      </c>
      <c r="K682" s="539">
        <f>IF($N$678="","",IF(OR(ISTEXT($N$676),ISTEXT($N$677),ISTEXT($N$678)),"",IF(OR(8&gt;$N$676,5&gt;$N$677,((5-1)*$N$676+8)&gt;$N$678),"",IF(INDEX($P$678:$W$687,MOD(((5-1)*$N$676+8)-1,10)+1,INT((((5-1)*$N$676+8)-1)/10)+1)="","",INDEX($P$678:$W$687,MOD(((5-1)*$N$676+8)-1,10)+1,INT((((5-1)*$N$676+8)-1)/10)+1)))))</f>
        <v/>
      </c>
      <c r="L682" s="539">
        <f>IF($N$678="","",IF(OR(ISTEXT($N$676),ISTEXT($N$677),ISTEXT($N$678)),"",IF(OR(9&gt;$N$676,5&gt;$N$677,((5-1)*$N$676+9)&gt;$N$678),"",IF(INDEX($P$678:$W$687,MOD(((5-1)*$N$676+9)-1,10)+1,INT((((5-1)*$N$676+9)-1)/10)+1)="","",INDEX($P$678:$W$687,MOD(((5-1)*$N$676+9)-1,10)+1,INT((((5-1)*$N$676+9)-1)/10)+1)))))</f>
        <v/>
      </c>
      <c r="M682" s="539">
        <f>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IF(OR($D$676="",$G$676=""),"",IF($D$676="Round",IF(6=1,"Axis 1 (0°)",IF(6=2,"Axis 2 (90°)","")),IF(ISTEXT($N$677),"",IF(6&gt;$N$677,"",IF(ISTEXT($I$676),"",ROUND((6-0.5)*$I$676/$N$677,1))))))</f>
        <v/>
      </c>
      <c r="C683" s="538" t="n"/>
      <c r="D683" s="539">
        <f>IF($N$678="","",IF(OR(ISTEXT($N$676),ISTEXT($N$677),ISTEXT($N$678)),"",IF(OR(1&gt;$N$676,6&gt;$N$677,((6-1)*$N$676+1)&gt;$N$678),"",IF(INDEX($P$678:$W$687,MOD(((6-1)*$N$676+1)-1,10)+1,INT((((6-1)*$N$676+1)-1)/10)+1)="","",INDEX($P$678:$W$687,MOD(((6-1)*$N$676+1)-1,10)+1,INT((((6-1)*$N$676+1)-1)/10)+1)))))</f>
        <v/>
      </c>
      <c r="E683" s="539">
        <f>IF($N$678="","",IF(OR(ISTEXT($N$676),ISTEXT($N$677),ISTEXT($N$678)),"",IF(OR(2&gt;$N$676,6&gt;$N$677,((6-1)*$N$676+2)&gt;$N$678),"",IF(INDEX($P$678:$W$687,MOD(((6-1)*$N$676+2)-1,10)+1,INT((((6-1)*$N$676+2)-1)/10)+1)="","",INDEX($P$678:$W$687,MOD(((6-1)*$N$676+2)-1,10)+1,INT((((6-1)*$N$676+2)-1)/10)+1)))))</f>
        <v/>
      </c>
      <c r="F683" s="539">
        <f>IF($N$678="","",IF(OR(ISTEXT($N$676),ISTEXT($N$677),ISTEXT($N$678)),"",IF(OR(3&gt;$N$676,6&gt;$N$677,((6-1)*$N$676+3)&gt;$N$678),"",IF(INDEX($P$678:$W$687,MOD(((6-1)*$N$676+3)-1,10)+1,INT((((6-1)*$N$676+3)-1)/10)+1)="","",INDEX($P$678:$W$687,MOD(((6-1)*$N$676+3)-1,10)+1,INT((((6-1)*$N$676+3)-1)/10)+1)))))</f>
        <v/>
      </c>
      <c r="G683" s="539">
        <f>IF($N$678="","",IF(OR(ISTEXT($N$676),ISTEXT($N$677),ISTEXT($N$678)),"",IF(OR(4&gt;$N$676,6&gt;$N$677,((6-1)*$N$676+4)&gt;$N$678),"",IF(INDEX($P$678:$W$687,MOD(((6-1)*$N$676+4)-1,10)+1,INT((((6-1)*$N$676+4)-1)/10)+1)="","",INDEX($P$678:$W$687,MOD(((6-1)*$N$676+4)-1,10)+1,INT((((6-1)*$N$676+4)-1)/10)+1)))))</f>
        <v/>
      </c>
      <c r="H683" s="539">
        <f>IF($N$678="","",IF(OR(ISTEXT($N$676),ISTEXT($N$677),ISTEXT($N$678)),"",IF(OR(5&gt;$N$676,6&gt;$N$677,((6-1)*$N$676+5)&gt;$N$678),"",IF(INDEX($P$678:$W$687,MOD(((6-1)*$N$676+5)-1,10)+1,INT((((6-1)*$N$676+5)-1)/10)+1)="","",INDEX($P$678:$W$687,MOD(((6-1)*$N$676+5)-1,10)+1,INT((((6-1)*$N$676+5)-1)/10)+1)))))</f>
        <v/>
      </c>
      <c r="I683" s="539">
        <f>IF($N$678="","",IF(OR(ISTEXT($N$676),ISTEXT($N$677),ISTEXT($N$678)),"",IF(OR(6&gt;$N$676,6&gt;$N$677,((6-1)*$N$676+6)&gt;$N$678),"",IF(INDEX($P$678:$W$687,MOD(((6-1)*$N$676+6)-1,10)+1,INT((((6-1)*$N$676+6)-1)/10)+1)="","",INDEX($P$678:$W$687,MOD(((6-1)*$N$676+6)-1,10)+1,INT((((6-1)*$N$676+6)-1)/10)+1)))))</f>
        <v/>
      </c>
      <c r="J683" s="539">
        <f>IF($N$678="","",IF(OR(ISTEXT($N$676),ISTEXT($N$677),ISTEXT($N$678)),"",IF(OR(7&gt;$N$676,6&gt;$N$677,((6-1)*$N$676+7)&gt;$N$678),"",IF(INDEX($P$678:$W$687,MOD(((6-1)*$N$676+7)-1,10)+1,INT((((6-1)*$N$676+7)-1)/10)+1)="","",INDEX($P$678:$W$687,MOD(((6-1)*$N$676+7)-1,10)+1,INT((((6-1)*$N$676+7)-1)/10)+1)))))</f>
        <v/>
      </c>
      <c r="K683" s="539">
        <f>IF($N$678="","",IF(OR(ISTEXT($N$676),ISTEXT($N$677),ISTEXT($N$678)),"",IF(OR(8&gt;$N$676,6&gt;$N$677,((6-1)*$N$676+8)&gt;$N$678),"",IF(INDEX($P$678:$W$687,MOD(((6-1)*$N$676+8)-1,10)+1,INT((((6-1)*$N$676+8)-1)/10)+1)="","",INDEX($P$678:$W$687,MOD(((6-1)*$N$676+8)-1,10)+1,INT((((6-1)*$N$676+8)-1)/10)+1)))))</f>
        <v/>
      </c>
      <c r="L683" s="539">
        <f>IF($N$678="","",IF(OR(ISTEXT($N$676),ISTEXT($N$677),ISTEXT($N$678)),"",IF(OR(9&gt;$N$676,6&gt;$N$677,((6-1)*$N$676+9)&gt;$N$678),"",IF(INDEX($P$678:$W$687,MOD(((6-1)*$N$676+9)-1,10)+1,INT((((6-1)*$N$676+9)-1)/10)+1)="","",INDEX($P$678:$W$687,MOD(((6-1)*$N$676+9)-1,10)+1,INT((((6-1)*$N$676+9)-1)/10)+1)))))</f>
        <v/>
      </c>
      <c r="M683" s="539">
        <f>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IF(OR($D$676="",$G$676=""),"",IF($D$676="Round",IF(7=1,"Axis 1 (0°)",IF(7=2,"Axis 2 (90°)","")),IF(ISTEXT($N$677),"",IF(7&gt;$N$677,"",IF(ISTEXT($I$676),"",ROUND((7-0.5)*$I$676/$N$677,1))))))</f>
        <v/>
      </c>
      <c r="C684" s="538" t="n"/>
      <c r="D684" s="539">
        <f>IF($N$678="","",IF(OR(ISTEXT($N$676),ISTEXT($N$677),ISTEXT($N$678)),"",IF(OR(1&gt;$N$676,7&gt;$N$677,((7-1)*$N$676+1)&gt;$N$678),"",IF(INDEX($P$678:$W$687,MOD(((7-1)*$N$676+1)-1,10)+1,INT((((7-1)*$N$676+1)-1)/10)+1)="","",INDEX($P$678:$W$687,MOD(((7-1)*$N$676+1)-1,10)+1,INT((((7-1)*$N$676+1)-1)/10)+1)))))</f>
        <v/>
      </c>
      <c r="E684" s="539">
        <f>IF($N$678="","",IF(OR(ISTEXT($N$676),ISTEXT($N$677),ISTEXT($N$678)),"",IF(OR(2&gt;$N$676,7&gt;$N$677,((7-1)*$N$676+2)&gt;$N$678),"",IF(INDEX($P$678:$W$687,MOD(((7-1)*$N$676+2)-1,10)+1,INT((((7-1)*$N$676+2)-1)/10)+1)="","",INDEX($P$678:$W$687,MOD(((7-1)*$N$676+2)-1,10)+1,INT((((7-1)*$N$676+2)-1)/10)+1)))))</f>
        <v/>
      </c>
      <c r="F684" s="539">
        <f>IF($N$678="","",IF(OR(ISTEXT($N$676),ISTEXT($N$677),ISTEXT($N$678)),"",IF(OR(3&gt;$N$676,7&gt;$N$677,((7-1)*$N$676+3)&gt;$N$678),"",IF(INDEX($P$678:$W$687,MOD(((7-1)*$N$676+3)-1,10)+1,INT((((7-1)*$N$676+3)-1)/10)+1)="","",INDEX($P$678:$W$687,MOD(((7-1)*$N$676+3)-1,10)+1,INT((((7-1)*$N$676+3)-1)/10)+1)))))</f>
        <v/>
      </c>
      <c r="G684" s="539">
        <f>IF($N$678="","",IF(OR(ISTEXT($N$676),ISTEXT($N$677),ISTEXT($N$678)),"",IF(OR(4&gt;$N$676,7&gt;$N$677,((7-1)*$N$676+4)&gt;$N$678),"",IF(INDEX($P$678:$W$687,MOD(((7-1)*$N$676+4)-1,10)+1,INT((((7-1)*$N$676+4)-1)/10)+1)="","",INDEX($P$678:$W$687,MOD(((7-1)*$N$676+4)-1,10)+1,INT((((7-1)*$N$676+4)-1)/10)+1)))))</f>
        <v/>
      </c>
      <c r="H684" s="539">
        <f>IF($N$678="","",IF(OR(ISTEXT($N$676),ISTEXT($N$677),ISTEXT($N$678)),"",IF(OR(5&gt;$N$676,7&gt;$N$677,((7-1)*$N$676+5)&gt;$N$678),"",IF(INDEX($P$678:$W$687,MOD(((7-1)*$N$676+5)-1,10)+1,INT((((7-1)*$N$676+5)-1)/10)+1)="","",INDEX($P$678:$W$687,MOD(((7-1)*$N$676+5)-1,10)+1,INT((((7-1)*$N$676+5)-1)/10)+1)))))</f>
        <v/>
      </c>
      <c r="I684" s="539">
        <f>IF($N$678="","",IF(OR(ISTEXT($N$676),ISTEXT($N$677),ISTEXT($N$678)),"",IF(OR(6&gt;$N$676,7&gt;$N$677,((7-1)*$N$676+6)&gt;$N$678),"",IF(INDEX($P$678:$W$687,MOD(((7-1)*$N$676+6)-1,10)+1,INT((((7-1)*$N$676+6)-1)/10)+1)="","",INDEX($P$678:$W$687,MOD(((7-1)*$N$676+6)-1,10)+1,INT((((7-1)*$N$676+6)-1)/10)+1)))))</f>
        <v/>
      </c>
      <c r="J684" s="539">
        <f>IF($N$678="","",IF(OR(ISTEXT($N$676),ISTEXT($N$677),ISTEXT($N$678)),"",IF(OR(7&gt;$N$676,7&gt;$N$677,((7-1)*$N$676+7)&gt;$N$678),"",IF(INDEX($P$678:$W$687,MOD(((7-1)*$N$676+7)-1,10)+1,INT((((7-1)*$N$676+7)-1)/10)+1)="","",INDEX($P$678:$W$687,MOD(((7-1)*$N$676+7)-1,10)+1,INT((((7-1)*$N$676+7)-1)/10)+1)))))</f>
        <v/>
      </c>
      <c r="K684" s="539">
        <f>IF($N$678="","",IF(OR(ISTEXT($N$676),ISTEXT($N$677),ISTEXT($N$678)),"",IF(OR(8&gt;$N$676,7&gt;$N$677,((7-1)*$N$676+8)&gt;$N$678),"",IF(INDEX($P$678:$W$687,MOD(((7-1)*$N$676+8)-1,10)+1,INT((((7-1)*$N$676+8)-1)/10)+1)="","",INDEX($P$678:$W$687,MOD(((7-1)*$N$676+8)-1,10)+1,INT((((7-1)*$N$676+8)-1)/10)+1)))))</f>
        <v/>
      </c>
      <c r="L684" s="539">
        <f>IF($N$678="","",IF(OR(ISTEXT($N$676),ISTEXT($N$677),ISTEXT($N$678)),"",IF(OR(9&gt;$N$676,7&gt;$N$677,((7-1)*$N$676+9)&gt;$N$678),"",IF(INDEX($P$678:$W$687,MOD(((7-1)*$N$676+9)-1,10)+1,INT((((7-1)*$N$676+9)-1)/10)+1)="","",INDEX($P$678:$W$687,MOD(((7-1)*$N$676+9)-1,10)+1,INT((((7-1)*$N$676+9)-1)/10)+1)))))</f>
        <v/>
      </c>
      <c r="M684" s="539">
        <f>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IF(OR($D$676="",$G$676=""),"",IF($D$676="Round",IF(8=1,"Axis 1 (0°)",IF(8=2,"Axis 2 (90°)","")),IF(ISTEXT($N$677),"",IF(8&gt;$N$677,"",IF(ISTEXT($I$676),"",ROUND((8-0.5)*$I$676/$N$677,1))))))</f>
        <v/>
      </c>
      <c r="C685" s="538" t="n"/>
      <c r="D685" s="539">
        <f>IF($N$678="","",IF(OR(ISTEXT($N$676),ISTEXT($N$677),ISTEXT($N$678)),"",IF(OR(1&gt;$N$676,8&gt;$N$677,((8-1)*$N$676+1)&gt;$N$678),"",IF(INDEX($P$678:$W$687,MOD(((8-1)*$N$676+1)-1,10)+1,INT((((8-1)*$N$676+1)-1)/10)+1)="","",INDEX($P$678:$W$687,MOD(((8-1)*$N$676+1)-1,10)+1,INT((((8-1)*$N$676+1)-1)/10)+1)))))</f>
        <v/>
      </c>
      <c r="E685" s="539">
        <f>IF($N$678="","",IF(OR(ISTEXT($N$676),ISTEXT($N$677),ISTEXT($N$678)),"",IF(OR(2&gt;$N$676,8&gt;$N$677,((8-1)*$N$676+2)&gt;$N$678),"",IF(INDEX($P$678:$W$687,MOD(((8-1)*$N$676+2)-1,10)+1,INT((((8-1)*$N$676+2)-1)/10)+1)="","",INDEX($P$678:$W$687,MOD(((8-1)*$N$676+2)-1,10)+1,INT((((8-1)*$N$676+2)-1)/10)+1)))))</f>
        <v/>
      </c>
      <c r="F685" s="539">
        <f>IF($N$678="","",IF(OR(ISTEXT($N$676),ISTEXT($N$677),ISTEXT($N$678)),"",IF(OR(3&gt;$N$676,8&gt;$N$677,((8-1)*$N$676+3)&gt;$N$678),"",IF(INDEX($P$678:$W$687,MOD(((8-1)*$N$676+3)-1,10)+1,INT((((8-1)*$N$676+3)-1)/10)+1)="","",INDEX($P$678:$W$687,MOD(((8-1)*$N$676+3)-1,10)+1,INT((((8-1)*$N$676+3)-1)/10)+1)))))</f>
        <v/>
      </c>
      <c r="G685" s="539">
        <f>IF($N$678="","",IF(OR(ISTEXT($N$676),ISTEXT($N$677),ISTEXT($N$678)),"",IF(OR(4&gt;$N$676,8&gt;$N$677,((8-1)*$N$676+4)&gt;$N$678),"",IF(INDEX($P$678:$W$687,MOD(((8-1)*$N$676+4)-1,10)+1,INT((((8-1)*$N$676+4)-1)/10)+1)="","",INDEX($P$678:$W$687,MOD(((8-1)*$N$676+4)-1,10)+1,INT((((8-1)*$N$676+4)-1)/10)+1)))))</f>
        <v/>
      </c>
      <c r="H685" s="539">
        <f>IF($N$678="","",IF(OR(ISTEXT($N$676),ISTEXT($N$677),ISTEXT($N$678)),"",IF(OR(5&gt;$N$676,8&gt;$N$677,((8-1)*$N$676+5)&gt;$N$678),"",IF(INDEX($P$678:$W$687,MOD(((8-1)*$N$676+5)-1,10)+1,INT((((8-1)*$N$676+5)-1)/10)+1)="","",INDEX($P$678:$W$687,MOD(((8-1)*$N$676+5)-1,10)+1,INT((((8-1)*$N$676+5)-1)/10)+1)))))</f>
        <v/>
      </c>
      <c r="I685" s="539">
        <f>IF($N$678="","",IF(OR(ISTEXT($N$676),ISTEXT($N$677),ISTEXT($N$678)),"",IF(OR(6&gt;$N$676,8&gt;$N$677,((8-1)*$N$676+6)&gt;$N$678),"",IF(INDEX($P$678:$W$687,MOD(((8-1)*$N$676+6)-1,10)+1,INT((((8-1)*$N$676+6)-1)/10)+1)="","",INDEX($P$678:$W$687,MOD(((8-1)*$N$676+6)-1,10)+1,INT((((8-1)*$N$676+6)-1)/10)+1)))))</f>
        <v/>
      </c>
      <c r="J685" s="539">
        <f>IF($N$678="","",IF(OR(ISTEXT($N$676),ISTEXT($N$677),ISTEXT($N$678)),"",IF(OR(7&gt;$N$676,8&gt;$N$677,((8-1)*$N$676+7)&gt;$N$678),"",IF(INDEX($P$678:$W$687,MOD(((8-1)*$N$676+7)-1,10)+1,INT((((8-1)*$N$676+7)-1)/10)+1)="","",INDEX($P$678:$W$687,MOD(((8-1)*$N$676+7)-1,10)+1,INT((((8-1)*$N$676+7)-1)/10)+1)))))</f>
        <v/>
      </c>
      <c r="K685" s="539">
        <f>IF($N$678="","",IF(OR(ISTEXT($N$676),ISTEXT($N$677),ISTEXT($N$678)),"",IF(OR(8&gt;$N$676,8&gt;$N$677,((8-1)*$N$676+8)&gt;$N$678),"",IF(INDEX($P$678:$W$687,MOD(((8-1)*$N$676+8)-1,10)+1,INT((((8-1)*$N$676+8)-1)/10)+1)="","",INDEX($P$678:$W$687,MOD(((8-1)*$N$676+8)-1,10)+1,INT((((8-1)*$N$676+8)-1)/10)+1)))))</f>
        <v/>
      </c>
      <c r="L685" s="539">
        <f>IF($N$678="","",IF(OR(ISTEXT($N$676),ISTEXT($N$677),ISTEXT($N$678)),"",IF(OR(9&gt;$N$676,8&gt;$N$677,((8-1)*$N$676+9)&gt;$N$678),"",IF(INDEX($P$678:$W$687,MOD(((8-1)*$N$676+9)-1,10)+1,INT((((8-1)*$N$676+9)-1)/10)+1)="","",INDEX($P$678:$W$687,MOD(((8-1)*$N$676+9)-1,10)+1,INT((((8-1)*$N$676+9)-1)/10)+1)))))</f>
        <v/>
      </c>
      <c r="M685" s="539">
        <f>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IF($G$695="","",IF($D$695="Round",$G$695&amp;""" dia",$G$695&amp;""" x "&amp;$I$695&amp;""""))</f>
        <v/>
      </c>
      <c r="G693" s="173" t="n"/>
      <c r="H693" s="525">
        <f>IF(OR($D$695="",$G$695=""),"",IF($D$695="Round",IF(ISTEXT($G$695),"",ROUND(PI()*(($G$695-2*N($K$695))/2)^2/144,3)),IF($I$695="","",IF(OR(ISTEXT($G$695),ISTEXT($I$695)),"",ROUND(($G$695-2*N($K$695))*($I$695-2*N($K$695))/144,3)))))</f>
        <v/>
      </c>
      <c r="I693" s="189" t="n"/>
      <c r="J693" s="189" t="n"/>
      <c r="K693" s="189">
        <f>IF(N(J693)*N(H693)=0,"",ROUND(N(J693)*N(H693),0))</f>
        <v/>
      </c>
      <c r="L693" s="189">
        <f>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IF($N$695="","",IF($D$695="Round",$N$695&amp;" x 2 axes",IF($N$696="","",$N$695&amp;" x "&amp;$N$696)))</f>
        <v/>
      </c>
      <c r="N695" s="534">
        <f>IF(OR($D$695="",$G$695=""),"",IF($D$695="Round",IF(ISTEXT($G$695),"",IF($G$695&lt;=9,6,IF($G$695&lt;=12,8,10))),IF(ISTEXT($G$695),"",IF($G$695&lt;12,2,MIN(10,MAX(3,ROUNDUP($G$695/6,0)))))))</f>
        <v/>
      </c>
      <c r="P695" s="473" t="inlineStr">
        <is>
          <t>Quick entry – type readings in order (row by row of the grid), down this column then the next:</t>
        </is>
      </c>
    </row>
    <row r="696" ht="13.35" customHeight="1" s="162">
      <c r="B696" s="535" t="inlineStr">
        <is>
          <t>Depth↓ Pos→ (in)</t>
        </is>
      </c>
      <c r="C696" s="414" t="n"/>
      <c r="D696" s="535">
        <f>IF(ISTEXT($N$695),"",IF(OR($D$695="",$G$695="",1&gt;$N$695),"",IF($D$695="Round",IF(ISTEXT($G$695),"",ROUND(IF(1&lt;=$N$695/2,$G$695/2*(1-SQRT(($N$695-2*1+1)/$N$695)),$G$695-$G$695/2*(1-SQRT(($N$695-2*($N$695-1+1)+1)/$N$695))),1)),IF(ISTEXT($G$695),"",ROUND((1-0.5)*$G$695/$N$695,1)))))</f>
        <v/>
      </c>
      <c r="E696" s="535">
        <f>IF(ISTEXT($N$695),"",IF(OR($D$695="",$G$695="",2&gt;$N$695),"",IF($D$695="Round",IF(ISTEXT($G$695),"",ROUND(IF(2&lt;=$N$695/2,$G$695/2*(1-SQRT(($N$695-2*2+1)/$N$695)),$G$695-$G$695/2*(1-SQRT(($N$695-2*($N$695-2+1)+1)/$N$695))),1)),IF(ISTEXT($G$695),"",ROUND((2-0.5)*$G$695/$N$695,1)))))</f>
        <v/>
      </c>
      <c r="F696" s="535">
        <f>IF(ISTEXT($N$695),"",IF(OR($D$695="",$G$695="",3&gt;$N$695),"",IF($D$695="Round",IF(ISTEXT($G$695),"",ROUND(IF(3&lt;=$N$695/2,$G$695/2*(1-SQRT(($N$695-2*3+1)/$N$695)),$G$695-$G$695/2*(1-SQRT(($N$695-2*($N$695-3+1)+1)/$N$695))),1)),IF(ISTEXT($G$695),"",ROUND((3-0.5)*$G$695/$N$695,1)))))</f>
        <v/>
      </c>
      <c r="G696" s="535">
        <f>IF(ISTEXT($N$695),"",IF(OR($D$695="",$G$695="",4&gt;$N$695),"",IF($D$695="Round",IF(ISTEXT($G$695),"",ROUND(IF(4&lt;=$N$695/2,$G$695/2*(1-SQRT(($N$695-2*4+1)/$N$695)),$G$695-$G$695/2*(1-SQRT(($N$695-2*($N$695-4+1)+1)/$N$695))),1)),IF(ISTEXT($G$695),"",ROUND((4-0.5)*$G$695/$N$695,1)))))</f>
        <v/>
      </c>
      <c r="H696" s="535">
        <f>IF(ISTEXT($N$695),"",IF(OR($D$695="",$G$695="",5&gt;$N$695),"",IF($D$695="Round",IF(ISTEXT($G$695),"",ROUND(IF(5&lt;=$N$695/2,$G$695/2*(1-SQRT(($N$695-2*5+1)/$N$695)),$G$695-$G$695/2*(1-SQRT(($N$695-2*($N$695-5+1)+1)/$N$695))),1)),IF(ISTEXT($G$695),"",ROUND((5-0.5)*$G$695/$N$695,1)))))</f>
        <v/>
      </c>
      <c r="I696" s="535">
        <f>IF(ISTEXT($N$695),"",IF(OR($D$695="",$G$695="",6&gt;$N$695),"",IF($D$695="Round",IF(ISTEXT($G$695),"",ROUND(IF(6&lt;=$N$695/2,$G$695/2*(1-SQRT(($N$695-2*6+1)/$N$695)),$G$695-$G$695/2*(1-SQRT(($N$695-2*($N$695-6+1)+1)/$N$695))),1)),IF(ISTEXT($G$695),"",ROUND((6-0.5)*$G$695/$N$695,1)))))</f>
        <v/>
      </c>
      <c r="J696" s="535">
        <f>IF(ISTEXT($N$695),"",IF(OR($D$695="",$G$695="",7&gt;$N$695),"",IF($D$695="Round",IF(ISTEXT($G$695),"",ROUND(IF(7&lt;=$N$695/2,$G$695/2*(1-SQRT(($N$695-2*7+1)/$N$695)),$G$695-$G$695/2*(1-SQRT(($N$695-2*($N$695-7+1)+1)/$N$695))),1)),IF(ISTEXT($G$695),"",ROUND((7-0.5)*$G$695/$N$695,1)))))</f>
        <v/>
      </c>
      <c r="K696" s="535">
        <f>IF(ISTEXT($N$695),"",IF(OR($D$695="",$G$695="",8&gt;$N$695),"",IF($D$695="Round",IF(ISTEXT($G$695),"",ROUND(IF(8&lt;=$N$695/2,$G$695/2*(1-SQRT(($N$695-2*8+1)/$N$695)),$G$695-$G$695/2*(1-SQRT(($N$695-2*($N$695-8+1)+1)/$N$695))),1)),IF(ISTEXT($G$695),"",ROUND((8-0.5)*$G$695/$N$695,1)))))</f>
        <v/>
      </c>
      <c r="L696" s="535">
        <f>IF(ISTEXT($N$695),"",IF(OR($D$695="",$G$695="",9&gt;$N$695),"",IF($D$695="Round",IF(ISTEXT($G$695),"",ROUND(IF(9&lt;=$N$695/2,$G$695/2*(1-SQRT(($N$695-2*9+1)/$N$695)),$G$695-$G$695/2*(1-SQRT(($N$695-2*($N$695-9+1)+1)/$N$695))),1)),IF(ISTEXT($G$695),"",ROUND((9-0.5)*$G$695/$N$695,1)))))</f>
        <v/>
      </c>
      <c r="M696" s="535">
        <f>IF(ISTEXT($N$695),"",IF(OR($D$695="",$G$695="",10&gt;$N$695),"",IF($D$695="Round",IF(ISTEXT($G$695),"",ROUND(IF(10&lt;=$N$695/2,$G$695/2*(1-SQRT(($N$695-2*10+1)/$N$695)),$G$695-$G$695/2*(1-SQRT(($N$695-2*($N$695-10+1)+1)/$N$695))),1)),IF(ISTEXT($G$695),"",ROUND((10-0.5)*$G$695/$N$695,1)))))</f>
        <v/>
      </c>
      <c r="N696" s="534">
        <f>IF(OR($D$695="",$G$695=""),"",IF($D$695="Round",2,IF($I$695="","",IF(ISTEXT($I$695),"",IF($I$695&lt;12,2,MIN(8,MAX(3,ROUNDUP($I$695/6,0))))))))</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IF(OR($D$695="",$G$695=""),"",IF($D$695="Round",IF(1=1,"Axis 1 (0°)",IF(1=2,"Axis 2 (90°)","")),IF(ISTEXT($N$696),"",IF(1&gt;$N$696,"",IF(ISTEXT($I$695),"",ROUND((1-0.5)*$I$695/$N$696,1))))))</f>
        <v/>
      </c>
      <c r="C697" s="538" t="n"/>
      <c r="D697" s="539">
        <f>IF($N$697="","",IF(OR(ISTEXT($N$695),ISTEXT($N$696),ISTEXT($N$697)),"",IF(OR(1&gt;$N$695,1&gt;$N$696,((1-1)*$N$695+1)&gt;$N$697),"",IF(INDEX($P$697:$W$706,MOD(((1-1)*$N$695+1)-1,10)+1,INT((((1-1)*$N$695+1)-1)/10)+1)="","",INDEX($P$697:$W$706,MOD(((1-1)*$N$695+1)-1,10)+1,INT((((1-1)*$N$695+1)-1)/10)+1)))))</f>
        <v/>
      </c>
      <c r="E697" s="539">
        <f>IF($N$697="","",IF(OR(ISTEXT($N$695),ISTEXT($N$696),ISTEXT($N$697)),"",IF(OR(2&gt;$N$695,1&gt;$N$696,((1-1)*$N$695+2)&gt;$N$697),"",IF(INDEX($P$697:$W$706,MOD(((1-1)*$N$695+2)-1,10)+1,INT((((1-1)*$N$695+2)-1)/10)+1)="","",INDEX($P$697:$W$706,MOD(((1-1)*$N$695+2)-1,10)+1,INT((((1-1)*$N$695+2)-1)/10)+1)))))</f>
        <v/>
      </c>
      <c r="F697" s="539">
        <f>IF($N$697="","",IF(OR(ISTEXT($N$695),ISTEXT($N$696),ISTEXT($N$697)),"",IF(OR(3&gt;$N$695,1&gt;$N$696,((1-1)*$N$695+3)&gt;$N$697),"",IF(INDEX($P$697:$W$706,MOD(((1-1)*$N$695+3)-1,10)+1,INT((((1-1)*$N$695+3)-1)/10)+1)="","",INDEX($P$697:$W$706,MOD(((1-1)*$N$695+3)-1,10)+1,INT((((1-1)*$N$695+3)-1)/10)+1)))))</f>
        <v/>
      </c>
      <c r="G697" s="539">
        <f>IF($N$697="","",IF(OR(ISTEXT($N$695),ISTEXT($N$696),ISTEXT($N$697)),"",IF(OR(4&gt;$N$695,1&gt;$N$696,((1-1)*$N$695+4)&gt;$N$697),"",IF(INDEX($P$697:$W$706,MOD(((1-1)*$N$695+4)-1,10)+1,INT((((1-1)*$N$695+4)-1)/10)+1)="","",INDEX($P$697:$W$706,MOD(((1-1)*$N$695+4)-1,10)+1,INT((((1-1)*$N$695+4)-1)/10)+1)))))</f>
        <v/>
      </c>
      <c r="H697" s="539">
        <f>IF($N$697="","",IF(OR(ISTEXT($N$695),ISTEXT($N$696),ISTEXT($N$697)),"",IF(OR(5&gt;$N$695,1&gt;$N$696,((1-1)*$N$695+5)&gt;$N$697),"",IF(INDEX($P$697:$W$706,MOD(((1-1)*$N$695+5)-1,10)+1,INT((((1-1)*$N$695+5)-1)/10)+1)="","",INDEX($P$697:$W$706,MOD(((1-1)*$N$695+5)-1,10)+1,INT((((1-1)*$N$695+5)-1)/10)+1)))))</f>
        <v/>
      </c>
      <c r="I697" s="539">
        <f>IF($N$697="","",IF(OR(ISTEXT($N$695),ISTEXT($N$696),ISTEXT($N$697)),"",IF(OR(6&gt;$N$695,1&gt;$N$696,((1-1)*$N$695+6)&gt;$N$697),"",IF(INDEX($P$697:$W$706,MOD(((1-1)*$N$695+6)-1,10)+1,INT((((1-1)*$N$695+6)-1)/10)+1)="","",INDEX($P$697:$W$706,MOD(((1-1)*$N$695+6)-1,10)+1,INT((((1-1)*$N$695+6)-1)/10)+1)))))</f>
        <v/>
      </c>
      <c r="J697" s="539">
        <f>IF($N$697="","",IF(OR(ISTEXT($N$695),ISTEXT($N$696),ISTEXT($N$697)),"",IF(OR(7&gt;$N$695,1&gt;$N$696,((1-1)*$N$695+7)&gt;$N$697),"",IF(INDEX($P$697:$W$706,MOD(((1-1)*$N$695+7)-1,10)+1,INT((((1-1)*$N$695+7)-1)/10)+1)="","",INDEX($P$697:$W$706,MOD(((1-1)*$N$695+7)-1,10)+1,INT((((1-1)*$N$695+7)-1)/10)+1)))))</f>
        <v/>
      </c>
      <c r="K697" s="539">
        <f>IF($N$697="","",IF(OR(ISTEXT($N$695),ISTEXT($N$696),ISTEXT($N$697)),"",IF(OR(8&gt;$N$695,1&gt;$N$696,((1-1)*$N$695+8)&gt;$N$697),"",IF(INDEX($P$697:$W$706,MOD(((1-1)*$N$695+8)-1,10)+1,INT((((1-1)*$N$695+8)-1)/10)+1)="","",INDEX($P$697:$W$706,MOD(((1-1)*$N$695+8)-1,10)+1,INT((((1-1)*$N$695+8)-1)/10)+1)))))</f>
        <v/>
      </c>
      <c r="L697" s="539">
        <f>IF($N$697="","",IF(OR(ISTEXT($N$695),ISTEXT($N$696),ISTEXT($N$697)),"",IF(OR(9&gt;$N$695,1&gt;$N$696,((1-1)*$N$695+9)&gt;$N$697),"",IF(INDEX($P$697:$W$706,MOD(((1-1)*$N$695+9)-1,10)+1,INT((((1-1)*$N$695+9)-1)/10)+1)="","",INDEX($P$697:$W$706,MOD(((1-1)*$N$695+9)-1,10)+1,INT((((1-1)*$N$695+9)-1)/10)+1)))))</f>
        <v/>
      </c>
      <c r="M697" s="539">
        <f>IF($N$697="","",IF(OR(ISTEXT($N$695),ISTEXT($N$696),ISTEXT($N$697)),"",IF(OR(10&gt;$N$695,1&gt;$N$696,((1-1)*$N$695+10)&gt;$N$697),"",IF(INDEX($P$697:$W$706,MOD(((1-1)*$N$695+10)-1,10)+1,INT((((1-1)*$N$695+10)-1)/10)+1)="","",INDEX($P$697:$W$706,MOD(((1-1)*$N$695+10)-1,10)+1,INT((((1-1)*$N$695+10)-1)/10)+1)))))</f>
        <v/>
      </c>
      <c r="N697" s="534">
        <f>IF(OR(N695="",N696=""),"",IF(OR(ISTEXT(N695),ISTEXT(N696)),"",N695*N696))</f>
        <v/>
      </c>
      <c r="P697" s="540" t="n"/>
      <c r="Q697" s="540" t="n"/>
      <c r="R697" s="540" t="n"/>
      <c r="S697" s="540" t="n"/>
      <c r="T697" s="540" t="n"/>
      <c r="U697" s="540" t="n"/>
      <c r="V697" s="540" t="n"/>
      <c r="W697" s="540" t="n"/>
    </row>
    <row r="698" ht="13.35" customHeight="1" s="162">
      <c r="B698" s="537">
        <f>IF(OR($D$695="",$G$695=""),"",IF($D$695="Round",IF(2=1,"Axis 1 (0°)",IF(2=2,"Axis 2 (90°)","")),IF(ISTEXT($N$696),"",IF(2&gt;$N$696,"",IF(ISTEXT($I$695),"",ROUND((2-0.5)*$I$695/$N$696,1))))))</f>
        <v/>
      </c>
      <c r="C698" s="538" t="n"/>
      <c r="D698" s="539">
        <f>IF($N$697="","",IF(OR(ISTEXT($N$695),ISTEXT($N$696),ISTEXT($N$697)),"",IF(OR(1&gt;$N$695,2&gt;$N$696,((2-1)*$N$695+1)&gt;$N$697),"",IF(INDEX($P$697:$W$706,MOD(((2-1)*$N$695+1)-1,10)+1,INT((((2-1)*$N$695+1)-1)/10)+1)="","",INDEX($P$697:$W$706,MOD(((2-1)*$N$695+1)-1,10)+1,INT((((2-1)*$N$695+1)-1)/10)+1)))))</f>
        <v/>
      </c>
      <c r="E698" s="539">
        <f>IF($N$697="","",IF(OR(ISTEXT($N$695),ISTEXT($N$696),ISTEXT($N$697)),"",IF(OR(2&gt;$N$695,2&gt;$N$696,((2-1)*$N$695+2)&gt;$N$697),"",IF(INDEX($P$697:$W$706,MOD(((2-1)*$N$695+2)-1,10)+1,INT((((2-1)*$N$695+2)-1)/10)+1)="","",INDEX($P$697:$W$706,MOD(((2-1)*$N$695+2)-1,10)+1,INT((((2-1)*$N$695+2)-1)/10)+1)))))</f>
        <v/>
      </c>
      <c r="F698" s="539">
        <f>IF($N$697="","",IF(OR(ISTEXT($N$695),ISTEXT($N$696),ISTEXT($N$697)),"",IF(OR(3&gt;$N$695,2&gt;$N$696,((2-1)*$N$695+3)&gt;$N$697),"",IF(INDEX($P$697:$W$706,MOD(((2-1)*$N$695+3)-1,10)+1,INT((((2-1)*$N$695+3)-1)/10)+1)="","",INDEX($P$697:$W$706,MOD(((2-1)*$N$695+3)-1,10)+1,INT((((2-1)*$N$695+3)-1)/10)+1)))))</f>
        <v/>
      </c>
      <c r="G698" s="539">
        <f>IF($N$697="","",IF(OR(ISTEXT($N$695),ISTEXT($N$696),ISTEXT($N$697)),"",IF(OR(4&gt;$N$695,2&gt;$N$696,((2-1)*$N$695+4)&gt;$N$697),"",IF(INDEX($P$697:$W$706,MOD(((2-1)*$N$695+4)-1,10)+1,INT((((2-1)*$N$695+4)-1)/10)+1)="","",INDEX($P$697:$W$706,MOD(((2-1)*$N$695+4)-1,10)+1,INT((((2-1)*$N$695+4)-1)/10)+1)))))</f>
        <v/>
      </c>
      <c r="H698" s="539">
        <f>IF($N$697="","",IF(OR(ISTEXT($N$695),ISTEXT($N$696),ISTEXT($N$697)),"",IF(OR(5&gt;$N$695,2&gt;$N$696,((2-1)*$N$695+5)&gt;$N$697),"",IF(INDEX($P$697:$W$706,MOD(((2-1)*$N$695+5)-1,10)+1,INT((((2-1)*$N$695+5)-1)/10)+1)="","",INDEX($P$697:$W$706,MOD(((2-1)*$N$695+5)-1,10)+1,INT((((2-1)*$N$695+5)-1)/10)+1)))))</f>
        <v/>
      </c>
      <c r="I698" s="539">
        <f>IF($N$697="","",IF(OR(ISTEXT($N$695),ISTEXT($N$696),ISTEXT($N$697)),"",IF(OR(6&gt;$N$695,2&gt;$N$696,((2-1)*$N$695+6)&gt;$N$697),"",IF(INDEX($P$697:$W$706,MOD(((2-1)*$N$695+6)-1,10)+1,INT((((2-1)*$N$695+6)-1)/10)+1)="","",INDEX($P$697:$W$706,MOD(((2-1)*$N$695+6)-1,10)+1,INT((((2-1)*$N$695+6)-1)/10)+1)))))</f>
        <v/>
      </c>
      <c r="J698" s="539">
        <f>IF($N$697="","",IF(OR(ISTEXT($N$695),ISTEXT($N$696),ISTEXT($N$697)),"",IF(OR(7&gt;$N$695,2&gt;$N$696,((2-1)*$N$695+7)&gt;$N$697),"",IF(INDEX($P$697:$W$706,MOD(((2-1)*$N$695+7)-1,10)+1,INT((((2-1)*$N$695+7)-1)/10)+1)="","",INDEX($P$697:$W$706,MOD(((2-1)*$N$695+7)-1,10)+1,INT((((2-1)*$N$695+7)-1)/10)+1)))))</f>
        <v/>
      </c>
      <c r="K698" s="539">
        <f>IF($N$697="","",IF(OR(ISTEXT($N$695),ISTEXT($N$696),ISTEXT($N$697)),"",IF(OR(8&gt;$N$695,2&gt;$N$696,((2-1)*$N$695+8)&gt;$N$697),"",IF(INDEX($P$697:$W$706,MOD(((2-1)*$N$695+8)-1,10)+1,INT((((2-1)*$N$695+8)-1)/10)+1)="","",INDEX($P$697:$W$706,MOD(((2-1)*$N$695+8)-1,10)+1,INT((((2-1)*$N$695+8)-1)/10)+1)))))</f>
        <v/>
      </c>
      <c r="L698" s="539">
        <f>IF($N$697="","",IF(OR(ISTEXT($N$695),ISTEXT($N$696),ISTEXT($N$697)),"",IF(OR(9&gt;$N$695,2&gt;$N$696,((2-1)*$N$695+9)&gt;$N$697),"",IF(INDEX($P$697:$W$706,MOD(((2-1)*$N$695+9)-1,10)+1,INT((((2-1)*$N$695+9)-1)/10)+1)="","",INDEX($P$697:$W$706,MOD(((2-1)*$N$695+9)-1,10)+1,INT((((2-1)*$N$695+9)-1)/10)+1)))))</f>
        <v/>
      </c>
      <c r="M698" s="539">
        <f>IF($N$697="","",IF(OR(ISTEXT($N$695),ISTEXT($N$696),ISTEXT($N$697)),"",IF(OR(10&gt;$N$695,2&gt;$N$696,((2-1)*$N$695+10)&gt;$N$697),"",IF(INDEX($P$697:$W$706,MOD(((2-1)*$N$695+10)-1,10)+1,INT((((2-1)*$N$695+10)-1)/10)+1)="","",INDEX($P$697:$W$706,MOD(((2-1)*$N$695+10)-1,10)+1,INT((((2-1)*$N$695+10)-1)/10)+1)))))</f>
        <v/>
      </c>
      <c r="P698" s="540" t="n"/>
      <c r="Q698" s="540" t="n"/>
      <c r="R698" s="540" t="n"/>
      <c r="S698" s="540" t="n"/>
      <c r="T698" s="540" t="n"/>
      <c r="U698" s="540" t="n"/>
      <c r="V698" s="540" t="n"/>
      <c r="W698" s="540" t="n"/>
    </row>
    <row r="699" ht="13.35" customHeight="1" s="162">
      <c r="B699" s="537">
        <f>IF(OR($D$695="",$G$695=""),"",IF($D$695="Round",IF(3=1,"Axis 1 (0°)",IF(3=2,"Axis 2 (90°)","")),IF(ISTEXT($N$696),"",IF(3&gt;$N$696,"",IF(ISTEXT($I$695),"",ROUND((3-0.5)*$I$695/$N$696,1))))))</f>
        <v/>
      </c>
      <c r="C699" s="538" t="n"/>
      <c r="D699" s="539">
        <f>IF($N$697="","",IF(OR(ISTEXT($N$695),ISTEXT($N$696),ISTEXT($N$697)),"",IF(OR(1&gt;$N$695,3&gt;$N$696,((3-1)*$N$695+1)&gt;$N$697),"",IF(INDEX($P$697:$W$706,MOD(((3-1)*$N$695+1)-1,10)+1,INT((((3-1)*$N$695+1)-1)/10)+1)="","",INDEX($P$697:$W$706,MOD(((3-1)*$N$695+1)-1,10)+1,INT((((3-1)*$N$695+1)-1)/10)+1)))))</f>
        <v/>
      </c>
      <c r="E699" s="539">
        <f>IF($N$697="","",IF(OR(ISTEXT($N$695),ISTEXT($N$696),ISTEXT($N$697)),"",IF(OR(2&gt;$N$695,3&gt;$N$696,((3-1)*$N$695+2)&gt;$N$697),"",IF(INDEX($P$697:$W$706,MOD(((3-1)*$N$695+2)-1,10)+1,INT((((3-1)*$N$695+2)-1)/10)+1)="","",INDEX($P$697:$W$706,MOD(((3-1)*$N$695+2)-1,10)+1,INT((((3-1)*$N$695+2)-1)/10)+1)))))</f>
        <v/>
      </c>
      <c r="F699" s="539">
        <f>IF($N$697="","",IF(OR(ISTEXT($N$695),ISTEXT($N$696),ISTEXT($N$697)),"",IF(OR(3&gt;$N$695,3&gt;$N$696,((3-1)*$N$695+3)&gt;$N$697),"",IF(INDEX($P$697:$W$706,MOD(((3-1)*$N$695+3)-1,10)+1,INT((((3-1)*$N$695+3)-1)/10)+1)="","",INDEX($P$697:$W$706,MOD(((3-1)*$N$695+3)-1,10)+1,INT((((3-1)*$N$695+3)-1)/10)+1)))))</f>
        <v/>
      </c>
      <c r="G699" s="539">
        <f>IF($N$697="","",IF(OR(ISTEXT($N$695),ISTEXT($N$696),ISTEXT($N$697)),"",IF(OR(4&gt;$N$695,3&gt;$N$696,((3-1)*$N$695+4)&gt;$N$697),"",IF(INDEX($P$697:$W$706,MOD(((3-1)*$N$695+4)-1,10)+1,INT((((3-1)*$N$695+4)-1)/10)+1)="","",INDEX($P$697:$W$706,MOD(((3-1)*$N$695+4)-1,10)+1,INT((((3-1)*$N$695+4)-1)/10)+1)))))</f>
        <v/>
      </c>
      <c r="H699" s="539">
        <f>IF($N$697="","",IF(OR(ISTEXT($N$695),ISTEXT($N$696),ISTEXT($N$697)),"",IF(OR(5&gt;$N$695,3&gt;$N$696,((3-1)*$N$695+5)&gt;$N$697),"",IF(INDEX($P$697:$W$706,MOD(((3-1)*$N$695+5)-1,10)+1,INT((((3-1)*$N$695+5)-1)/10)+1)="","",INDEX($P$697:$W$706,MOD(((3-1)*$N$695+5)-1,10)+1,INT((((3-1)*$N$695+5)-1)/10)+1)))))</f>
        <v/>
      </c>
      <c r="I699" s="539">
        <f>IF($N$697="","",IF(OR(ISTEXT($N$695),ISTEXT($N$696),ISTEXT($N$697)),"",IF(OR(6&gt;$N$695,3&gt;$N$696,((3-1)*$N$695+6)&gt;$N$697),"",IF(INDEX($P$697:$W$706,MOD(((3-1)*$N$695+6)-1,10)+1,INT((((3-1)*$N$695+6)-1)/10)+1)="","",INDEX($P$697:$W$706,MOD(((3-1)*$N$695+6)-1,10)+1,INT((((3-1)*$N$695+6)-1)/10)+1)))))</f>
        <v/>
      </c>
      <c r="J699" s="539">
        <f>IF($N$697="","",IF(OR(ISTEXT($N$695),ISTEXT($N$696),ISTEXT($N$697)),"",IF(OR(7&gt;$N$695,3&gt;$N$696,((3-1)*$N$695+7)&gt;$N$697),"",IF(INDEX($P$697:$W$706,MOD(((3-1)*$N$695+7)-1,10)+1,INT((((3-1)*$N$695+7)-1)/10)+1)="","",INDEX($P$697:$W$706,MOD(((3-1)*$N$695+7)-1,10)+1,INT((((3-1)*$N$695+7)-1)/10)+1)))))</f>
        <v/>
      </c>
      <c r="K699" s="539">
        <f>IF($N$697="","",IF(OR(ISTEXT($N$695),ISTEXT($N$696),ISTEXT($N$697)),"",IF(OR(8&gt;$N$695,3&gt;$N$696,((3-1)*$N$695+8)&gt;$N$697),"",IF(INDEX($P$697:$W$706,MOD(((3-1)*$N$695+8)-1,10)+1,INT((((3-1)*$N$695+8)-1)/10)+1)="","",INDEX($P$697:$W$706,MOD(((3-1)*$N$695+8)-1,10)+1,INT((((3-1)*$N$695+8)-1)/10)+1)))))</f>
        <v/>
      </c>
      <c r="L699" s="539">
        <f>IF($N$697="","",IF(OR(ISTEXT($N$695),ISTEXT($N$696),ISTEXT($N$697)),"",IF(OR(9&gt;$N$695,3&gt;$N$696,((3-1)*$N$695+9)&gt;$N$697),"",IF(INDEX($P$697:$W$706,MOD(((3-1)*$N$695+9)-1,10)+1,INT((((3-1)*$N$695+9)-1)/10)+1)="","",INDEX($P$697:$W$706,MOD(((3-1)*$N$695+9)-1,10)+1,INT((((3-1)*$N$695+9)-1)/10)+1)))))</f>
        <v/>
      </c>
      <c r="M699" s="539">
        <f>IF($N$697="","",IF(OR(ISTEXT($N$695),ISTEXT($N$696),ISTEXT($N$697)),"",IF(OR(10&gt;$N$695,3&gt;$N$696,((3-1)*$N$695+10)&gt;$N$697),"",IF(INDEX($P$697:$W$706,MOD(((3-1)*$N$695+10)-1,10)+1,INT((((3-1)*$N$695+10)-1)/10)+1)="","",INDEX($P$697:$W$706,MOD(((3-1)*$N$695+10)-1,10)+1,INT((((3-1)*$N$695+10)-1)/10)+1)))))</f>
        <v/>
      </c>
      <c r="P699" s="540" t="n"/>
      <c r="Q699" s="540" t="n"/>
      <c r="R699" s="540" t="n"/>
      <c r="S699" s="540" t="n"/>
      <c r="T699" s="540" t="n"/>
      <c r="U699" s="540" t="n"/>
      <c r="V699" s="540" t="n"/>
      <c r="W699" s="540" t="n"/>
    </row>
    <row r="700" ht="13.35" customHeight="1" s="162">
      <c r="B700" s="537">
        <f>IF(OR($D$695="",$G$695=""),"",IF($D$695="Round",IF(4=1,"Axis 1 (0°)",IF(4=2,"Axis 2 (90°)","")),IF(ISTEXT($N$696),"",IF(4&gt;$N$696,"",IF(ISTEXT($I$695),"",ROUND((4-0.5)*$I$695/$N$696,1))))))</f>
        <v/>
      </c>
      <c r="C700" s="538" t="n"/>
      <c r="D700" s="539">
        <f>IF($N$697="","",IF(OR(ISTEXT($N$695),ISTEXT($N$696),ISTEXT($N$697)),"",IF(OR(1&gt;$N$695,4&gt;$N$696,((4-1)*$N$695+1)&gt;$N$697),"",IF(INDEX($P$697:$W$706,MOD(((4-1)*$N$695+1)-1,10)+1,INT((((4-1)*$N$695+1)-1)/10)+1)="","",INDEX($P$697:$W$706,MOD(((4-1)*$N$695+1)-1,10)+1,INT((((4-1)*$N$695+1)-1)/10)+1)))))</f>
        <v/>
      </c>
      <c r="E700" s="539">
        <f>IF($N$697="","",IF(OR(ISTEXT($N$695),ISTEXT($N$696),ISTEXT($N$697)),"",IF(OR(2&gt;$N$695,4&gt;$N$696,((4-1)*$N$695+2)&gt;$N$697),"",IF(INDEX($P$697:$W$706,MOD(((4-1)*$N$695+2)-1,10)+1,INT((((4-1)*$N$695+2)-1)/10)+1)="","",INDEX($P$697:$W$706,MOD(((4-1)*$N$695+2)-1,10)+1,INT((((4-1)*$N$695+2)-1)/10)+1)))))</f>
        <v/>
      </c>
      <c r="F700" s="539">
        <f>IF($N$697="","",IF(OR(ISTEXT($N$695),ISTEXT($N$696),ISTEXT($N$697)),"",IF(OR(3&gt;$N$695,4&gt;$N$696,((4-1)*$N$695+3)&gt;$N$697),"",IF(INDEX($P$697:$W$706,MOD(((4-1)*$N$695+3)-1,10)+1,INT((((4-1)*$N$695+3)-1)/10)+1)="","",INDEX($P$697:$W$706,MOD(((4-1)*$N$695+3)-1,10)+1,INT((((4-1)*$N$695+3)-1)/10)+1)))))</f>
        <v/>
      </c>
      <c r="G700" s="539">
        <f>IF($N$697="","",IF(OR(ISTEXT($N$695),ISTEXT($N$696),ISTEXT($N$697)),"",IF(OR(4&gt;$N$695,4&gt;$N$696,((4-1)*$N$695+4)&gt;$N$697),"",IF(INDEX($P$697:$W$706,MOD(((4-1)*$N$695+4)-1,10)+1,INT((((4-1)*$N$695+4)-1)/10)+1)="","",INDEX($P$697:$W$706,MOD(((4-1)*$N$695+4)-1,10)+1,INT((((4-1)*$N$695+4)-1)/10)+1)))))</f>
        <v/>
      </c>
      <c r="H700" s="539">
        <f>IF($N$697="","",IF(OR(ISTEXT($N$695),ISTEXT($N$696),ISTEXT($N$697)),"",IF(OR(5&gt;$N$695,4&gt;$N$696,((4-1)*$N$695+5)&gt;$N$697),"",IF(INDEX($P$697:$W$706,MOD(((4-1)*$N$695+5)-1,10)+1,INT((((4-1)*$N$695+5)-1)/10)+1)="","",INDEX($P$697:$W$706,MOD(((4-1)*$N$695+5)-1,10)+1,INT((((4-1)*$N$695+5)-1)/10)+1)))))</f>
        <v/>
      </c>
      <c r="I700" s="539">
        <f>IF($N$697="","",IF(OR(ISTEXT($N$695),ISTEXT($N$696),ISTEXT($N$697)),"",IF(OR(6&gt;$N$695,4&gt;$N$696,((4-1)*$N$695+6)&gt;$N$697),"",IF(INDEX($P$697:$W$706,MOD(((4-1)*$N$695+6)-1,10)+1,INT((((4-1)*$N$695+6)-1)/10)+1)="","",INDEX($P$697:$W$706,MOD(((4-1)*$N$695+6)-1,10)+1,INT((((4-1)*$N$695+6)-1)/10)+1)))))</f>
        <v/>
      </c>
      <c r="J700" s="539">
        <f>IF($N$697="","",IF(OR(ISTEXT($N$695),ISTEXT($N$696),ISTEXT($N$697)),"",IF(OR(7&gt;$N$695,4&gt;$N$696,((4-1)*$N$695+7)&gt;$N$697),"",IF(INDEX($P$697:$W$706,MOD(((4-1)*$N$695+7)-1,10)+1,INT((((4-1)*$N$695+7)-1)/10)+1)="","",INDEX($P$697:$W$706,MOD(((4-1)*$N$695+7)-1,10)+1,INT((((4-1)*$N$695+7)-1)/10)+1)))))</f>
        <v/>
      </c>
      <c r="K700" s="539">
        <f>IF($N$697="","",IF(OR(ISTEXT($N$695),ISTEXT($N$696),ISTEXT($N$697)),"",IF(OR(8&gt;$N$695,4&gt;$N$696,((4-1)*$N$695+8)&gt;$N$697),"",IF(INDEX($P$697:$W$706,MOD(((4-1)*$N$695+8)-1,10)+1,INT((((4-1)*$N$695+8)-1)/10)+1)="","",INDEX($P$697:$W$706,MOD(((4-1)*$N$695+8)-1,10)+1,INT((((4-1)*$N$695+8)-1)/10)+1)))))</f>
        <v/>
      </c>
      <c r="L700" s="539">
        <f>IF($N$697="","",IF(OR(ISTEXT($N$695),ISTEXT($N$696),ISTEXT($N$697)),"",IF(OR(9&gt;$N$695,4&gt;$N$696,((4-1)*$N$695+9)&gt;$N$697),"",IF(INDEX($P$697:$W$706,MOD(((4-1)*$N$695+9)-1,10)+1,INT((((4-1)*$N$695+9)-1)/10)+1)="","",INDEX($P$697:$W$706,MOD(((4-1)*$N$695+9)-1,10)+1,INT((((4-1)*$N$695+9)-1)/10)+1)))))</f>
        <v/>
      </c>
      <c r="M700" s="539">
        <f>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IF(OR($D$695="",$G$695=""),"",IF($D$695="Round",IF(5=1,"Axis 1 (0°)",IF(5=2,"Axis 2 (90°)","")),IF(ISTEXT($N$696),"",IF(5&gt;$N$696,"",IF(ISTEXT($I$695),"",ROUND((5-0.5)*$I$695/$N$696,1))))))</f>
        <v/>
      </c>
      <c r="C701" s="538" t="n"/>
      <c r="D701" s="539">
        <f>IF($N$697="","",IF(OR(ISTEXT($N$695),ISTEXT($N$696),ISTEXT($N$697)),"",IF(OR(1&gt;$N$695,5&gt;$N$696,((5-1)*$N$695+1)&gt;$N$697),"",IF(INDEX($P$697:$W$706,MOD(((5-1)*$N$695+1)-1,10)+1,INT((((5-1)*$N$695+1)-1)/10)+1)="","",INDEX($P$697:$W$706,MOD(((5-1)*$N$695+1)-1,10)+1,INT((((5-1)*$N$695+1)-1)/10)+1)))))</f>
        <v/>
      </c>
      <c r="E701" s="539">
        <f>IF($N$697="","",IF(OR(ISTEXT($N$695),ISTEXT($N$696),ISTEXT($N$697)),"",IF(OR(2&gt;$N$695,5&gt;$N$696,((5-1)*$N$695+2)&gt;$N$697),"",IF(INDEX($P$697:$W$706,MOD(((5-1)*$N$695+2)-1,10)+1,INT((((5-1)*$N$695+2)-1)/10)+1)="","",INDEX($P$697:$W$706,MOD(((5-1)*$N$695+2)-1,10)+1,INT((((5-1)*$N$695+2)-1)/10)+1)))))</f>
        <v/>
      </c>
      <c r="F701" s="539">
        <f>IF($N$697="","",IF(OR(ISTEXT($N$695),ISTEXT($N$696),ISTEXT($N$697)),"",IF(OR(3&gt;$N$695,5&gt;$N$696,((5-1)*$N$695+3)&gt;$N$697),"",IF(INDEX($P$697:$W$706,MOD(((5-1)*$N$695+3)-1,10)+1,INT((((5-1)*$N$695+3)-1)/10)+1)="","",INDEX($P$697:$W$706,MOD(((5-1)*$N$695+3)-1,10)+1,INT((((5-1)*$N$695+3)-1)/10)+1)))))</f>
        <v/>
      </c>
      <c r="G701" s="539">
        <f>IF($N$697="","",IF(OR(ISTEXT($N$695),ISTEXT($N$696),ISTEXT($N$697)),"",IF(OR(4&gt;$N$695,5&gt;$N$696,((5-1)*$N$695+4)&gt;$N$697),"",IF(INDEX($P$697:$W$706,MOD(((5-1)*$N$695+4)-1,10)+1,INT((((5-1)*$N$695+4)-1)/10)+1)="","",INDEX($P$697:$W$706,MOD(((5-1)*$N$695+4)-1,10)+1,INT((((5-1)*$N$695+4)-1)/10)+1)))))</f>
        <v/>
      </c>
      <c r="H701" s="539">
        <f>IF($N$697="","",IF(OR(ISTEXT($N$695),ISTEXT($N$696),ISTEXT($N$697)),"",IF(OR(5&gt;$N$695,5&gt;$N$696,((5-1)*$N$695+5)&gt;$N$697),"",IF(INDEX($P$697:$W$706,MOD(((5-1)*$N$695+5)-1,10)+1,INT((((5-1)*$N$695+5)-1)/10)+1)="","",INDEX($P$697:$W$706,MOD(((5-1)*$N$695+5)-1,10)+1,INT((((5-1)*$N$695+5)-1)/10)+1)))))</f>
        <v/>
      </c>
      <c r="I701" s="539">
        <f>IF($N$697="","",IF(OR(ISTEXT($N$695),ISTEXT($N$696),ISTEXT($N$697)),"",IF(OR(6&gt;$N$695,5&gt;$N$696,((5-1)*$N$695+6)&gt;$N$697),"",IF(INDEX($P$697:$W$706,MOD(((5-1)*$N$695+6)-1,10)+1,INT((((5-1)*$N$695+6)-1)/10)+1)="","",INDEX($P$697:$W$706,MOD(((5-1)*$N$695+6)-1,10)+1,INT((((5-1)*$N$695+6)-1)/10)+1)))))</f>
        <v/>
      </c>
      <c r="J701" s="539">
        <f>IF($N$697="","",IF(OR(ISTEXT($N$695),ISTEXT($N$696),ISTEXT($N$697)),"",IF(OR(7&gt;$N$695,5&gt;$N$696,((5-1)*$N$695+7)&gt;$N$697),"",IF(INDEX($P$697:$W$706,MOD(((5-1)*$N$695+7)-1,10)+1,INT((((5-1)*$N$695+7)-1)/10)+1)="","",INDEX($P$697:$W$706,MOD(((5-1)*$N$695+7)-1,10)+1,INT((((5-1)*$N$695+7)-1)/10)+1)))))</f>
        <v/>
      </c>
      <c r="K701" s="539">
        <f>IF($N$697="","",IF(OR(ISTEXT($N$695),ISTEXT($N$696),ISTEXT($N$697)),"",IF(OR(8&gt;$N$695,5&gt;$N$696,((5-1)*$N$695+8)&gt;$N$697),"",IF(INDEX($P$697:$W$706,MOD(((5-1)*$N$695+8)-1,10)+1,INT((((5-1)*$N$695+8)-1)/10)+1)="","",INDEX($P$697:$W$706,MOD(((5-1)*$N$695+8)-1,10)+1,INT((((5-1)*$N$695+8)-1)/10)+1)))))</f>
        <v/>
      </c>
      <c r="L701" s="539">
        <f>IF($N$697="","",IF(OR(ISTEXT($N$695),ISTEXT($N$696),ISTEXT($N$697)),"",IF(OR(9&gt;$N$695,5&gt;$N$696,((5-1)*$N$695+9)&gt;$N$697),"",IF(INDEX($P$697:$W$706,MOD(((5-1)*$N$695+9)-1,10)+1,INT((((5-1)*$N$695+9)-1)/10)+1)="","",INDEX($P$697:$W$706,MOD(((5-1)*$N$695+9)-1,10)+1,INT((((5-1)*$N$695+9)-1)/10)+1)))))</f>
        <v/>
      </c>
      <c r="M701" s="539">
        <f>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IF(OR($D$695="",$G$695=""),"",IF($D$695="Round",IF(6=1,"Axis 1 (0°)",IF(6=2,"Axis 2 (90°)","")),IF(ISTEXT($N$696),"",IF(6&gt;$N$696,"",IF(ISTEXT($I$695),"",ROUND((6-0.5)*$I$695/$N$696,1))))))</f>
        <v/>
      </c>
      <c r="C702" s="538" t="n"/>
      <c r="D702" s="539">
        <f>IF($N$697="","",IF(OR(ISTEXT($N$695),ISTEXT($N$696),ISTEXT($N$697)),"",IF(OR(1&gt;$N$695,6&gt;$N$696,((6-1)*$N$695+1)&gt;$N$697),"",IF(INDEX($P$697:$W$706,MOD(((6-1)*$N$695+1)-1,10)+1,INT((((6-1)*$N$695+1)-1)/10)+1)="","",INDEX($P$697:$W$706,MOD(((6-1)*$N$695+1)-1,10)+1,INT((((6-1)*$N$695+1)-1)/10)+1)))))</f>
        <v/>
      </c>
      <c r="E702" s="539">
        <f>IF($N$697="","",IF(OR(ISTEXT($N$695),ISTEXT($N$696),ISTEXT($N$697)),"",IF(OR(2&gt;$N$695,6&gt;$N$696,((6-1)*$N$695+2)&gt;$N$697),"",IF(INDEX($P$697:$W$706,MOD(((6-1)*$N$695+2)-1,10)+1,INT((((6-1)*$N$695+2)-1)/10)+1)="","",INDEX($P$697:$W$706,MOD(((6-1)*$N$695+2)-1,10)+1,INT((((6-1)*$N$695+2)-1)/10)+1)))))</f>
        <v/>
      </c>
      <c r="F702" s="539">
        <f>IF($N$697="","",IF(OR(ISTEXT($N$695),ISTEXT($N$696),ISTEXT($N$697)),"",IF(OR(3&gt;$N$695,6&gt;$N$696,((6-1)*$N$695+3)&gt;$N$697),"",IF(INDEX($P$697:$W$706,MOD(((6-1)*$N$695+3)-1,10)+1,INT((((6-1)*$N$695+3)-1)/10)+1)="","",INDEX($P$697:$W$706,MOD(((6-1)*$N$695+3)-1,10)+1,INT((((6-1)*$N$695+3)-1)/10)+1)))))</f>
        <v/>
      </c>
      <c r="G702" s="539">
        <f>IF($N$697="","",IF(OR(ISTEXT($N$695),ISTEXT($N$696),ISTEXT($N$697)),"",IF(OR(4&gt;$N$695,6&gt;$N$696,((6-1)*$N$695+4)&gt;$N$697),"",IF(INDEX($P$697:$W$706,MOD(((6-1)*$N$695+4)-1,10)+1,INT((((6-1)*$N$695+4)-1)/10)+1)="","",INDEX($P$697:$W$706,MOD(((6-1)*$N$695+4)-1,10)+1,INT((((6-1)*$N$695+4)-1)/10)+1)))))</f>
        <v/>
      </c>
      <c r="H702" s="539">
        <f>IF($N$697="","",IF(OR(ISTEXT($N$695),ISTEXT($N$696),ISTEXT($N$697)),"",IF(OR(5&gt;$N$695,6&gt;$N$696,((6-1)*$N$695+5)&gt;$N$697),"",IF(INDEX($P$697:$W$706,MOD(((6-1)*$N$695+5)-1,10)+1,INT((((6-1)*$N$695+5)-1)/10)+1)="","",INDEX($P$697:$W$706,MOD(((6-1)*$N$695+5)-1,10)+1,INT((((6-1)*$N$695+5)-1)/10)+1)))))</f>
        <v/>
      </c>
      <c r="I702" s="539">
        <f>IF($N$697="","",IF(OR(ISTEXT($N$695),ISTEXT($N$696),ISTEXT($N$697)),"",IF(OR(6&gt;$N$695,6&gt;$N$696,((6-1)*$N$695+6)&gt;$N$697),"",IF(INDEX($P$697:$W$706,MOD(((6-1)*$N$695+6)-1,10)+1,INT((((6-1)*$N$695+6)-1)/10)+1)="","",INDEX($P$697:$W$706,MOD(((6-1)*$N$695+6)-1,10)+1,INT((((6-1)*$N$695+6)-1)/10)+1)))))</f>
        <v/>
      </c>
      <c r="J702" s="539">
        <f>IF($N$697="","",IF(OR(ISTEXT($N$695),ISTEXT($N$696),ISTEXT($N$697)),"",IF(OR(7&gt;$N$695,6&gt;$N$696,((6-1)*$N$695+7)&gt;$N$697),"",IF(INDEX($P$697:$W$706,MOD(((6-1)*$N$695+7)-1,10)+1,INT((((6-1)*$N$695+7)-1)/10)+1)="","",INDEX($P$697:$W$706,MOD(((6-1)*$N$695+7)-1,10)+1,INT((((6-1)*$N$695+7)-1)/10)+1)))))</f>
        <v/>
      </c>
      <c r="K702" s="539">
        <f>IF($N$697="","",IF(OR(ISTEXT($N$695),ISTEXT($N$696),ISTEXT($N$697)),"",IF(OR(8&gt;$N$695,6&gt;$N$696,((6-1)*$N$695+8)&gt;$N$697),"",IF(INDEX($P$697:$W$706,MOD(((6-1)*$N$695+8)-1,10)+1,INT((((6-1)*$N$695+8)-1)/10)+1)="","",INDEX($P$697:$W$706,MOD(((6-1)*$N$695+8)-1,10)+1,INT((((6-1)*$N$695+8)-1)/10)+1)))))</f>
        <v/>
      </c>
      <c r="L702" s="539">
        <f>IF($N$697="","",IF(OR(ISTEXT($N$695),ISTEXT($N$696),ISTEXT($N$697)),"",IF(OR(9&gt;$N$695,6&gt;$N$696,((6-1)*$N$695+9)&gt;$N$697),"",IF(INDEX($P$697:$W$706,MOD(((6-1)*$N$695+9)-1,10)+1,INT((((6-1)*$N$695+9)-1)/10)+1)="","",INDEX($P$697:$W$706,MOD(((6-1)*$N$695+9)-1,10)+1,INT((((6-1)*$N$695+9)-1)/10)+1)))))</f>
        <v/>
      </c>
      <c r="M702" s="539">
        <f>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IF(OR($D$695="",$G$695=""),"",IF($D$695="Round",IF(7=1,"Axis 1 (0°)",IF(7=2,"Axis 2 (90°)","")),IF(ISTEXT($N$696),"",IF(7&gt;$N$696,"",IF(ISTEXT($I$695),"",ROUND((7-0.5)*$I$695/$N$696,1))))))</f>
        <v/>
      </c>
      <c r="C703" s="538" t="n"/>
      <c r="D703" s="539">
        <f>IF($N$697="","",IF(OR(ISTEXT($N$695),ISTEXT($N$696),ISTEXT($N$697)),"",IF(OR(1&gt;$N$695,7&gt;$N$696,((7-1)*$N$695+1)&gt;$N$697),"",IF(INDEX($P$697:$W$706,MOD(((7-1)*$N$695+1)-1,10)+1,INT((((7-1)*$N$695+1)-1)/10)+1)="","",INDEX($P$697:$W$706,MOD(((7-1)*$N$695+1)-1,10)+1,INT((((7-1)*$N$695+1)-1)/10)+1)))))</f>
        <v/>
      </c>
      <c r="E703" s="539">
        <f>IF($N$697="","",IF(OR(ISTEXT($N$695),ISTEXT($N$696),ISTEXT($N$697)),"",IF(OR(2&gt;$N$695,7&gt;$N$696,((7-1)*$N$695+2)&gt;$N$697),"",IF(INDEX($P$697:$W$706,MOD(((7-1)*$N$695+2)-1,10)+1,INT((((7-1)*$N$695+2)-1)/10)+1)="","",INDEX($P$697:$W$706,MOD(((7-1)*$N$695+2)-1,10)+1,INT((((7-1)*$N$695+2)-1)/10)+1)))))</f>
        <v/>
      </c>
      <c r="F703" s="539">
        <f>IF($N$697="","",IF(OR(ISTEXT($N$695),ISTEXT($N$696),ISTEXT($N$697)),"",IF(OR(3&gt;$N$695,7&gt;$N$696,((7-1)*$N$695+3)&gt;$N$697),"",IF(INDEX($P$697:$W$706,MOD(((7-1)*$N$695+3)-1,10)+1,INT((((7-1)*$N$695+3)-1)/10)+1)="","",INDEX($P$697:$W$706,MOD(((7-1)*$N$695+3)-1,10)+1,INT((((7-1)*$N$695+3)-1)/10)+1)))))</f>
        <v/>
      </c>
      <c r="G703" s="539">
        <f>IF($N$697="","",IF(OR(ISTEXT($N$695),ISTEXT($N$696),ISTEXT($N$697)),"",IF(OR(4&gt;$N$695,7&gt;$N$696,((7-1)*$N$695+4)&gt;$N$697),"",IF(INDEX($P$697:$W$706,MOD(((7-1)*$N$695+4)-1,10)+1,INT((((7-1)*$N$695+4)-1)/10)+1)="","",INDEX($P$697:$W$706,MOD(((7-1)*$N$695+4)-1,10)+1,INT((((7-1)*$N$695+4)-1)/10)+1)))))</f>
        <v/>
      </c>
      <c r="H703" s="539">
        <f>IF($N$697="","",IF(OR(ISTEXT($N$695),ISTEXT($N$696),ISTEXT($N$697)),"",IF(OR(5&gt;$N$695,7&gt;$N$696,((7-1)*$N$695+5)&gt;$N$697),"",IF(INDEX($P$697:$W$706,MOD(((7-1)*$N$695+5)-1,10)+1,INT((((7-1)*$N$695+5)-1)/10)+1)="","",INDEX($P$697:$W$706,MOD(((7-1)*$N$695+5)-1,10)+1,INT((((7-1)*$N$695+5)-1)/10)+1)))))</f>
        <v/>
      </c>
      <c r="I703" s="539">
        <f>IF($N$697="","",IF(OR(ISTEXT($N$695),ISTEXT($N$696),ISTEXT($N$697)),"",IF(OR(6&gt;$N$695,7&gt;$N$696,((7-1)*$N$695+6)&gt;$N$697),"",IF(INDEX($P$697:$W$706,MOD(((7-1)*$N$695+6)-1,10)+1,INT((((7-1)*$N$695+6)-1)/10)+1)="","",INDEX($P$697:$W$706,MOD(((7-1)*$N$695+6)-1,10)+1,INT((((7-1)*$N$695+6)-1)/10)+1)))))</f>
        <v/>
      </c>
      <c r="J703" s="539">
        <f>IF($N$697="","",IF(OR(ISTEXT($N$695),ISTEXT($N$696),ISTEXT($N$697)),"",IF(OR(7&gt;$N$695,7&gt;$N$696,((7-1)*$N$695+7)&gt;$N$697),"",IF(INDEX($P$697:$W$706,MOD(((7-1)*$N$695+7)-1,10)+1,INT((((7-1)*$N$695+7)-1)/10)+1)="","",INDEX($P$697:$W$706,MOD(((7-1)*$N$695+7)-1,10)+1,INT((((7-1)*$N$695+7)-1)/10)+1)))))</f>
        <v/>
      </c>
      <c r="K703" s="539">
        <f>IF($N$697="","",IF(OR(ISTEXT($N$695),ISTEXT($N$696),ISTEXT($N$697)),"",IF(OR(8&gt;$N$695,7&gt;$N$696,((7-1)*$N$695+8)&gt;$N$697),"",IF(INDEX($P$697:$W$706,MOD(((7-1)*$N$695+8)-1,10)+1,INT((((7-1)*$N$695+8)-1)/10)+1)="","",INDEX($P$697:$W$706,MOD(((7-1)*$N$695+8)-1,10)+1,INT((((7-1)*$N$695+8)-1)/10)+1)))))</f>
        <v/>
      </c>
      <c r="L703" s="539">
        <f>IF($N$697="","",IF(OR(ISTEXT($N$695),ISTEXT($N$696),ISTEXT($N$697)),"",IF(OR(9&gt;$N$695,7&gt;$N$696,((7-1)*$N$695+9)&gt;$N$697),"",IF(INDEX($P$697:$W$706,MOD(((7-1)*$N$695+9)-1,10)+1,INT((((7-1)*$N$695+9)-1)/10)+1)="","",INDEX($P$697:$W$706,MOD(((7-1)*$N$695+9)-1,10)+1,INT((((7-1)*$N$695+9)-1)/10)+1)))))</f>
        <v/>
      </c>
      <c r="M703" s="539">
        <f>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IF(OR($D$695="",$G$695=""),"",IF($D$695="Round",IF(8=1,"Axis 1 (0°)",IF(8=2,"Axis 2 (90°)","")),IF(ISTEXT($N$696),"",IF(8&gt;$N$696,"",IF(ISTEXT($I$695),"",ROUND((8-0.5)*$I$695/$N$696,1))))))</f>
        <v/>
      </c>
      <c r="C704" s="538" t="n"/>
      <c r="D704" s="539">
        <f>IF($N$697="","",IF(OR(ISTEXT($N$695),ISTEXT($N$696),ISTEXT($N$697)),"",IF(OR(1&gt;$N$695,8&gt;$N$696,((8-1)*$N$695+1)&gt;$N$697),"",IF(INDEX($P$697:$W$706,MOD(((8-1)*$N$695+1)-1,10)+1,INT((((8-1)*$N$695+1)-1)/10)+1)="","",INDEX($P$697:$W$706,MOD(((8-1)*$N$695+1)-1,10)+1,INT((((8-1)*$N$695+1)-1)/10)+1)))))</f>
        <v/>
      </c>
      <c r="E704" s="539">
        <f>IF($N$697="","",IF(OR(ISTEXT($N$695),ISTEXT($N$696),ISTEXT($N$697)),"",IF(OR(2&gt;$N$695,8&gt;$N$696,((8-1)*$N$695+2)&gt;$N$697),"",IF(INDEX($P$697:$W$706,MOD(((8-1)*$N$695+2)-1,10)+1,INT((((8-1)*$N$695+2)-1)/10)+1)="","",INDEX($P$697:$W$706,MOD(((8-1)*$N$695+2)-1,10)+1,INT((((8-1)*$N$695+2)-1)/10)+1)))))</f>
        <v/>
      </c>
      <c r="F704" s="539">
        <f>IF($N$697="","",IF(OR(ISTEXT($N$695),ISTEXT($N$696),ISTEXT($N$697)),"",IF(OR(3&gt;$N$695,8&gt;$N$696,((8-1)*$N$695+3)&gt;$N$697),"",IF(INDEX($P$697:$W$706,MOD(((8-1)*$N$695+3)-1,10)+1,INT((((8-1)*$N$695+3)-1)/10)+1)="","",INDEX($P$697:$W$706,MOD(((8-1)*$N$695+3)-1,10)+1,INT((((8-1)*$N$695+3)-1)/10)+1)))))</f>
        <v/>
      </c>
      <c r="G704" s="539">
        <f>IF($N$697="","",IF(OR(ISTEXT($N$695),ISTEXT($N$696),ISTEXT($N$697)),"",IF(OR(4&gt;$N$695,8&gt;$N$696,((8-1)*$N$695+4)&gt;$N$697),"",IF(INDEX($P$697:$W$706,MOD(((8-1)*$N$695+4)-1,10)+1,INT((((8-1)*$N$695+4)-1)/10)+1)="","",INDEX($P$697:$W$706,MOD(((8-1)*$N$695+4)-1,10)+1,INT((((8-1)*$N$695+4)-1)/10)+1)))))</f>
        <v/>
      </c>
      <c r="H704" s="539">
        <f>IF($N$697="","",IF(OR(ISTEXT($N$695),ISTEXT($N$696),ISTEXT($N$697)),"",IF(OR(5&gt;$N$695,8&gt;$N$696,((8-1)*$N$695+5)&gt;$N$697),"",IF(INDEX($P$697:$W$706,MOD(((8-1)*$N$695+5)-1,10)+1,INT((((8-1)*$N$695+5)-1)/10)+1)="","",INDEX($P$697:$W$706,MOD(((8-1)*$N$695+5)-1,10)+1,INT((((8-1)*$N$695+5)-1)/10)+1)))))</f>
        <v/>
      </c>
      <c r="I704" s="539">
        <f>IF($N$697="","",IF(OR(ISTEXT($N$695),ISTEXT($N$696),ISTEXT($N$697)),"",IF(OR(6&gt;$N$695,8&gt;$N$696,((8-1)*$N$695+6)&gt;$N$697),"",IF(INDEX($P$697:$W$706,MOD(((8-1)*$N$695+6)-1,10)+1,INT((((8-1)*$N$695+6)-1)/10)+1)="","",INDEX($P$697:$W$706,MOD(((8-1)*$N$695+6)-1,10)+1,INT((((8-1)*$N$695+6)-1)/10)+1)))))</f>
        <v/>
      </c>
      <c r="J704" s="539">
        <f>IF($N$697="","",IF(OR(ISTEXT($N$695),ISTEXT($N$696),ISTEXT($N$697)),"",IF(OR(7&gt;$N$695,8&gt;$N$696,((8-1)*$N$695+7)&gt;$N$697),"",IF(INDEX($P$697:$W$706,MOD(((8-1)*$N$695+7)-1,10)+1,INT((((8-1)*$N$695+7)-1)/10)+1)="","",INDEX($P$697:$W$706,MOD(((8-1)*$N$695+7)-1,10)+1,INT((((8-1)*$N$695+7)-1)/10)+1)))))</f>
        <v/>
      </c>
      <c r="K704" s="539">
        <f>IF($N$697="","",IF(OR(ISTEXT($N$695),ISTEXT($N$696),ISTEXT($N$697)),"",IF(OR(8&gt;$N$695,8&gt;$N$696,((8-1)*$N$695+8)&gt;$N$697),"",IF(INDEX($P$697:$W$706,MOD(((8-1)*$N$695+8)-1,10)+1,INT((((8-1)*$N$695+8)-1)/10)+1)="","",INDEX($P$697:$W$706,MOD(((8-1)*$N$695+8)-1,10)+1,INT((((8-1)*$N$695+8)-1)/10)+1)))))</f>
        <v/>
      </c>
      <c r="L704" s="539">
        <f>IF($N$697="","",IF(OR(ISTEXT($N$695),ISTEXT($N$696),ISTEXT($N$697)),"",IF(OR(9&gt;$N$695,8&gt;$N$696,((8-1)*$N$695+9)&gt;$N$697),"",IF(INDEX($P$697:$W$706,MOD(((8-1)*$N$695+9)-1,10)+1,INT((((8-1)*$N$695+9)-1)/10)+1)="","",INDEX($P$697:$W$706,MOD(((8-1)*$N$695+9)-1,10)+1,INT((((8-1)*$N$695+9)-1)/10)+1)))))</f>
        <v/>
      </c>
      <c r="M704" s="539">
        <f>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IF($G$710="","",IF($D$710="Round",$G$710&amp;""" dia",$G$710&amp;""" x "&amp;$I$710&amp;""""))</f>
        <v/>
      </c>
      <c r="G708" s="173" t="n"/>
      <c r="H708" s="525">
        <f>IF(OR($D$710="",$G$710=""),"",IF($D$710="Round",IF(ISTEXT($G$710),"",ROUND(PI()*(($G$710-2*N($K$710))/2)^2/144,3)),IF($I$710="","",IF(OR(ISTEXT($G$710),ISTEXT($I$710)),"",ROUND(($G$710-2*N($K$710))*($I$710-2*N($K$710))/144,3)))))</f>
        <v/>
      </c>
      <c r="I708" s="189" t="n"/>
      <c r="J708" s="189" t="n"/>
      <c r="K708" s="189">
        <f>IF(N(J708)*N(H708)=0,"",ROUND(N(J708)*N(H708),0))</f>
        <v/>
      </c>
      <c r="L708" s="189">
        <f>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IF($N$710="","",IF($D$710="Round",$N$710&amp;" x 2 axes",IF($N$711="","",$N$710&amp;" x "&amp;$N$711)))</f>
        <v/>
      </c>
      <c r="N710" s="534">
        <f>IF(OR($D$710="",$G$710=""),"",IF($D$710="Round",IF(ISTEXT($G$710),"",IF($G$710&lt;=9,6,IF($G$710&lt;=12,8,10))),IF(ISTEXT($G$710),"",IF($G$710&lt;12,2,MIN(10,MAX(3,ROUNDUP($G$710/6,0)))))))</f>
        <v/>
      </c>
      <c r="P710" s="473" t="inlineStr">
        <is>
          <t>Quick entry – type readings in order (row by row of the grid), down this column then the next:</t>
        </is>
      </c>
    </row>
    <row r="711" ht="13.35" customHeight="1" s="162">
      <c r="B711" s="535" t="inlineStr">
        <is>
          <t>Depth↓ Pos→ (in)</t>
        </is>
      </c>
      <c r="C711" s="414" t="n"/>
      <c r="D711" s="535">
        <f>IF(ISTEXT($N$710),"",IF(OR($D$710="",$G$710="",1&gt;$N$710),"",IF($D$710="Round",IF(ISTEXT($G$710),"",ROUND(IF(1&lt;=$N$710/2,$G$710/2*(1-SQRT(($N$710-2*1+1)/$N$710)),$G$710-$G$710/2*(1-SQRT(($N$710-2*($N$710-1+1)+1)/$N$710))),1)),IF(ISTEXT($G$710),"",ROUND((1-0.5)*$G$710/$N$710,1)))))</f>
        <v/>
      </c>
      <c r="E711" s="535">
        <f>IF(ISTEXT($N$710),"",IF(OR($D$710="",$G$710="",2&gt;$N$710),"",IF($D$710="Round",IF(ISTEXT($G$710),"",ROUND(IF(2&lt;=$N$710/2,$G$710/2*(1-SQRT(($N$710-2*2+1)/$N$710)),$G$710-$G$710/2*(1-SQRT(($N$710-2*($N$710-2+1)+1)/$N$710))),1)),IF(ISTEXT($G$710),"",ROUND((2-0.5)*$G$710/$N$710,1)))))</f>
        <v/>
      </c>
      <c r="F711" s="535">
        <f>IF(ISTEXT($N$710),"",IF(OR($D$710="",$G$710="",3&gt;$N$710),"",IF($D$710="Round",IF(ISTEXT($G$710),"",ROUND(IF(3&lt;=$N$710/2,$G$710/2*(1-SQRT(($N$710-2*3+1)/$N$710)),$G$710-$G$710/2*(1-SQRT(($N$710-2*($N$710-3+1)+1)/$N$710))),1)),IF(ISTEXT($G$710),"",ROUND((3-0.5)*$G$710/$N$710,1)))))</f>
        <v/>
      </c>
      <c r="G711" s="535">
        <f>IF(ISTEXT($N$710),"",IF(OR($D$710="",$G$710="",4&gt;$N$710),"",IF($D$710="Round",IF(ISTEXT($G$710),"",ROUND(IF(4&lt;=$N$710/2,$G$710/2*(1-SQRT(($N$710-2*4+1)/$N$710)),$G$710-$G$710/2*(1-SQRT(($N$710-2*($N$710-4+1)+1)/$N$710))),1)),IF(ISTEXT($G$710),"",ROUND((4-0.5)*$G$710/$N$710,1)))))</f>
        <v/>
      </c>
      <c r="H711" s="535">
        <f>IF(ISTEXT($N$710),"",IF(OR($D$710="",$G$710="",5&gt;$N$710),"",IF($D$710="Round",IF(ISTEXT($G$710),"",ROUND(IF(5&lt;=$N$710/2,$G$710/2*(1-SQRT(($N$710-2*5+1)/$N$710)),$G$710-$G$710/2*(1-SQRT(($N$710-2*($N$710-5+1)+1)/$N$710))),1)),IF(ISTEXT($G$710),"",ROUND((5-0.5)*$G$710/$N$710,1)))))</f>
        <v/>
      </c>
      <c r="I711" s="535">
        <f>IF(ISTEXT($N$710),"",IF(OR($D$710="",$G$710="",6&gt;$N$710),"",IF($D$710="Round",IF(ISTEXT($G$710),"",ROUND(IF(6&lt;=$N$710/2,$G$710/2*(1-SQRT(($N$710-2*6+1)/$N$710)),$G$710-$G$710/2*(1-SQRT(($N$710-2*($N$710-6+1)+1)/$N$710))),1)),IF(ISTEXT($G$710),"",ROUND((6-0.5)*$G$710/$N$710,1)))))</f>
        <v/>
      </c>
      <c r="J711" s="535">
        <f>IF(ISTEXT($N$710),"",IF(OR($D$710="",$G$710="",7&gt;$N$710),"",IF($D$710="Round",IF(ISTEXT($G$710),"",ROUND(IF(7&lt;=$N$710/2,$G$710/2*(1-SQRT(($N$710-2*7+1)/$N$710)),$G$710-$G$710/2*(1-SQRT(($N$710-2*($N$710-7+1)+1)/$N$710))),1)),IF(ISTEXT($G$710),"",ROUND((7-0.5)*$G$710/$N$710,1)))))</f>
        <v/>
      </c>
      <c r="K711" s="535">
        <f>IF(ISTEXT($N$710),"",IF(OR($D$710="",$G$710="",8&gt;$N$710),"",IF($D$710="Round",IF(ISTEXT($G$710),"",ROUND(IF(8&lt;=$N$710/2,$G$710/2*(1-SQRT(($N$710-2*8+1)/$N$710)),$G$710-$G$710/2*(1-SQRT(($N$710-2*($N$710-8+1)+1)/$N$710))),1)),IF(ISTEXT($G$710),"",ROUND((8-0.5)*$G$710/$N$710,1)))))</f>
        <v/>
      </c>
      <c r="L711" s="535">
        <f>IF(ISTEXT($N$710),"",IF(OR($D$710="",$G$710="",9&gt;$N$710),"",IF($D$710="Round",IF(ISTEXT($G$710),"",ROUND(IF(9&lt;=$N$710/2,$G$710/2*(1-SQRT(($N$710-2*9+1)/$N$710)),$G$710-$G$710/2*(1-SQRT(($N$710-2*($N$710-9+1)+1)/$N$710))),1)),IF(ISTEXT($G$710),"",ROUND((9-0.5)*$G$710/$N$710,1)))))</f>
        <v/>
      </c>
      <c r="M711" s="535">
        <f>IF(ISTEXT($N$710),"",IF(OR($D$710="",$G$710="",10&gt;$N$710),"",IF($D$710="Round",IF(ISTEXT($G$710),"",ROUND(IF(10&lt;=$N$710/2,$G$710/2*(1-SQRT(($N$710-2*10+1)/$N$710)),$G$710-$G$710/2*(1-SQRT(($N$710-2*($N$710-10+1)+1)/$N$710))),1)),IF(ISTEXT($G$710),"",ROUND((10-0.5)*$G$710/$N$710,1)))))</f>
        <v/>
      </c>
      <c r="N711" s="534">
        <f>IF(OR($D$710="",$G$710=""),"",IF($D$710="Round",2,IF($I$710="","",IF(ISTEXT($I$710),"",IF($I$710&lt;12,2,MIN(8,MAX(3,ROUNDUP($I$710/6,0))))))))</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IF(OR($D$710="",$G$710=""),"",IF($D$710="Round",IF(1=1,"Axis 1 (0°)",IF(1=2,"Axis 2 (90°)","")),IF(ISTEXT($N$711),"",IF(1&gt;$N$711,"",IF(ISTEXT($I$710),"",ROUND((1-0.5)*$I$710/$N$711,1))))))</f>
        <v/>
      </c>
      <c r="C712" s="538" t="n"/>
      <c r="D712" s="539">
        <f>IF($N$712="","",IF(OR(ISTEXT($N$710),ISTEXT($N$711),ISTEXT($N$712)),"",IF(OR(1&gt;$N$710,1&gt;$N$711,((1-1)*$N$710+1)&gt;$N$712),"",IF(INDEX($P$712:$W$721,MOD(((1-1)*$N$710+1)-1,10)+1,INT((((1-1)*$N$710+1)-1)/10)+1)="","",INDEX($P$712:$W$721,MOD(((1-1)*$N$710+1)-1,10)+1,INT((((1-1)*$N$710+1)-1)/10)+1)))))</f>
        <v/>
      </c>
      <c r="E712" s="539">
        <f>IF($N$712="","",IF(OR(ISTEXT($N$710),ISTEXT($N$711),ISTEXT($N$712)),"",IF(OR(2&gt;$N$710,1&gt;$N$711,((1-1)*$N$710+2)&gt;$N$712),"",IF(INDEX($P$712:$W$721,MOD(((1-1)*$N$710+2)-1,10)+1,INT((((1-1)*$N$710+2)-1)/10)+1)="","",INDEX($P$712:$W$721,MOD(((1-1)*$N$710+2)-1,10)+1,INT((((1-1)*$N$710+2)-1)/10)+1)))))</f>
        <v/>
      </c>
      <c r="F712" s="539">
        <f>IF($N$712="","",IF(OR(ISTEXT($N$710),ISTEXT($N$711),ISTEXT($N$712)),"",IF(OR(3&gt;$N$710,1&gt;$N$711,((1-1)*$N$710+3)&gt;$N$712),"",IF(INDEX($P$712:$W$721,MOD(((1-1)*$N$710+3)-1,10)+1,INT((((1-1)*$N$710+3)-1)/10)+1)="","",INDEX($P$712:$W$721,MOD(((1-1)*$N$710+3)-1,10)+1,INT((((1-1)*$N$710+3)-1)/10)+1)))))</f>
        <v/>
      </c>
      <c r="G712" s="539">
        <f>IF($N$712="","",IF(OR(ISTEXT($N$710),ISTEXT($N$711),ISTEXT($N$712)),"",IF(OR(4&gt;$N$710,1&gt;$N$711,((1-1)*$N$710+4)&gt;$N$712),"",IF(INDEX($P$712:$W$721,MOD(((1-1)*$N$710+4)-1,10)+1,INT((((1-1)*$N$710+4)-1)/10)+1)="","",INDEX($P$712:$W$721,MOD(((1-1)*$N$710+4)-1,10)+1,INT((((1-1)*$N$710+4)-1)/10)+1)))))</f>
        <v/>
      </c>
      <c r="H712" s="539">
        <f>IF($N$712="","",IF(OR(ISTEXT($N$710),ISTEXT($N$711),ISTEXT($N$712)),"",IF(OR(5&gt;$N$710,1&gt;$N$711,((1-1)*$N$710+5)&gt;$N$712),"",IF(INDEX($P$712:$W$721,MOD(((1-1)*$N$710+5)-1,10)+1,INT((((1-1)*$N$710+5)-1)/10)+1)="","",INDEX($P$712:$W$721,MOD(((1-1)*$N$710+5)-1,10)+1,INT((((1-1)*$N$710+5)-1)/10)+1)))))</f>
        <v/>
      </c>
      <c r="I712" s="539">
        <f>IF($N$712="","",IF(OR(ISTEXT($N$710),ISTEXT($N$711),ISTEXT($N$712)),"",IF(OR(6&gt;$N$710,1&gt;$N$711,((1-1)*$N$710+6)&gt;$N$712),"",IF(INDEX($P$712:$W$721,MOD(((1-1)*$N$710+6)-1,10)+1,INT((((1-1)*$N$710+6)-1)/10)+1)="","",INDEX($P$712:$W$721,MOD(((1-1)*$N$710+6)-1,10)+1,INT((((1-1)*$N$710+6)-1)/10)+1)))))</f>
        <v/>
      </c>
      <c r="J712" s="539">
        <f>IF($N$712="","",IF(OR(ISTEXT($N$710),ISTEXT($N$711),ISTEXT($N$712)),"",IF(OR(7&gt;$N$710,1&gt;$N$711,((1-1)*$N$710+7)&gt;$N$712),"",IF(INDEX($P$712:$W$721,MOD(((1-1)*$N$710+7)-1,10)+1,INT((((1-1)*$N$710+7)-1)/10)+1)="","",INDEX($P$712:$W$721,MOD(((1-1)*$N$710+7)-1,10)+1,INT((((1-1)*$N$710+7)-1)/10)+1)))))</f>
        <v/>
      </c>
      <c r="K712" s="539">
        <f>IF($N$712="","",IF(OR(ISTEXT($N$710),ISTEXT($N$711),ISTEXT($N$712)),"",IF(OR(8&gt;$N$710,1&gt;$N$711,((1-1)*$N$710+8)&gt;$N$712),"",IF(INDEX($P$712:$W$721,MOD(((1-1)*$N$710+8)-1,10)+1,INT((((1-1)*$N$710+8)-1)/10)+1)="","",INDEX($P$712:$W$721,MOD(((1-1)*$N$710+8)-1,10)+1,INT((((1-1)*$N$710+8)-1)/10)+1)))))</f>
        <v/>
      </c>
      <c r="L712" s="539">
        <f>IF($N$712="","",IF(OR(ISTEXT($N$710),ISTEXT($N$711),ISTEXT($N$712)),"",IF(OR(9&gt;$N$710,1&gt;$N$711,((1-1)*$N$710+9)&gt;$N$712),"",IF(INDEX($P$712:$W$721,MOD(((1-1)*$N$710+9)-1,10)+1,INT((((1-1)*$N$710+9)-1)/10)+1)="","",INDEX($P$712:$W$721,MOD(((1-1)*$N$710+9)-1,10)+1,INT((((1-1)*$N$710+9)-1)/10)+1)))))</f>
        <v/>
      </c>
      <c r="M712" s="539">
        <f>IF($N$712="","",IF(OR(ISTEXT($N$710),ISTEXT($N$711),ISTEXT($N$712)),"",IF(OR(10&gt;$N$710,1&gt;$N$711,((1-1)*$N$710+10)&gt;$N$712),"",IF(INDEX($P$712:$W$721,MOD(((1-1)*$N$710+10)-1,10)+1,INT((((1-1)*$N$710+10)-1)/10)+1)="","",INDEX($P$712:$W$721,MOD(((1-1)*$N$710+10)-1,10)+1,INT((((1-1)*$N$710+10)-1)/10)+1)))))</f>
        <v/>
      </c>
      <c r="N712" s="534">
        <f>IF(OR(N710="",N711=""),"",IF(OR(ISTEXT(N710),ISTEXT(N711)),"",N710*N711))</f>
        <v/>
      </c>
      <c r="P712" s="540" t="n"/>
      <c r="Q712" s="540" t="n"/>
      <c r="R712" s="540" t="n"/>
      <c r="S712" s="540" t="n"/>
      <c r="T712" s="540" t="n"/>
      <c r="U712" s="540" t="n"/>
      <c r="V712" s="540" t="n"/>
      <c r="W712" s="540" t="n"/>
    </row>
    <row r="713" ht="13.35" customHeight="1" s="162">
      <c r="B713" s="537">
        <f>IF(OR($D$710="",$G$710=""),"",IF($D$710="Round",IF(2=1,"Axis 1 (0°)",IF(2=2,"Axis 2 (90°)","")),IF(ISTEXT($N$711),"",IF(2&gt;$N$711,"",IF(ISTEXT($I$710),"",ROUND((2-0.5)*$I$710/$N$711,1))))))</f>
        <v/>
      </c>
      <c r="C713" s="538" t="n"/>
      <c r="D713" s="539">
        <f>IF($N$712="","",IF(OR(ISTEXT($N$710),ISTEXT($N$711),ISTEXT($N$712)),"",IF(OR(1&gt;$N$710,2&gt;$N$711,((2-1)*$N$710+1)&gt;$N$712),"",IF(INDEX($P$712:$W$721,MOD(((2-1)*$N$710+1)-1,10)+1,INT((((2-1)*$N$710+1)-1)/10)+1)="","",INDEX($P$712:$W$721,MOD(((2-1)*$N$710+1)-1,10)+1,INT((((2-1)*$N$710+1)-1)/10)+1)))))</f>
        <v/>
      </c>
      <c r="E713" s="539">
        <f>IF($N$712="","",IF(OR(ISTEXT($N$710),ISTEXT($N$711),ISTEXT($N$712)),"",IF(OR(2&gt;$N$710,2&gt;$N$711,((2-1)*$N$710+2)&gt;$N$712),"",IF(INDEX($P$712:$W$721,MOD(((2-1)*$N$710+2)-1,10)+1,INT((((2-1)*$N$710+2)-1)/10)+1)="","",INDEX($P$712:$W$721,MOD(((2-1)*$N$710+2)-1,10)+1,INT((((2-1)*$N$710+2)-1)/10)+1)))))</f>
        <v/>
      </c>
      <c r="F713" s="539">
        <f>IF($N$712="","",IF(OR(ISTEXT($N$710),ISTEXT($N$711),ISTEXT($N$712)),"",IF(OR(3&gt;$N$710,2&gt;$N$711,((2-1)*$N$710+3)&gt;$N$712),"",IF(INDEX($P$712:$W$721,MOD(((2-1)*$N$710+3)-1,10)+1,INT((((2-1)*$N$710+3)-1)/10)+1)="","",INDEX($P$712:$W$721,MOD(((2-1)*$N$710+3)-1,10)+1,INT((((2-1)*$N$710+3)-1)/10)+1)))))</f>
        <v/>
      </c>
      <c r="G713" s="539">
        <f>IF($N$712="","",IF(OR(ISTEXT($N$710),ISTEXT($N$711),ISTEXT($N$712)),"",IF(OR(4&gt;$N$710,2&gt;$N$711,((2-1)*$N$710+4)&gt;$N$712),"",IF(INDEX($P$712:$W$721,MOD(((2-1)*$N$710+4)-1,10)+1,INT((((2-1)*$N$710+4)-1)/10)+1)="","",INDEX($P$712:$W$721,MOD(((2-1)*$N$710+4)-1,10)+1,INT((((2-1)*$N$710+4)-1)/10)+1)))))</f>
        <v/>
      </c>
      <c r="H713" s="539">
        <f>IF($N$712="","",IF(OR(ISTEXT($N$710),ISTEXT($N$711),ISTEXT($N$712)),"",IF(OR(5&gt;$N$710,2&gt;$N$711,((2-1)*$N$710+5)&gt;$N$712),"",IF(INDEX($P$712:$W$721,MOD(((2-1)*$N$710+5)-1,10)+1,INT((((2-1)*$N$710+5)-1)/10)+1)="","",INDEX($P$712:$W$721,MOD(((2-1)*$N$710+5)-1,10)+1,INT((((2-1)*$N$710+5)-1)/10)+1)))))</f>
        <v/>
      </c>
      <c r="I713" s="539">
        <f>IF($N$712="","",IF(OR(ISTEXT($N$710),ISTEXT($N$711),ISTEXT($N$712)),"",IF(OR(6&gt;$N$710,2&gt;$N$711,((2-1)*$N$710+6)&gt;$N$712),"",IF(INDEX($P$712:$W$721,MOD(((2-1)*$N$710+6)-1,10)+1,INT((((2-1)*$N$710+6)-1)/10)+1)="","",INDEX($P$712:$W$721,MOD(((2-1)*$N$710+6)-1,10)+1,INT((((2-1)*$N$710+6)-1)/10)+1)))))</f>
        <v/>
      </c>
      <c r="J713" s="539">
        <f>IF($N$712="","",IF(OR(ISTEXT($N$710),ISTEXT($N$711),ISTEXT($N$712)),"",IF(OR(7&gt;$N$710,2&gt;$N$711,((2-1)*$N$710+7)&gt;$N$712),"",IF(INDEX($P$712:$W$721,MOD(((2-1)*$N$710+7)-1,10)+1,INT((((2-1)*$N$710+7)-1)/10)+1)="","",INDEX($P$712:$W$721,MOD(((2-1)*$N$710+7)-1,10)+1,INT((((2-1)*$N$710+7)-1)/10)+1)))))</f>
        <v/>
      </c>
      <c r="K713" s="539">
        <f>IF($N$712="","",IF(OR(ISTEXT($N$710),ISTEXT($N$711),ISTEXT($N$712)),"",IF(OR(8&gt;$N$710,2&gt;$N$711,((2-1)*$N$710+8)&gt;$N$712),"",IF(INDEX($P$712:$W$721,MOD(((2-1)*$N$710+8)-1,10)+1,INT((((2-1)*$N$710+8)-1)/10)+1)="","",INDEX($P$712:$W$721,MOD(((2-1)*$N$710+8)-1,10)+1,INT((((2-1)*$N$710+8)-1)/10)+1)))))</f>
        <v/>
      </c>
      <c r="L713" s="539">
        <f>IF($N$712="","",IF(OR(ISTEXT($N$710),ISTEXT($N$711),ISTEXT($N$712)),"",IF(OR(9&gt;$N$710,2&gt;$N$711,((2-1)*$N$710+9)&gt;$N$712),"",IF(INDEX($P$712:$W$721,MOD(((2-1)*$N$710+9)-1,10)+1,INT((((2-1)*$N$710+9)-1)/10)+1)="","",INDEX($P$712:$W$721,MOD(((2-1)*$N$710+9)-1,10)+1,INT((((2-1)*$N$710+9)-1)/10)+1)))))</f>
        <v/>
      </c>
      <c r="M713" s="539">
        <f>IF($N$712="","",IF(OR(ISTEXT($N$710),ISTEXT($N$711),ISTEXT($N$712)),"",IF(OR(10&gt;$N$710,2&gt;$N$711,((2-1)*$N$710+10)&gt;$N$712),"",IF(INDEX($P$712:$W$721,MOD(((2-1)*$N$710+10)-1,10)+1,INT((((2-1)*$N$710+10)-1)/10)+1)="","",INDEX($P$712:$W$721,MOD(((2-1)*$N$710+10)-1,10)+1,INT((((2-1)*$N$710+10)-1)/10)+1)))))</f>
        <v/>
      </c>
      <c r="P713" s="540" t="n"/>
      <c r="Q713" s="540" t="n"/>
      <c r="R713" s="540" t="n"/>
      <c r="S713" s="540" t="n"/>
      <c r="T713" s="540" t="n"/>
      <c r="U713" s="540" t="n"/>
      <c r="V713" s="540" t="n"/>
      <c r="W713" s="540" t="n"/>
    </row>
    <row r="714" ht="13.35" customHeight="1" s="162">
      <c r="B714" s="537">
        <f>IF(OR($D$710="",$G$710=""),"",IF($D$710="Round",IF(3=1,"Axis 1 (0°)",IF(3=2,"Axis 2 (90°)","")),IF(ISTEXT($N$711),"",IF(3&gt;$N$711,"",IF(ISTEXT($I$710),"",ROUND((3-0.5)*$I$710/$N$711,1))))))</f>
        <v/>
      </c>
      <c r="C714" s="538" t="n"/>
      <c r="D714" s="539">
        <f>IF($N$712="","",IF(OR(ISTEXT($N$710),ISTEXT($N$711),ISTEXT($N$712)),"",IF(OR(1&gt;$N$710,3&gt;$N$711,((3-1)*$N$710+1)&gt;$N$712),"",IF(INDEX($P$712:$W$721,MOD(((3-1)*$N$710+1)-1,10)+1,INT((((3-1)*$N$710+1)-1)/10)+1)="","",INDEX($P$712:$W$721,MOD(((3-1)*$N$710+1)-1,10)+1,INT((((3-1)*$N$710+1)-1)/10)+1)))))</f>
        <v/>
      </c>
      <c r="E714" s="539">
        <f>IF($N$712="","",IF(OR(ISTEXT($N$710),ISTEXT($N$711),ISTEXT($N$712)),"",IF(OR(2&gt;$N$710,3&gt;$N$711,((3-1)*$N$710+2)&gt;$N$712),"",IF(INDEX($P$712:$W$721,MOD(((3-1)*$N$710+2)-1,10)+1,INT((((3-1)*$N$710+2)-1)/10)+1)="","",INDEX($P$712:$W$721,MOD(((3-1)*$N$710+2)-1,10)+1,INT((((3-1)*$N$710+2)-1)/10)+1)))))</f>
        <v/>
      </c>
      <c r="F714" s="539">
        <f>IF($N$712="","",IF(OR(ISTEXT($N$710),ISTEXT($N$711),ISTEXT($N$712)),"",IF(OR(3&gt;$N$710,3&gt;$N$711,((3-1)*$N$710+3)&gt;$N$712),"",IF(INDEX($P$712:$W$721,MOD(((3-1)*$N$710+3)-1,10)+1,INT((((3-1)*$N$710+3)-1)/10)+1)="","",INDEX($P$712:$W$721,MOD(((3-1)*$N$710+3)-1,10)+1,INT((((3-1)*$N$710+3)-1)/10)+1)))))</f>
        <v/>
      </c>
      <c r="G714" s="539">
        <f>IF($N$712="","",IF(OR(ISTEXT($N$710),ISTEXT($N$711),ISTEXT($N$712)),"",IF(OR(4&gt;$N$710,3&gt;$N$711,((3-1)*$N$710+4)&gt;$N$712),"",IF(INDEX($P$712:$W$721,MOD(((3-1)*$N$710+4)-1,10)+1,INT((((3-1)*$N$710+4)-1)/10)+1)="","",INDEX($P$712:$W$721,MOD(((3-1)*$N$710+4)-1,10)+1,INT((((3-1)*$N$710+4)-1)/10)+1)))))</f>
        <v/>
      </c>
      <c r="H714" s="539">
        <f>IF($N$712="","",IF(OR(ISTEXT($N$710),ISTEXT($N$711),ISTEXT($N$712)),"",IF(OR(5&gt;$N$710,3&gt;$N$711,((3-1)*$N$710+5)&gt;$N$712),"",IF(INDEX($P$712:$W$721,MOD(((3-1)*$N$710+5)-1,10)+1,INT((((3-1)*$N$710+5)-1)/10)+1)="","",INDEX($P$712:$W$721,MOD(((3-1)*$N$710+5)-1,10)+1,INT((((3-1)*$N$710+5)-1)/10)+1)))))</f>
        <v/>
      </c>
      <c r="I714" s="539">
        <f>IF($N$712="","",IF(OR(ISTEXT($N$710),ISTEXT($N$711),ISTEXT($N$712)),"",IF(OR(6&gt;$N$710,3&gt;$N$711,((3-1)*$N$710+6)&gt;$N$712),"",IF(INDEX($P$712:$W$721,MOD(((3-1)*$N$710+6)-1,10)+1,INT((((3-1)*$N$710+6)-1)/10)+1)="","",INDEX($P$712:$W$721,MOD(((3-1)*$N$710+6)-1,10)+1,INT((((3-1)*$N$710+6)-1)/10)+1)))))</f>
        <v/>
      </c>
      <c r="J714" s="539">
        <f>IF($N$712="","",IF(OR(ISTEXT($N$710),ISTEXT($N$711),ISTEXT($N$712)),"",IF(OR(7&gt;$N$710,3&gt;$N$711,((3-1)*$N$710+7)&gt;$N$712),"",IF(INDEX($P$712:$W$721,MOD(((3-1)*$N$710+7)-1,10)+1,INT((((3-1)*$N$710+7)-1)/10)+1)="","",INDEX($P$712:$W$721,MOD(((3-1)*$N$710+7)-1,10)+1,INT((((3-1)*$N$710+7)-1)/10)+1)))))</f>
        <v/>
      </c>
      <c r="K714" s="539">
        <f>IF($N$712="","",IF(OR(ISTEXT($N$710),ISTEXT($N$711),ISTEXT($N$712)),"",IF(OR(8&gt;$N$710,3&gt;$N$711,((3-1)*$N$710+8)&gt;$N$712),"",IF(INDEX($P$712:$W$721,MOD(((3-1)*$N$710+8)-1,10)+1,INT((((3-1)*$N$710+8)-1)/10)+1)="","",INDEX($P$712:$W$721,MOD(((3-1)*$N$710+8)-1,10)+1,INT((((3-1)*$N$710+8)-1)/10)+1)))))</f>
        <v/>
      </c>
      <c r="L714" s="539">
        <f>IF($N$712="","",IF(OR(ISTEXT($N$710),ISTEXT($N$711),ISTEXT($N$712)),"",IF(OR(9&gt;$N$710,3&gt;$N$711,((3-1)*$N$710+9)&gt;$N$712),"",IF(INDEX($P$712:$W$721,MOD(((3-1)*$N$710+9)-1,10)+1,INT((((3-1)*$N$710+9)-1)/10)+1)="","",INDEX($P$712:$W$721,MOD(((3-1)*$N$710+9)-1,10)+1,INT((((3-1)*$N$710+9)-1)/10)+1)))))</f>
        <v/>
      </c>
      <c r="M714" s="539">
        <f>IF($N$712="","",IF(OR(ISTEXT($N$710),ISTEXT($N$711),ISTEXT($N$712)),"",IF(OR(10&gt;$N$710,3&gt;$N$711,((3-1)*$N$710+10)&gt;$N$712),"",IF(INDEX($P$712:$W$721,MOD(((3-1)*$N$710+10)-1,10)+1,INT((((3-1)*$N$710+10)-1)/10)+1)="","",INDEX($P$712:$W$721,MOD(((3-1)*$N$710+10)-1,10)+1,INT((((3-1)*$N$710+10)-1)/10)+1)))))</f>
        <v/>
      </c>
      <c r="P714" s="540" t="n"/>
      <c r="Q714" s="540" t="n"/>
      <c r="R714" s="540" t="n"/>
      <c r="S714" s="540" t="n"/>
      <c r="T714" s="540" t="n"/>
      <c r="U714" s="540" t="n"/>
      <c r="V714" s="540" t="n"/>
      <c r="W714" s="540" t="n"/>
    </row>
    <row r="715" ht="13.35" customHeight="1" s="162">
      <c r="B715" s="537">
        <f>IF(OR($D$710="",$G$710=""),"",IF($D$710="Round",IF(4=1,"Axis 1 (0°)",IF(4=2,"Axis 2 (90°)","")),IF(ISTEXT($N$711),"",IF(4&gt;$N$711,"",IF(ISTEXT($I$710),"",ROUND((4-0.5)*$I$710/$N$711,1))))))</f>
        <v/>
      </c>
      <c r="C715" s="538" t="n"/>
      <c r="D715" s="539">
        <f>IF($N$712="","",IF(OR(ISTEXT($N$710),ISTEXT($N$711),ISTEXT($N$712)),"",IF(OR(1&gt;$N$710,4&gt;$N$711,((4-1)*$N$710+1)&gt;$N$712),"",IF(INDEX($P$712:$W$721,MOD(((4-1)*$N$710+1)-1,10)+1,INT((((4-1)*$N$710+1)-1)/10)+1)="","",INDEX($P$712:$W$721,MOD(((4-1)*$N$710+1)-1,10)+1,INT((((4-1)*$N$710+1)-1)/10)+1)))))</f>
        <v/>
      </c>
      <c r="E715" s="539">
        <f>IF($N$712="","",IF(OR(ISTEXT($N$710),ISTEXT($N$711),ISTEXT($N$712)),"",IF(OR(2&gt;$N$710,4&gt;$N$711,((4-1)*$N$710+2)&gt;$N$712),"",IF(INDEX($P$712:$W$721,MOD(((4-1)*$N$710+2)-1,10)+1,INT((((4-1)*$N$710+2)-1)/10)+1)="","",INDEX($P$712:$W$721,MOD(((4-1)*$N$710+2)-1,10)+1,INT((((4-1)*$N$710+2)-1)/10)+1)))))</f>
        <v/>
      </c>
      <c r="F715" s="539">
        <f>IF($N$712="","",IF(OR(ISTEXT($N$710),ISTEXT($N$711),ISTEXT($N$712)),"",IF(OR(3&gt;$N$710,4&gt;$N$711,((4-1)*$N$710+3)&gt;$N$712),"",IF(INDEX($P$712:$W$721,MOD(((4-1)*$N$710+3)-1,10)+1,INT((((4-1)*$N$710+3)-1)/10)+1)="","",INDEX($P$712:$W$721,MOD(((4-1)*$N$710+3)-1,10)+1,INT((((4-1)*$N$710+3)-1)/10)+1)))))</f>
        <v/>
      </c>
      <c r="G715" s="539">
        <f>IF($N$712="","",IF(OR(ISTEXT($N$710),ISTEXT($N$711),ISTEXT($N$712)),"",IF(OR(4&gt;$N$710,4&gt;$N$711,((4-1)*$N$710+4)&gt;$N$712),"",IF(INDEX($P$712:$W$721,MOD(((4-1)*$N$710+4)-1,10)+1,INT((((4-1)*$N$710+4)-1)/10)+1)="","",INDEX($P$712:$W$721,MOD(((4-1)*$N$710+4)-1,10)+1,INT((((4-1)*$N$710+4)-1)/10)+1)))))</f>
        <v/>
      </c>
      <c r="H715" s="539">
        <f>IF($N$712="","",IF(OR(ISTEXT($N$710),ISTEXT($N$711),ISTEXT($N$712)),"",IF(OR(5&gt;$N$710,4&gt;$N$711,((4-1)*$N$710+5)&gt;$N$712),"",IF(INDEX($P$712:$W$721,MOD(((4-1)*$N$710+5)-1,10)+1,INT((((4-1)*$N$710+5)-1)/10)+1)="","",INDEX($P$712:$W$721,MOD(((4-1)*$N$710+5)-1,10)+1,INT((((4-1)*$N$710+5)-1)/10)+1)))))</f>
        <v/>
      </c>
      <c r="I715" s="539">
        <f>IF($N$712="","",IF(OR(ISTEXT($N$710),ISTEXT($N$711),ISTEXT($N$712)),"",IF(OR(6&gt;$N$710,4&gt;$N$711,((4-1)*$N$710+6)&gt;$N$712),"",IF(INDEX($P$712:$W$721,MOD(((4-1)*$N$710+6)-1,10)+1,INT((((4-1)*$N$710+6)-1)/10)+1)="","",INDEX($P$712:$W$721,MOD(((4-1)*$N$710+6)-1,10)+1,INT((((4-1)*$N$710+6)-1)/10)+1)))))</f>
        <v/>
      </c>
      <c r="J715" s="539">
        <f>IF($N$712="","",IF(OR(ISTEXT($N$710),ISTEXT($N$711),ISTEXT($N$712)),"",IF(OR(7&gt;$N$710,4&gt;$N$711,((4-1)*$N$710+7)&gt;$N$712),"",IF(INDEX($P$712:$W$721,MOD(((4-1)*$N$710+7)-1,10)+1,INT((((4-1)*$N$710+7)-1)/10)+1)="","",INDEX($P$712:$W$721,MOD(((4-1)*$N$710+7)-1,10)+1,INT((((4-1)*$N$710+7)-1)/10)+1)))))</f>
        <v/>
      </c>
      <c r="K715" s="539">
        <f>IF($N$712="","",IF(OR(ISTEXT($N$710),ISTEXT($N$711),ISTEXT($N$712)),"",IF(OR(8&gt;$N$710,4&gt;$N$711,((4-1)*$N$710+8)&gt;$N$712),"",IF(INDEX($P$712:$W$721,MOD(((4-1)*$N$710+8)-1,10)+1,INT((((4-1)*$N$710+8)-1)/10)+1)="","",INDEX($P$712:$W$721,MOD(((4-1)*$N$710+8)-1,10)+1,INT((((4-1)*$N$710+8)-1)/10)+1)))))</f>
        <v/>
      </c>
      <c r="L715" s="539">
        <f>IF($N$712="","",IF(OR(ISTEXT($N$710),ISTEXT($N$711),ISTEXT($N$712)),"",IF(OR(9&gt;$N$710,4&gt;$N$711,((4-1)*$N$710+9)&gt;$N$712),"",IF(INDEX($P$712:$W$721,MOD(((4-1)*$N$710+9)-1,10)+1,INT((((4-1)*$N$710+9)-1)/10)+1)="","",INDEX($P$712:$W$721,MOD(((4-1)*$N$710+9)-1,10)+1,INT((((4-1)*$N$710+9)-1)/10)+1)))))</f>
        <v/>
      </c>
      <c r="M715" s="539">
        <f>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IF(OR($D$710="",$G$710=""),"",IF($D$710="Round",IF(5=1,"Axis 1 (0°)",IF(5=2,"Axis 2 (90°)","")),IF(ISTEXT($N$711),"",IF(5&gt;$N$711,"",IF(ISTEXT($I$710),"",ROUND((5-0.5)*$I$710/$N$711,1))))))</f>
        <v/>
      </c>
      <c r="C716" s="538" t="n"/>
      <c r="D716" s="539">
        <f>IF($N$712="","",IF(OR(ISTEXT($N$710),ISTEXT($N$711),ISTEXT($N$712)),"",IF(OR(1&gt;$N$710,5&gt;$N$711,((5-1)*$N$710+1)&gt;$N$712),"",IF(INDEX($P$712:$W$721,MOD(((5-1)*$N$710+1)-1,10)+1,INT((((5-1)*$N$710+1)-1)/10)+1)="","",INDEX($P$712:$W$721,MOD(((5-1)*$N$710+1)-1,10)+1,INT((((5-1)*$N$710+1)-1)/10)+1)))))</f>
        <v/>
      </c>
      <c r="E716" s="539">
        <f>IF($N$712="","",IF(OR(ISTEXT($N$710),ISTEXT($N$711),ISTEXT($N$712)),"",IF(OR(2&gt;$N$710,5&gt;$N$711,((5-1)*$N$710+2)&gt;$N$712),"",IF(INDEX($P$712:$W$721,MOD(((5-1)*$N$710+2)-1,10)+1,INT((((5-1)*$N$710+2)-1)/10)+1)="","",INDEX($P$712:$W$721,MOD(((5-1)*$N$710+2)-1,10)+1,INT((((5-1)*$N$710+2)-1)/10)+1)))))</f>
        <v/>
      </c>
      <c r="F716" s="539">
        <f>IF($N$712="","",IF(OR(ISTEXT($N$710),ISTEXT($N$711),ISTEXT($N$712)),"",IF(OR(3&gt;$N$710,5&gt;$N$711,((5-1)*$N$710+3)&gt;$N$712),"",IF(INDEX($P$712:$W$721,MOD(((5-1)*$N$710+3)-1,10)+1,INT((((5-1)*$N$710+3)-1)/10)+1)="","",INDEX($P$712:$W$721,MOD(((5-1)*$N$710+3)-1,10)+1,INT((((5-1)*$N$710+3)-1)/10)+1)))))</f>
        <v/>
      </c>
      <c r="G716" s="539">
        <f>IF($N$712="","",IF(OR(ISTEXT($N$710),ISTEXT($N$711),ISTEXT($N$712)),"",IF(OR(4&gt;$N$710,5&gt;$N$711,((5-1)*$N$710+4)&gt;$N$712),"",IF(INDEX($P$712:$W$721,MOD(((5-1)*$N$710+4)-1,10)+1,INT((((5-1)*$N$710+4)-1)/10)+1)="","",INDEX($P$712:$W$721,MOD(((5-1)*$N$710+4)-1,10)+1,INT((((5-1)*$N$710+4)-1)/10)+1)))))</f>
        <v/>
      </c>
      <c r="H716" s="539">
        <f>IF($N$712="","",IF(OR(ISTEXT($N$710),ISTEXT($N$711),ISTEXT($N$712)),"",IF(OR(5&gt;$N$710,5&gt;$N$711,((5-1)*$N$710+5)&gt;$N$712),"",IF(INDEX($P$712:$W$721,MOD(((5-1)*$N$710+5)-1,10)+1,INT((((5-1)*$N$710+5)-1)/10)+1)="","",INDEX($P$712:$W$721,MOD(((5-1)*$N$710+5)-1,10)+1,INT((((5-1)*$N$710+5)-1)/10)+1)))))</f>
        <v/>
      </c>
      <c r="I716" s="539">
        <f>IF($N$712="","",IF(OR(ISTEXT($N$710),ISTEXT($N$711),ISTEXT($N$712)),"",IF(OR(6&gt;$N$710,5&gt;$N$711,((5-1)*$N$710+6)&gt;$N$712),"",IF(INDEX($P$712:$W$721,MOD(((5-1)*$N$710+6)-1,10)+1,INT((((5-1)*$N$710+6)-1)/10)+1)="","",INDEX($P$712:$W$721,MOD(((5-1)*$N$710+6)-1,10)+1,INT((((5-1)*$N$710+6)-1)/10)+1)))))</f>
        <v/>
      </c>
      <c r="J716" s="539">
        <f>IF($N$712="","",IF(OR(ISTEXT($N$710),ISTEXT($N$711),ISTEXT($N$712)),"",IF(OR(7&gt;$N$710,5&gt;$N$711,((5-1)*$N$710+7)&gt;$N$712),"",IF(INDEX($P$712:$W$721,MOD(((5-1)*$N$710+7)-1,10)+1,INT((((5-1)*$N$710+7)-1)/10)+1)="","",INDEX($P$712:$W$721,MOD(((5-1)*$N$710+7)-1,10)+1,INT((((5-1)*$N$710+7)-1)/10)+1)))))</f>
        <v/>
      </c>
      <c r="K716" s="539">
        <f>IF($N$712="","",IF(OR(ISTEXT($N$710),ISTEXT($N$711),ISTEXT($N$712)),"",IF(OR(8&gt;$N$710,5&gt;$N$711,((5-1)*$N$710+8)&gt;$N$712),"",IF(INDEX($P$712:$W$721,MOD(((5-1)*$N$710+8)-1,10)+1,INT((((5-1)*$N$710+8)-1)/10)+1)="","",INDEX($P$712:$W$721,MOD(((5-1)*$N$710+8)-1,10)+1,INT((((5-1)*$N$710+8)-1)/10)+1)))))</f>
        <v/>
      </c>
      <c r="L716" s="539">
        <f>IF($N$712="","",IF(OR(ISTEXT($N$710),ISTEXT($N$711),ISTEXT($N$712)),"",IF(OR(9&gt;$N$710,5&gt;$N$711,((5-1)*$N$710+9)&gt;$N$712),"",IF(INDEX($P$712:$W$721,MOD(((5-1)*$N$710+9)-1,10)+1,INT((((5-1)*$N$710+9)-1)/10)+1)="","",INDEX($P$712:$W$721,MOD(((5-1)*$N$710+9)-1,10)+1,INT((((5-1)*$N$710+9)-1)/10)+1)))))</f>
        <v/>
      </c>
      <c r="M716" s="539">
        <f>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IF(OR($D$710="",$G$710=""),"",IF($D$710="Round",IF(6=1,"Axis 1 (0°)",IF(6=2,"Axis 2 (90°)","")),IF(ISTEXT($N$711),"",IF(6&gt;$N$711,"",IF(ISTEXT($I$710),"",ROUND((6-0.5)*$I$710/$N$711,1))))))</f>
        <v/>
      </c>
      <c r="C717" s="538" t="n"/>
      <c r="D717" s="539">
        <f>IF($N$712="","",IF(OR(ISTEXT($N$710),ISTEXT($N$711),ISTEXT($N$712)),"",IF(OR(1&gt;$N$710,6&gt;$N$711,((6-1)*$N$710+1)&gt;$N$712),"",IF(INDEX($P$712:$W$721,MOD(((6-1)*$N$710+1)-1,10)+1,INT((((6-1)*$N$710+1)-1)/10)+1)="","",INDEX($P$712:$W$721,MOD(((6-1)*$N$710+1)-1,10)+1,INT((((6-1)*$N$710+1)-1)/10)+1)))))</f>
        <v/>
      </c>
      <c r="E717" s="539">
        <f>IF($N$712="","",IF(OR(ISTEXT($N$710),ISTEXT($N$711),ISTEXT($N$712)),"",IF(OR(2&gt;$N$710,6&gt;$N$711,((6-1)*$N$710+2)&gt;$N$712),"",IF(INDEX($P$712:$W$721,MOD(((6-1)*$N$710+2)-1,10)+1,INT((((6-1)*$N$710+2)-1)/10)+1)="","",INDEX($P$712:$W$721,MOD(((6-1)*$N$710+2)-1,10)+1,INT((((6-1)*$N$710+2)-1)/10)+1)))))</f>
        <v/>
      </c>
      <c r="F717" s="539">
        <f>IF($N$712="","",IF(OR(ISTEXT($N$710),ISTEXT($N$711),ISTEXT($N$712)),"",IF(OR(3&gt;$N$710,6&gt;$N$711,((6-1)*$N$710+3)&gt;$N$712),"",IF(INDEX($P$712:$W$721,MOD(((6-1)*$N$710+3)-1,10)+1,INT((((6-1)*$N$710+3)-1)/10)+1)="","",INDEX($P$712:$W$721,MOD(((6-1)*$N$710+3)-1,10)+1,INT((((6-1)*$N$710+3)-1)/10)+1)))))</f>
        <v/>
      </c>
      <c r="G717" s="539">
        <f>IF($N$712="","",IF(OR(ISTEXT($N$710),ISTEXT($N$711),ISTEXT($N$712)),"",IF(OR(4&gt;$N$710,6&gt;$N$711,((6-1)*$N$710+4)&gt;$N$712),"",IF(INDEX($P$712:$W$721,MOD(((6-1)*$N$710+4)-1,10)+1,INT((((6-1)*$N$710+4)-1)/10)+1)="","",INDEX($P$712:$W$721,MOD(((6-1)*$N$710+4)-1,10)+1,INT((((6-1)*$N$710+4)-1)/10)+1)))))</f>
        <v/>
      </c>
      <c r="H717" s="539">
        <f>IF($N$712="","",IF(OR(ISTEXT($N$710),ISTEXT($N$711),ISTEXT($N$712)),"",IF(OR(5&gt;$N$710,6&gt;$N$711,((6-1)*$N$710+5)&gt;$N$712),"",IF(INDEX($P$712:$W$721,MOD(((6-1)*$N$710+5)-1,10)+1,INT((((6-1)*$N$710+5)-1)/10)+1)="","",INDEX($P$712:$W$721,MOD(((6-1)*$N$710+5)-1,10)+1,INT((((6-1)*$N$710+5)-1)/10)+1)))))</f>
        <v/>
      </c>
      <c r="I717" s="539">
        <f>IF($N$712="","",IF(OR(ISTEXT($N$710),ISTEXT($N$711),ISTEXT($N$712)),"",IF(OR(6&gt;$N$710,6&gt;$N$711,((6-1)*$N$710+6)&gt;$N$712),"",IF(INDEX($P$712:$W$721,MOD(((6-1)*$N$710+6)-1,10)+1,INT((((6-1)*$N$710+6)-1)/10)+1)="","",INDEX($P$712:$W$721,MOD(((6-1)*$N$710+6)-1,10)+1,INT((((6-1)*$N$710+6)-1)/10)+1)))))</f>
        <v/>
      </c>
      <c r="J717" s="539">
        <f>IF($N$712="","",IF(OR(ISTEXT($N$710),ISTEXT($N$711),ISTEXT($N$712)),"",IF(OR(7&gt;$N$710,6&gt;$N$711,((6-1)*$N$710+7)&gt;$N$712),"",IF(INDEX($P$712:$W$721,MOD(((6-1)*$N$710+7)-1,10)+1,INT((((6-1)*$N$710+7)-1)/10)+1)="","",INDEX($P$712:$W$721,MOD(((6-1)*$N$710+7)-1,10)+1,INT((((6-1)*$N$710+7)-1)/10)+1)))))</f>
        <v/>
      </c>
      <c r="K717" s="539">
        <f>IF($N$712="","",IF(OR(ISTEXT($N$710),ISTEXT($N$711),ISTEXT($N$712)),"",IF(OR(8&gt;$N$710,6&gt;$N$711,((6-1)*$N$710+8)&gt;$N$712),"",IF(INDEX($P$712:$W$721,MOD(((6-1)*$N$710+8)-1,10)+1,INT((((6-1)*$N$710+8)-1)/10)+1)="","",INDEX($P$712:$W$721,MOD(((6-1)*$N$710+8)-1,10)+1,INT((((6-1)*$N$710+8)-1)/10)+1)))))</f>
        <v/>
      </c>
      <c r="L717" s="539">
        <f>IF($N$712="","",IF(OR(ISTEXT($N$710),ISTEXT($N$711),ISTEXT($N$712)),"",IF(OR(9&gt;$N$710,6&gt;$N$711,((6-1)*$N$710+9)&gt;$N$712),"",IF(INDEX($P$712:$W$721,MOD(((6-1)*$N$710+9)-1,10)+1,INT((((6-1)*$N$710+9)-1)/10)+1)="","",INDEX($P$712:$W$721,MOD(((6-1)*$N$710+9)-1,10)+1,INT((((6-1)*$N$710+9)-1)/10)+1)))))</f>
        <v/>
      </c>
      <c r="M717" s="539">
        <f>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IF(OR($D$710="",$G$710=""),"",IF($D$710="Round",IF(7=1,"Axis 1 (0°)",IF(7=2,"Axis 2 (90°)","")),IF(ISTEXT($N$711),"",IF(7&gt;$N$711,"",IF(ISTEXT($I$710),"",ROUND((7-0.5)*$I$710/$N$711,1))))))</f>
        <v/>
      </c>
      <c r="C718" s="538" t="n"/>
      <c r="D718" s="539">
        <f>IF($N$712="","",IF(OR(ISTEXT($N$710),ISTEXT($N$711),ISTEXT($N$712)),"",IF(OR(1&gt;$N$710,7&gt;$N$711,((7-1)*$N$710+1)&gt;$N$712),"",IF(INDEX($P$712:$W$721,MOD(((7-1)*$N$710+1)-1,10)+1,INT((((7-1)*$N$710+1)-1)/10)+1)="","",INDEX($P$712:$W$721,MOD(((7-1)*$N$710+1)-1,10)+1,INT((((7-1)*$N$710+1)-1)/10)+1)))))</f>
        <v/>
      </c>
      <c r="E718" s="539">
        <f>IF($N$712="","",IF(OR(ISTEXT($N$710),ISTEXT($N$711),ISTEXT($N$712)),"",IF(OR(2&gt;$N$710,7&gt;$N$711,((7-1)*$N$710+2)&gt;$N$712),"",IF(INDEX($P$712:$W$721,MOD(((7-1)*$N$710+2)-1,10)+1,INT((((7-1)*$N$710+2)-1)/10)+1)="","",INDEX($P$712:$W$721,MOD(((7-1)*$N$710+2)-1,10)+1,INT((((7-1)*$N$710+2)-1)/10)+1)))))</f>
        <v/>
      </c>
      <c r="F718" s="539">
        <f>IF($N$712="","",IF(OR(ISTEXT($N$710),ISTEXT($N$711),ISTEXT($N$712)),"",IF(OR(3&gt;$N$710,7&gt;$N$711,((7-1)*$N$710+3)&gt;$N$712),"",IF(INDEX($P$712:$W$721,MOD(((7-1)*$N$710+3)-1,10)+1,INT((((7-1)*$N$710+3)-1)/10)+1)="","",INDEX($P$712:$W$721,MOD(((7-1)*$N$710+3)-1,10)+1,INT((((7-1)*$N$710+3)-1)/10)+1)))))</f>
        <v/>
      </c>
      <c r="G718" s="539">
        <f>IF($N$712="","",IF(OR(ISTEXT($N$710),ISTEXT($N$711),ISTEXT($N$712)),"",IF(OR(4&gt;$N$710,7&gt;$N$711,((7-1)*$N$710+4)&gt;$N$712),"",IF(INDEX($P$712:$W$721,MOD(((7-1)*$N$710+4)-1,10)+1,INT((((7-1)*$N$710+4)-1)/10)+1)="","",INDEX($P$712:$W$721,MOD(((7-1)*$N$710+4)-1,10)+1,INT((((7-1)*$N$710+4)-1)/10)+1)))))</f>
        <v/>
      </c>
      <c r="H718" s="539">
        <f>IF($N$712="","",IF(OR(ISTEXT($N$710),ISTEXT($N$711),ISTEXT($N$712)),"",IF(OR(5&gt;$N$710,7&gt;$N$711,((7-1)*$N$710+5)&gt;$N$712),"",IF(INDEX($P$712:$W$721,MOD(((7-1)*$N$710+5)-1,10)+1,INT((((7-1)*$N$710+5)-1)/10)+1)="","",INDEX($P$712:$W$721,MOD(((7-1)*$N$710+5)-1,10)+1,INT((((7-1)*$N$710+5)-1)/10)+1)))))</f>
        <v/>
      </c>
      <c r="I718" s="539">
        <f>IF($N$712="","",IF(OR(ISTEXT($N$710),ISTEXT($N$711),ISTEXT($N$712)),"",IF(OR(6&gt;$N$710,7&gt;$N$711,((7-1)*$N$710+6)&gt;$N$712),"",IF(INDEX($P$712:$W$721,MOD(((7-1)*$N$710+6)-1,10)+1,INT((((7-1)*$N$710+6)-1)/10)+1)="","",INDEX($P$712:$W$721,MOD(((7-1)*$N$710+6)-1,10)+1,INT((((7-1)*$N$710+6)-1)/10)+1)))))</f>
        <v/>
      </c>
      <c r="J718" s="539">
        <f>IF($N$712="","",IF(OR(ISTEXT($N$710),ISTEXT($N$711),ISTEXT($N$712)),"",IF(OR(7&gt;$N$710,7&gt;$N$711,((7-1)*$N$710+7)&gt;$N$712),"",IF(INDEX($P$712:$W$721,MOD(((7-1)*$N$710+7)-1,10)+1,INT((((7-1)*$N$710+7)-1)/10)+1)="","",INDEX($P$712:$W$721,MOD(((7-1)*$N$710+7)-1,10)+1,INT((((7-1)*$N$710+7)-1)/10)+1)))))</f>
        <v/>
      </c>
      <c r="K718" s="539">
        <f>IF($N$712="","",IF(OR(ISTEXT($N$710),ISTEXT($N$711),ISTEXT($N$712)),"",IF(OR(8&gt;$N$710,7&gt;$N$711,((7-1)*$N$710+8)&gt;$N$712),"",IF(INDEX($P$712:$W$721,MOD(((7-1)*$N$710+8)-1,10)+1,INT((((7-1)*$N$710+8)-1)/10)+1)="","",INDEX($P$712:$W$721,MOD(((7-1)*$N$710+8)-1,10)+1,INT((((7-1)*$N$710+8)-1)/10)+1)))))</f>
        <v/>
      </c>
      <c r="L718" s="539">
        <f>IF($N$712="","",IF(OR(ISTEXT($N$710),ISTEXT($N$711),ISTEXT($N$712)),"",IF(OR(9&gt;$N$710,7&gt;$N$711,((7-1)*$N$710+9)&gt;$N$712),"",IF(INDEX($P$712:$W$721,MOD(((7-1)*$N$710+9)-1,10)+1,INT((((7-1)*$N$710+9)-1)/10)+1)="","",INDEX($P$712:$W$721,MOD(((7-1)*$N$710+9)-1,10)+1,INT((((7-1)*$N$710+9)-1)/10)+1)))))</f>
        <v/>
      </c>
      <c r="M718" s="539">
        <f>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IF(OR($D$710="",$G$710=""),"",IF($D$710="Round",IF(8=1,"Axis 1 (0°)",IF(8=2,"Axis 2 (90°)","")),IF(ISTEXT($N$711),"",IF(8&gt;$N$711,"",IF(ISTEXT($I$710),"",ROUND((8-0.5)*$I$710/$N$711,1))))))</f>
        <v/>
      </c>
      <c r="C719" s="538" t="n"/>
      <c r="D719" s="539">
        <f>IF($N$712="","",IF(OR(ISTEXT($N$710),ISTEXT($N$711),ISTEXT($N$712)),"",IF(OR(1&gt;$N$710,8&gt;$N$711,((8-1)*$N$710+1)&gt;$N$712),"",IF(INDEX($P$712:$W$721,MOD(((8-1)*$N$710+1)-1,10)+1,INT((((8-1)*$N$710+1)-1)/10)+1)="","",INDEX($P$712:$W$721,MOD(((8-1)*$N$710+1)-1,10)+1,INT((((8-1)*$N$710+1)-1)/10)+1)))))</f>
        <v/>
      </c>
      <c r="E719" s="539">
        <f>IF($N$712="","",IF(OR(ISTEXT($N$710),ISTEXT($N$711),ISTEXT($N$712)),"",IF(OR(2&gt;$N$710,8&gt;$N$711,((8-1)*$N$710+2)&gt;$N$712),"",IF(INDEX($P$712:$W$721,MOD(((8-1)*$N$710+2)-1,10)+1,INT((((8-1)*$N$710+2)-1)/10)+1)="","",INDEX($P$712:$W$721,MOD(((8-1)*$N$710+2)-1,10)+1,INT((((8-1)*$N$710+2)-1)/10)+1)))))</f>
        <v/>
      </c>
      <c r="F719" s="539">
        <f>IF($N$712="","",IF(OR(ISTEXT($N$710),ISTEXT($N$711),ISTEXT($N$712)),"",IF(OR(3&gt;$N$710,8&gt;$N$711,((8-1)*$N$710+3)&gt;$N$712),"",IF(INDEX($P$712:$W$721,MOD(((8-1)*$N$710+3)-1,10)+1,INT((((8-1)*$N$710+3)-1)/10)+1)="","",INDEX($P$712:$W$721,MOD(((8-1)*$N$710+3)-1,10)+1,INT((((8-1)*$N$710+3)-1)/10)+1)))))</f>
        <v/>
      </c>
      <c r="G719" s="539">
        <f>IF($N$712="","",IF(OR(ISTEXT($N$710),ISTEXT($N$711),ISTEXT($N$712)),"",IF(OR(4&gt;$N$710,8&gt;$N$711,((8-1)*$N$710+4)&gt;$N$712),"",IF(INDEX($P$712:$W$721,MOD(((8-1)*$N$710+4)-1,10)+1,INT((((8-1)*$N$710+4)-1)/10)+1)="","",INDEX($P$712:$W$721,MOD(((8-1)*$N$710+4)-1,10)+1,INT((((8-1)*$N$710+4)-1)/10)+1)))))</f>
        <v/>
      </c>
      <c r="H719" s="539">
        <f>IF($N$712="","",IF(OR(ISTEXT($N$710),ISTEXT($N$711),ISTEXT($N$712)),"",IF(OR(5&gt;$N$710,8&gt;$N$711,((8-1)*$N$710+5)&gt;$N$712),"",IF(INDEX($P$712:$W$721,MOD(((8-1)*$N$710+5)-1,10)+1,INT((((8-1)*$N$710+5)-1)/10)+1)="","",INDEX($P$712:$W$721,MOD(((8-1)*$N$710+5)-1,10)+1,INT((((8-1)*$N$710+5)-1)/10)+1)))))</f>
        <v/>
      </c>
      <c r="I719" s="539">
        <f>IF($N$712="","",IF(OR(ISTEXT($N$710),ISTEXT($N$711),ISTEXT($N$712)),"",IF(OR(6&gt;$N$710,8&gt;$N$711,((8-1)*$N$710+6)&gt;$N$712),"",IF(INDEX($P$712:$W$721,MOD(((8-1)*$N$710+6)-1,10)+1,INT((((8-1)*$N$710+6)-1)/10)+1)="","",INDEX($P$712:$W$721,MOD(((8-1)*$N$710+6)-1,10)+1,INT((((8-1)*$N$710+6)-1)/10)+1)))))</f>
        <v/>
      </c>
      <c r="J719" s="539">
        <f>IF($N$712="","",IF(OR(ISTEXT($N$710),ISTEXT($N$711),ISTEXT($N$712)),"",IF(OR(7&gt;$N$710,8&gt;$N$711,((8-1)*$N$710+7)&gt;$N$712),"",IF(INDEX($P$712:$W$721,MOD(((8-1)*$N$710+7)-1,10)+1,INT((((8-1)*$N$710+7)-1)/10)+1)="","",INDEX($P$712:$W$721,MOD(((8-1)*$N$710+7)-1,10)+1,INT((((8-1)*$N$710+7)-1)/10)+1)))))</f>
        <v/>
      </c>
      <c r="K719" s="539">
        <f>IF($N$712="","",IF(OR(ISTEXT($N$710),ISTEXT($N$711),ISTEXT($N$712)),"",IF(OR(8&gt;$N$710,8&gt;$N$711,((8-1)*$N$710+8)&gt;$N$712),"",IF(INDEX($P$712:$W$721,MOD(((8-1)*$N$710+8)-1,10)+1,INT((((8-1)*$N$710+8)-1)/10)+1)="","",INDEX($P$712:$W$721,MOD(((8-1)*$N$710+8)-1,10)+1,INT((((8-1)*$N$710+8)-1)/10)+1)))))</f>
        <v/>
      </c>
      <c r="L719" s="539">
        <f>IF($N$712="","",IF(OR(ISTEXT($N$710),ISTEXT($N$711),ISTEXT($N$712)),"",IF(OR(9&gt;$N$710,8&gt;$N$711,((8-1)*$N$710+9)&gt;$N$712),"",IF(INDEX($P$712:$W$721,MOD(((8-1)*$N$710+9)-1,10)+1,INT((((8-1)*$N$710+9)-1)/10)+1)="","",INDEX($P$712:$W$721,MOD(((8-1)*$N$710+9)-1,10)+1,INT((((8-1)*$N$710+9)-1)/10)+1)))))</f>
        <v/>
      </c>
      <c r="M719" s="539">
        <f>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IF($G$725="","",IF($D$725="Round",$G$725&amp;""" dia",$G$725&amp;""" x "&amp;$I$725&amp;""""))</f>
        <v/>
      </c>
      <c r="G723" s="173" t="n"/>
      <c r="H723" s="525">
        <f>IF(OR($D$725="",$G$725=""),"",IF($D$725="Round",IF(ISTEXT($G$725),"",ROUND(PI()*(($G$725-2*N($K$725))/2)^2/144,3)),IF($I$725="","",IF(OR(ISTEXT($G$725),ISTEXT($I$725)),"",ROUND(($G$725-2*N($K$725))*($I$725-2*N($K$725))/144,3)))))</f>
        <v/>
      </c>
      <c r="I723" s="189" t="n"/>
      <c r="J723" s="189" t="n"/>
      <c r="K723" s="189">
        <f>IF(N(J723)*N(H723)=0,"",ROUND(N(J723)*N(H723),0))</f>
        <v/>
      </c>
      <c r="L723" s="189">
        <f>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IF($N$725="","",IF($D$725="Round",$N$725&amp;" x 2 axes",IF($N$726="","",$N$725&amp;" x "&amp;$N$726)))</f>
        <v/>
      </c>
      <c r="N725" s="534">
        <f>IF(OR($D$725="",$G$725=""),"",IF($D$725="Round",IF(ISTEXT($G$725),"",IF($G$725&lt;=9,6,IF($G$725&lt;=12,8,10))),IF(ISTEXT($G$725),"",IF($G$725&lt;12,2,MIN(10,MAX(3,ROUNDUP($G$725/6,0)))))))</f>
        <v/>
      </c>
      <c r="P725" s="473" t="inlineStr">
        <is>
          <t>Quick entry – type readings in order (row by row of the grid), down this column then the next:</t>
        </is>
      </c>
    </row>
    <row r="726" ht="13.35" customHeight="1" s="162">
      <c r="B726" s="535" t="inlineStr">
        <is>
          <t>Depth↓ Pos→ (in)</t>
        </is>
      </c>
      <c r="C726" s="414" t="n"/>
      <c r="D726" s="535">
        <f>IF(ISTEXT($N$725),"",IF(OR($D$725="",$G$725="",1&gt;$N$725),"",IF($D$725="Round",IF(ISTEXT($G$725),"",ROUND(IF(1&lt;=$N$725/2,$G$725/2*(1-SQRT(($N$725-2*1+1)/$N$725)),$G$725-$G$725/2*(1-SQRT(($N$725-2*($N$725-1+1)+1)/$N$725))),1)),IF(ISTEXT($G$725),"",ROUND((1-0.5)*$G$725/$N$725,1)))))</f>
        <v/>
      </c>
      <c r="E726" s="535">
        <f>IF(ISTEXT($N$725),"",IF(OR($D$725="",$G$725="",2&gt;$N$725),"",IF($D$725="Round",IF(ISTEXT($G$725),"",ROUND(IF(2&lt;=$N$725/2,$G$725/2*(1-SQRT(($N$725-2*2+1)/$N$725)),$G$725-$G$725/2*(1-SQRT(($N$725-2*($N$725-2+1)+1)/$N$725))),1)),IF(ISTEXT($G$725),"",ROUND((2-0.5)*$G$725/$N$725,1)))))</f>
        <v/>
      </c>
      <c r="F726" s="535">
        <f>IF(ISTEXT($N$725),"",IF(OR($D$725="",$G$725="",3&gt;$N$725),"",IF($D$725="Round",IF(ISTEXT($G$725),"",ROUND(IF(3&lt;=$N$725/2,$G$725/2*(1-SQRT(($N$725-2*3+1)/$N$725)),$G$725-$G$725/2*(1-SQRT(($N$725-2*($N$725-3+1)+1)/$N$725))),1)),IF(ISTEXT($G$725),"",ROUND((3-0.5)*$G$725/$N$725,1)))))</f>
        <v/>
      </c>
      <c r="G726" s="535">
        <f>IF(ISTEXT($N$725),"",IF(OR($D$725="",$G$725="",4&gt;$N$725),"",IF($D$725="Round",IF(ISTEXT($G$725),"",ROUND(IF(4&lt;=$N$725/2,$G$725/2*(1-SQRT(($N$725-2*4+1)/$N$725)),$G$725-$G$725/2*(1-SQRT(($N$725-2*($N$725-4+1)+1)/$N$725))),1)),IF(ISTEXT($G$725),"",ROUND((4-0.5)*$G$725/$N$725,1)))))</f>
        <v/>
      </c>
      <c r="H726" s="535">
        <f>IF(ISTEXT($N$725),"",IF(OR($D$725="",$G$725="",5&gt;$N$725),"",IF($D$725="Round",IF(ISTEXT($G$725),"",ROUND(IF(5&lt;=$N$725/2,$G$725/2*(1-SQRT(($N$725-2*5+1)/$N$725)),$G$725-$G$725/2*(1-SQRT(($N$725-2*($N$725-5+1)+1)/$N$725))),1)),IF(ISTEXT($G$725),"",ROUND((5-0.5)*$G$725/$N$725,1)))))</f>
        <v/>
      </c>
      <c r="I726" s="535">
        <f>IF(ISTEXT($N$725),"",IF(OR($D$725="",$G$725="",6&gt;$N$725),"",IF($D$725="Round",IF(ISTEXT($G$725),"",ROUND(IF(6&lt;=$N$725/2,$G$725/2*(1-SQRT(($N$725-2*6+1)/$N$725)),$G$725-$G$725/2*(1-SQRT(($N$725-2*($N$725-6+1)+1)/$N$725))),1)),IF(ISTEXT($G$725),"",ROUND((6-0.5)*$G$725/$N$725,1)))))</f>
        <v/>
      </c>
      <c r="J726" s="535">
        <f>IF(ISTEXT($N$725),"",IF(OR($D$725="",$G$725="",7&gt;$N$725),"",IF($D$725="Round",IF(ISTEXT($G$725),"",ROUND(IF(7&lt;=$N$725/2,$G$725/2*(1-SQRT(($N$725-2*7+1)/$N$725)),$G$725-$G$725/2*(1-SQRT(($N$725-2*($N$725-7+1)+1)/$N$725))),1)),IF(ISTEXT($G$725),"",ROUND((7-0.5)*$G$725/$N$725,1)))))</f>
        <v/>
      </c>
      <c r="K726" s="535">
        <f>IF(ISTEXT($N$725),"",IF(OR($D$725="",$G$725="",8&gt;$N$725),"",IF($D$725="Round",IF(ISTEXT($G$725),"",ROUND(IF(8&lt;=$N$725/2,$G$725/2*(1-SQRT(($N$725-2*8+1)/$N$725)),$G$725-$G$725/2*(1-SQRT(($N$725-2*($N$725-8+1)+1)/$N$725))),1)),IF(ISTEXT($G$725),"",ROUND((8-0.5)*$G$725/$N$725,1)))))</f>
        <v/>
      </c>
      <c r="L726" s="535">
        <f>IF(ISTEXT($N$725),"",IF(OR($D$725="",$G$725="",9&gt;$N$725),"",IF($D$725="Round",IF(ISTEXT($G$725),"",ROUND(IF(9&lt;=$N$725/2,$G$725/2*(1-SQRT(($N$725-2*9+1)/$N$725)),$G$725-$G$725/2*(1-SQRT(($N$725-2*($N$725-9+1)+1)/$N$725))),1)),IF(ISTEXT($G$725),"",ROUND((9-0.5)*$G$725/$N$725,1)))))</f>
        <v/>
      </c>
      <c r="M726" s="535">
        <f>IF(ISTEXT($N$725),"",IF(OR($D$725="",$G$725="",10&gt;$N$725),"",IF($D$725="Round",IF(ISTEXT($G$725),"",ROUND(IF(10&lt;=$N$725/2,$G$725/2*(1-SQRT(($N$725-2*10+1)/$N$725)),$G$725-$G$725/2*(1-SQRT(($N$725-2*($N$725-10+1)+1)/$N$725))),1)),IF(ISTEXT($G$725),"",ROUND((10-0.5)*$G$725/$N$725,1)))))</f>
        <v/>
      </c>
      <c r="N726" s="534">
        <f>IF(OR($D$725="",$G$725=""),"",IF($D$725="Round",2,IF($I$725="","",IF(ISTEXT($I$725),"",IF($I$725&lt;12,2,MIN(8,MAX(3,ROUNDUP($I$725/6,0))))))))</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IF(OR($D$725="",$G$725=""),"",IF($D$725="Round",IF(1=1,"Axis 1 (0°)",IF(1=2,"Axis 2 (90°)","")),IF(ISTEXT($N$726),"",IF(1&gt;$N$726,"",IF(ISTEXT($I$725),"",ROUND((1-0.5)*$I$725/$N$726,1))))))</f>
        <v/>
      </c>
      <c r="C727" s="538" t="n"/>
      <c r="D727" s="539">
        <f>IF($N$727="","",IF(OR(ISTEXT($N$725),ISTEXT($N$726),ISTEXT($N$727)),"",IF(OR(1&gt;$N$725,1&gt;$N$726,((1-1)*$N$725+1)&gt;$N$727),"",IF(INDEX($P$727:$W$736,MOD(((1-1)*$N$725+1)-1,10)+1,INT((((1-1)*$N$725+1)-1)/10)+1)="","",INDEX($P$727:$W$736,MOD(((1-1)*$N$725+1)-1,10)+1,INT((((1-1)*$N$725+1)-1)/10)+1)))))</f>
        <v/>
      </c>
      <c r="E727" s="539">
        <f>IF($N$727="","",IF(OR(ISTEXT($N$725),ISTEXT($N$726),ISTEXT($N$727)),"",IF(OR(2&gt;$N$725,1&gt;$N$726,((1-1)*$N$725+2)&gt;$N$727),"",IF(INDEX($P$727:$W$736,MOD(((1-1)*$N$725+2)-1,10)+1,INT((((1-1)*$N$725+2)-1)/10)+1)="","",INDEX($P$727:$W$736,MOD(((1-1)*$N$725+2)-1,10)+1,INT((((1-1)*$N$725+2)-1)/10)+1)))))</f>
        <v/>
      </c>
      <c r="F727" s="539">
        <f>IF($N$727="","",IF(OR(ISTEXT($N$725),ISTEXT($N$726),ISTEXT($N$727)),"",IF(OR(3&gt;$N$725,1&gt;$N$726,((1-1)*$N$725+3)&gt;$N$727),"",IF(INDEX($P$727:$W$736,MOD(((1-1)*$N$725+3)-1,10)+1,INT((((1-1)*$N$725+3)-1)/10)+1)="","",INDEX($P$727:$W$736,MOD(((1-1)*$N$725+3)-1,10)+1,INT((((1-1)*$N$725+3)-1)/10)+1)))))</f>
        <v/>
      </c>
      <c r="G727" s="539">
        <f>IF($N$727="","",IF(OR(ISTEXT($N$725),ISTEXT($N$726),ISTEXT($N$727)),"",IF(OR(4&gt;$N$725,1&gt;$N$726,((1-1)*$N$725+4)&gt;$N$727),"",IF(INDEX($P$727:$W$736,MOD(((1-1)*$N$725+4)-1,10)+1,INT((((1-1)*$N$725+4)-1)/10)+1)="","",INDEX($P$727:$W$736,MOD(((1-1)*$N$725+4)-1,10)+1,INT((((1-1)*$N$725+4)-1)/10)+1)))))</f>
        <v/>
      </c>
      <c r="H727" s="539">
        <f>IF($N$727="","",IF(OR(ISTEXT($N$725),ISTEXT($N$726),ISTEXT($N$727)),"",IF(OR(5&gt;$N$725,1&gt;$N$726,((1-1)*$N$725+5)&gt;$N$727),"",IF(INDEX($P$727:$W$736,MOD(((1-1)*$N$725+5)-1,10)+1,INT((((1-1)*$N$725+5)-1)/10)+1)="","",INDEX($P$727:$W$736,MOD(((1-1)*$N$725+5)-1,10)+1,INT((((1-1)*$N$725+5)-1)/10)+1)))))</f>
        <v/>
      </c>
      <c r="I727" s="539">
        <f>IF($N$727="","",IF(OR(ISTEXT($N$725),ISTEXT($N$726),ISTEXT($N$727)),"",IF(OR(6&gt;$N$725,1&gt;$N$726,((1-1)*$N$725+6)&gt;$N$727),"",IF(INDEX($P$727:$W$736,MOD(((1-1)*$N$725+6)-1,10)+1,INT((((1-1)*$N$725+6)-1)/10)+1)="","",INDEX($P$727:$W$736,MOD(((1-1)*$N$725+6)-1,10)+1,INT((((1-1)*$N$725+6)-1)/10)+1)))))</f>
        <v/>
      </c>
      <c r="J727" s="539">
        <f>IF($N$727="","",IF(OR(ISTEXT($N$725),ISTEXT($N$726),ISTEXT($N$727)),"",IF(OR(7&gt;$N$725,1&gt;$N$726,((1-1)*$N$725+7)&gt;$N$727),"",IF(INDEX($P$727:$W$736,MOD(((1-1)*$N$725+7)-1,10)+1,INT((((1-1)*$N$725+7)-1)/10)+1)="","",INDEX($P$727:$W$736,MOD(((1-1)*$N$725+7)-1,10)+1,INT((((1-1)*$N$725+7)-1)/10)+1)))))</f>
        <v/>
      </c>
      <c r="K727" s="539">
        <f>IF($N$727="","",IF(OR(ISTEXT($N$725),ISTEXT($N$726),ISTEXT($N$727)),"",IF(OR(8&gt;$N$725,1&gt;$N$726,((1-1)*$N$725+8)&gt;$N$727),"",IF(INDEX($P$727:$W$736,MOD(((1-1)*$N$725+8)-1,10)+1,INT((((1-1)*$N$725+8)-1)/10)+1)="","",INDEX($P$727:$W$736,MOD(((1-1)*$N$725+8)-1,10)+1,INT((((1-1)*$N$725+8)-1)/10)+1)))))</f>
        <v/>
      </c>
      <c r="L727" s="539">
        <f>IF($N$727="","",IF(OR(ISTEXT($N$725),ISTEXT($N$726),ISTEXT($N$727)),"",IF(OR(9&gt;$N$725,1&gt;$N$726,((1-1)*$N$725+9)&gt;$N$727),"",IF(INDEX($P$727:$W$736,MOD(((1-1)*$N$725+9)-1,10)+1,INT((((1-1)*$N$725+9)-1)/10)+1)="","",INDEX($P$727:$W$736,MOD(((1-1)*$N$725+9)-1,10)+1,INT((((1-1)*$N$725+9)-1)/10)+1)))))</f>
        <v/>
      </c>
      <c r="M727" s="539">
        <f>IF($N$727="","",IF(OR(ISTEXT($N$725),ISTEXT($N$726),ISTEXT($N$727)),"",IF(OR(10&gt;$N$725,1&gt;$N$726,((1-1)*$N$725+10)&gt;$N$727),"",IF(INDEX($P$727:$W$736,MOD(((1-1)*$N$725+10)-1,10)+1,INT((((1-1)*$N$725+10)-1)/10)+1)="","",INDEX($P$727:$W$736,MOD(((1-1)*$N$725+10)-1,10)+1,INT((((1-1)*$N$725+10)-1)/10)+1)))))</f>
        <v/>
      </c>
      <c r="N727" s="534">
        <f>IF(OR(N725="",N726=""),"",IF(OR(ISTEXT(N725),ISTEXT(N726)),"",N725*N726))</f>
        <v/>
      </c>
      <c r="P727" s="540" t="n"/>
      <c r="Q727" s="540" t="n"/>
      <c r="R727" s="540" t="n"/>
      <c r="S727" s="540" t="n"/>
      <c r="T727" s="540" t="n"/>
      <c r="U727" s="540" t="n"/>
      <c r="V727" s="540" t="n"/>
      <c r="W727" s="540" t="n"/>
    </row>
    <row r="728" ht="13.35" customHeight="1" s="162">
      <c r="B728" s="537">
        <f>IF(OR($D$725="",$G$725=""),"",IF($D$725="Round",IF(2=1,"Axis 1 (0°)",IF(2=2,"Axis 2 (90°)","")),IF(ISTEXT($N$726),"",IF(2&gt;$N$726,"",IF(ISTEXT($I$725),"",ROUND((2-0.5)*$I$725/$N$726,1))))))</f>
        <v/>
      </c>
      <c r="C728" s="538" t="n"/>
      <c r="D728" s="539">
        <f>IF($N$727="","",IF(OR(ISTEXT($N$725),ISTEXT($N$726),ISTEXT($N$727)),"",IF(OR(1&gt;$N$725,2&gt;$N$726,((2-1)*$N$725+1)&gt;$N$727),"",IF(INDEX($P$727:$W$736,MOD(((2-1)*$N$725+1)-1,10)+1,INT((((2-1)*$N$725+1)-1)/10)+1)="","",INDEX($P$727:$W$736,MOD(((2-1)*$N$725+1)-1,10)+1,INT((((2-1)*$N$725+1)-1)/10)+1)))))</f>
        <v/>
      </c>
      <c r="E728" s="539">
        <f>IF($N$727="","",IF(OR(ISTEXT($N$725),ISTEXT($N$726),ISTEXT($N$727)),"",IF(OR(2&gt;$N$725,2&gt;$N$726,((2-1)*$N$725+2)&gt;$N$727),"",IF(INDEX($P$727:$W$736,MOD(((2-1)*$N$725+2)-1,10)+1,INT((((2-1)*$N$725+2)-1)/10)+1)="","",INDEX($P$727:$W$736,MOD(((2-1)*$N$725+2)-1,10)+1,INT((((2-1)*$N$725+2)-1)/10)+1)))))</f>
        <v/>
      </c>
      <c r="F728" s="539">
        <f>IF($N$727="","",IF(OR(ISTEXT($N$725),ISTEXT($N$726),ISTEXT($N$727)),"",IF(OR(3&gt;$N$725,2&gt;$N$726,((2-1)*$N$725+3)&gt;$N$727),"",IF(INDEX($P$727:$W$736,MOD(((2-1)*$N$725+3)-1,10)+1,INT((((2-1)*$N$725+3)-1)/10)+1)="","",INDEX($P$727:$W$736,MOD(((2-1)*$N$725+3)-1,10)+1,INT((((2-1)*$N$725+3)-1)/10)+1)))))</f>
        <v/>
      </c>
      <c r="G728" s="539">
        <f>IF($N$727="","",IF(OR(ISTEXT($N$725),ISTEXT($N$726),ISTEXT($N$727)),"",IF(OR(4&gt;$N$725,2&gt;$N$726,((2-1)*$N$725+4)&gt;$N$727),"",IF(INDEX($P$727:$W$736,MOD(((2-1)*$N$725+4)-1,10)+1,INT((((2-1)*$N$725+4)-1)/10)+1)="","",INDEX($P$727:$W$736,MOD(((2-1)*$N$725+4)-1,10)+1,INT((((2-1)*$N$725+4)-1)/10)+1)))))</f>
        <v/>
      </c>
      <c r="H728" s="539">
        <f>IF($N$727="","",IF(OR(ISTEXT($N$725),ISTEXT($N$726),ISTEXT($N$727)),"",IF(OR(5&gt;$N$725,2&gt;$N$726,((2-1)*$N$725+5)&gt;$N$727),"",IF(INDEX($P$727:$W$736,MOD(((2-1)*$N$725+5)-1,10)+1,INT((((2-1)*$N$725+5)-1)/10)+1)="","",INDEX($P$727:$W$736,MOD(((2-1)*$N$725+5)-1,10)+1,INT((((2-1)*$N$725+5)-1)/10)+1)))))</f>
        <v/>
      </c>
      <c r="I728" s="539">
        <f>IF($N$727="","",IF(OR(ISTEXT($N$725),ISTEXT($N$726),ISTEXT($N$727)),"",IF(OR(6&gt;$N$725,2&gt;$N$726,((2-1)*$N$725+6)&gt;$N$727),"",IF(INDEX($P$727:$W$736,MOD(((2-1)*$N$725+6)-1,10)+1,INT((((2-1)*$N$725+6)-1)/10)+1)="","",INDEX($P$727:$W$736,MOD(((2-1)*$N$725+6)-1,10)+1,INT((((2-1)*$N$725+6)-1)/10)+1)))))</f>
        <v/>
      </c>
      <c r="J728" s="539">
        <f>IF($N$727="","",IF(OR(ISTEXT($N$725),ISTEXT($N$726),ISTEXT($N$727)),"",IF(OR(7&gt;$N$725,2&gt;$N$726,((2-1)*$N$725+7)&gt;$N$727),"",IF(INDEX($P$727:$W$736,MOD(((2-1)*$N$725+7)-1,10)+1,INT((((2-1)*$N$725+7)-1)/10)+1)="","",INDEX($P$727:$W$736,MOD(((2-1)*$N$725+7)-1,10)+1,INT((((2-1)*$N$725+7)-1)/10)+1)))))</f>
        <v/>
      </c>
      <c r="K728" s="539">
        <f>IF($N$727="","",IF(OR(ISTEXT($N$725),ISTEXT($N$726),ISTEXT($N$727)),"",IF(OR(8&gt;$N$725,2&gt;$N$726,((2-1)*$N$725+8)&gt;$N$727),"",IF(INDEX($P$727:$W$736,MOD(((2-1)*$N$725+8)-1,10)+1,INT((((2-1)*$N$725+8)-1)/10)+1)="","",INDEX($P$727:$W$736,MOD(((2-1)*$N$725+8)-1,10)+1,INT((((2-1)*$N$725+8)-1)/10)+1)))))</f>
        <v/>
      </c>
      <c r="L728" s="539">
        <f>IF($N$727="","",IF(OR(ISTEXT($N$725),ISTEXT($N$726),ISTEXT($N$727)),"",IF(OR(9&gt;$N$725,2&gt;$N$726,((2-1)*$N$725+9)&gt;$N$727),"",IF(INDEX($P$727:$W$736,MOD(((2-1)*$N$725+9)-1,10)+1,INT((((2-1)*$N$725+9)-1)/10)+1)="","",INDEX($P$727:$W$736,MOD(((2-1)*$N$725+9)-1,10)+1,INT((((2-1)*$N$725+9)-1)/10)+1)))))</f>
        <v/>
      </c>
      <c r="M728" s="539">
        <f>IF($N$727="","",IF(OR(ISTEXT($N$725),ISTEXT($N$726),ISTEXT($N$727)),"",IF(OR(10&gt;$N$725,2&gt;$N$726,((2-1)*$N$725+10)&gt;$N$727),"",IF(INDEX($P$727:$W$736,MOD(((2-1)*$N$725+10)-1,10)+1,INT((((2-1)*$N$725+10)-1)/10)+1)="","",INDEX($P$727:$W$736,MOD(((2-1)*$N$725+10)-1,10)+1,INT((((2-1)*$N$725+10)-1)/10)+1)))))</f>
        <v/>
      </c>
      <c r="P728" s="540" t="n"/>
      <c r="Q728" s="540" t="n"/>
      <c r="R728" s="540" t="n"/>
      <c r="S728" s="540" t="n"/>
      <c r="T728" s="540" t="n"/>
      <c r="U728" s="540" t="n"/>
      <c r="V728" s="540" t="n"/>
      <c r="W728" s="540" t="n"/>
    </row>
    <row r="729" ht="13.35" customHeight="1" s="162">
      <c r="B729" s="537">
        <f>IF(OR($D$725="",$G$725=""),"",IF($D$725="Round",IF(3=1,"Axis 1 (0°)",IF(3=2,"Axis 2 (90°)","")),IF(ISTEXT($N$726),"",IF(3&gt;$N$726,"",IF(ISTEXT($I$725),"",ROUND((3-0.5)*$I$725/$N$726,1))))))</f>
        <v/>
      </c>
      <c r="C729" s="538" t="n"/>
      <c r="D729" s="539">
        <f>IF($N$727="","",IF(OR(ISTEXT($N$725),ISTEXT($N$726),ISTEXT($N$727)),"",IF(OR(1&gt;$N$725,3&gt;$N$726,((3-1)*$N$725+1)&gt;$N$727),"",IF(INDEX($P$727:$W$736,MOD(((3-1)*$N$725+1)-1,10)+1,INT((((3-1)*$N$725+1)-1)/10)+1)="","",INDEX($P$727:$W$736,MOD(((3-1)*$N$725+1)-1,10)+1,INT((((3-1)*$N$725+1)-1)/10)+1)))))</f>
        <v/>
      </c>
      <c r="E729" s="539">
        <f>IF($N$727="","",IF(OR(ISTEXT($N$725),ISTEXT($N$726),ISTEXT($N$727)),"",IF(OR(2&gt;$N$725,3&gt;$N$726,((3-1)*$N$725+2)&gt;$N$727),"",IF(INDEX($P$727:$W$736,MOD(((3-1)*$N$725+2)-1,10)+1,INT((((3-1)*$N$725+2)-1)/10)+1)="","",INDEX($P$727:$W$736,MOD(((3-1)*$N$725+2)-1,10)+1,INT((((3-1)*$N$725+2)-1)/10)+1)))))</f>
        <v/>
      </c>
      <c r="F729" s="539">
        <f>IF($N$727="","",IF(OR(ISTEXT($N$725),ISTEXT($N$726),ISTEXT($N$727)),"",IF(OR(3&gt;$N$725,3&gt;$N$726,((3-1)*$N$725+3)&gt;$N$727),"",IF(INDEX($P$727:$W$736,MOD(((3-1)*$N$725+3)-1,10)+1,INT((((3-1)*$N$725+3)-1)/10)+1)="","",INDEX($P$727:$W$736,MOD(((3-1)*$N$725+3)-1,10)+1,INT((((3-1)*$N$725+3)-1)/10)+1)))))</f>
        <v/>
      </c>
      <c r="G729" s="539">
        <f>IF($N$727="","",IF(OR(ISTEXT($N$725),ISTEXT($N$726),ISTEXT($N$727)),"",IF(OR(4&gt;$N$725,3&gt;$N$726,((3-1)*$N$725+4)&gt;$N$727),"",IF(INDEX($P$727:$W$736,MOD(((3-1)*$N$725+4)-1,10)+1,INT((((3-1)*$N$725+4)-1)/10)+1)="","",INDEX($P$727:$W$736,MOD(((3-1)*$N$725+4)-1,10)+1,INT((((3-1)*$N$725+4)-1)/10)+1)))))</f>
        <v/>
      </c>
      <c r="H729" s="539">
        <f>IF($N$727="","",IF(OR(ISTEXT($N$725),ISTEXT($N$726),ISTEXT($N$727)),"",IF(OR(5&gt;$N$725,3&gt;$N$726,((3-1)*$N$725+5)&gt;$N$727),"",IF(INDEX($P$727:$W$736,MOD(((3-1)*$N$725+5)-1,10)+1,INT((((3-1)*$N$725+5)-1)/10)+1)="","",INDEX($P$727:$W$736,MOD(((3-1)*$N$725+5)-1,10)+1,INT((((3-1)*$N$725+5)-1)/10)+1)))))</f>
        <v/>
      </c>
      <c r="I729" s="539">
        <f>IF($N$727="","",IF(OR(ISTEXT($N$725),ISTEXT($N$726),ISTEXT($N$727)),"",IF(OR(6&gt;$N$725,3&gt;$N$726,((3-1)*$N$725+6)&gt;$N$727),"",IF(INDEX($P$727:$W$736,MOD(((3-1)*$N$725+6)-1,10)+1,INT((((3-1)*$N$725+6)-1)/10)+1)="","",INDEX($P$727:$W$736,MOD(((3-1)*$N$725+6)-1,10)+1,INT((((3-1)*$N$725+6)-1)/10)+1)))))</f>
        <v/>
      </c>
      <c r="J729" s="539">
        <f>IF($N$727="","",IF(OR(ISTEXT($N$725),ISTEXT($N$726),ISTEXT($N$727)),"",IF(OR(7&gt;$N$725,3&gt;$N$726,((3-1)*$N$725+7)&gt;$N$727),"",IF(INDEX($P$727:$W$736,MOD(((3-1)*$N$725+7)-1,10)+1,INT((((3-1)*$N$725+7)-1)/10)+1)="","",INDEX($P$727:$W$736,MOD(((3-1)*$N$725+7)-1,10)+1,INT((((3-1)*$N$725+7)-1)/10)+1)))))</f>
        <v/>
      </c>
      <c r="K729" s="539">
        <f>IF($N$727="","",IF(OR(ISTEXT($N$725),ISTEXT($N$726),ISTEXT($N$727)),"",IF(OR(8&gt;$N$725,3&gt;$N$726,((3-1)*$N$725+8)&gt;$N$727),"",IF(INDEX($P$727:$W$736,MOD(((3-1)*$N$725+8)-1,10)+1,INT((((3-1)*$N$725+8)-1)/10)+1)="","",INDEX($P$727:$W$736,MOD(((3-1)*$N$725+8)-1,10)+1,INT((((3-1)*$N$725+8)-1)/10)+1)))))</f>
        <v/>
      </c>
      <c r="L729" s="539">
        <f>IF($N$727="","",IF(OR(ISTEXT($N$725),ISTEXT($N$726),ISTEXT($N$727)),"",IF(OR(9&gt;$N$725,3&gt;$N$726,((3-1)*$N$725+9)&gt;$N$727),"",IF(INDEX($P$727:$W$736,MOD(((3-1)*$N$725+9)-1,10)+1,INT((((3-1)*$N$725+9)-1)/10)+1)="","",INDEX($P$727:$W$736,MOD(((3-1)*$N$725+9)-1,10)+1,INT((((3-1)*$N$725+9)-1)/10)+1)))))</f>
        <v/>
      </c>
      <c r="M729" s="539">
        <f>IF($N$727="","",IF(OR(ISTEXT($N$725),ISTEXT($N$726),ISTEXT($N$727)),"",IF(OR(10&gt;$N$725,3&gt;$N$726,((3-1)*$N$725+10)&gt;$N$727),"",IF(INDEX($P$727:$W$736,MOD(((3-1)*$N$725+10)-1,10)+1,INT((((3-1)*$N$725+10)-1)/10)+1)="","",INDEX($P$727:$W$736,MOD(((3-1)*$N$725+10)-1,10)+1,INT((((3-1)*$N$725+10)-1)/10)+1)))))</f>
        <v/>
      </c>
      <c r="P729" s="540" t="n"/>
      <c r="Q729" s="540" t="n"/>
      <c r="R729" s="540" t="n"/>
      <c r="S729" s="540" t="n"/>
      <c r="T729" s="540" t="n"/>
      <c r="U729" s="540" t="n"/>
      <c r="V729" s="540" t="n"/>
      <c r="W729" s="540" t="n"/>
    </row>
    <row r="730" ht="13.35" customHeight="1" s="162">
      <c r="B730" s="537">
        <f>IF(OR($D$725="",$G$725=""),"",IF($D$725="Round",IF(4=1,"Axis 1 (0°)",IF(4=2,"Axis 2 (90°)","")),IF(ISTEXT($N$726),"",IF(4&gt;$N$726,"",IF(ISTEXT($I$725),"",ROUND((4-0.5)*$I$725/$N$726,1))))))</f>
        <v/>
      </c>
      <c r="C730" s="538" t="n"/>
      <c r="D730" s="539">
        <f>IF($N$727="","",IF(OR(ISTEXT($N$725),ISTEXT($N$726),ISTEXT($N$727)),"",IF(OR(1&gt;$N$725,4&gt;$N$726,((4-1)*$N$725+1)&gt;$N$727),"",IF(INDEX($P$727:$W$736,MOD(((4-1)*$N$725+1)-1,10)+1,INT((((4-1)*$N$725+1)-1)/10)+1)="","",INDEX($P$727:$W$736,MOD(((4-1)*$N$725+1)-1,10)+1,INT((((4-1)*$N$725+1)-1)/10)+1)))))</f>
        <v/>
      </c>
      <c r="E730" s="539">
        <f>IF($N$727="","",IF(OR(ISTEXT($N$725),ISTEXT($N$726),ISTEXT($N$727)),"",IF(OR(2&gt;$N$725,4&gt;$N$726,((4-1)*$N$725+2)&gt;$N$727),"",IF(INDEX($P$727:$W$736,MOD(((4-1)*$N$725+2)-1,10)+1,INT((((4-1)*$N$725+2)-1)/10)+1)="","",INDEX($P$727:$W$736,MOD(((4-1)*$N$725+2)-1,10)+1,INT((((4-1)*$N$725+2)-1)/10)+1)))))</f>
        <v/>
      </c>
      <c r="F730" s="539">
        <f>IF($N$727="","",IF(OR(ISTEXT($N$725),ISTEXT($N$726),ISTEXT($N$727)),"",IF(OR(3&gt;$N$725,4&gt;$N$726,((4-1)*$N$725+3)&gt;$N$727),"",IF(INDEX($P$727:$W$736,MOD(((4-1)*$N$725+3)-1,10)+1,INT((((4-1)*$N$725+3)-1)/10)+1)="","",INDEX($P$727:$W$736,MOD(((4-1)*$N$725+3)-1,10)+1,INT((((4-1)*$N$725+3)-1)/10)+1)))))</f>
        <v/>
      </c>
      <c r="G730" s="539">
        <f>IF($N$727="","",IF(OR(ISTEXT($N$725),ISTEXT($N$726),ISTEXT($N$727)),"",IF(OR(4&gt;$N$725,4&gt;$N$726,((4-1)*$N$725+4)&gt;$N$727),"",IF(INDEX($P$727:$W$736,MOD(((4-1)*$N$725+4)-1,10)+1,INT((((4-1)*$N$725+4)-1)/10)+1)="","",INDEX($P$727:$W$736,MOD(((4-1)*$N$725+4)-1,10)+1,INT((((4-1)*$N$725+4)-1)/10)+1)))))</f>
        <v/>
      </c>
      <c r="H730" s="539">
        <f>IF($N$727="","",IF(OR(ISTEXT($N$725),ISTEXT($N$726),ISTEXT($N$727)),"",IF(OR(5&gt;$N$725,4&gt;$N$726,((4-1)*$N$725+5)&gt;$N$727),"",IF(INDEX($P$727:$W$736,MOD(((4-1)*$N$725+5)-1,10)+1,INT((((4-1)*$N$725+5)-1)/10)+1)="","",INDEX($P$727:$W$736,MOD(((4-1)*$N$725+5)-1,10)+1,INT((((4-1)*$N$725+5)-1)/10)+1)))))</f>
        <v/>
      </c>
      <c r="I730" s="539">
        <f>IF($N$727="","",IF(OR(ISTEXT($N$725),ISTEXT($N$726),ISTEXT($N$727)),"",IF(OR(6&gt;$N$725,4&gt;$N$726,((4-1)*$N$725+6)&gt;$N$727),"",IF(INDEX($P$727:$W$736,MOD(((4-1)*$N$725+6)-1,10)+1,INT((((4-1)*$N$725+6)-1)/10)+1)="","",INDEX($P$727:$W$736,MOD(((4-1)*$N$725+6)-1,10)+1,INT((((4-1)*$N$725+6)-1)/10)+1)))))</f>
        <v/>
      </c>
      <c r="J730" s="539">
        <f>IF($N$727="","",IF(OR(ISTEXT($N$725),ISTEXT($N$726),ISTEXT($N$727)),"",IF(OR(7&gt;$N$725,4&gt;$N$726,((4-1)*$N$725+7)&gt;$N$727),"",IF(INDEX($P$727:$W$736,MOD(((4-1)*$N$725+7)-1,10)+1,INT((((4-1)*$N$725+7)-1)/10)+1)="","",INDEX($P$727:$W$736,MOD(((4-1)*$N$725+7)-1,10)+1,INT((((4-1)*$N$725+7)-1)/10)+1)))))</f>
        <v/>
      </c>
      <c r="K730" s="539">
        <f>IF($N$727="","",IF(OR(ISTEXT($N$725),ISTEXT($N$726),ISTEXT($N$727)),"",IF(OR(8&gt;$N$725,4&gt;$N$726,((4-1)*$N$725+8)&gt;$N$727),"",IF(INDEX($P$727:$W$736,MOD(((4-1)*$N$725+8)-1,10)+1,INT((((4-1)*$N$725+8)-1)/10)+1)="","",INDEX($P$727:$W$736,MOD(((4-1)*$N$725+8)-1,10)+1,INT((((4-1)*$N$725+8)-1)/10)+1)))))</f>
        <v/>
      </c>
      <c r="L730" s="539">
        <f>IF($N$727="","",IF(OR(ISTEXT($N$725),ISTEXT($N$726),ISTEXT($N$727)),"",IF(OR(9&gt;$N$725,4&gt;$N$726,((4-1)*$N$725+9)&gt;$N$727),"",IF(INDEX($P$727:$W$736,MOD(((4-1)*$N$725+9)-1,10)+1,INT((((4-1)*$N$725+9)-1)/10)+1)="","",INDEX($P$727:$W$736,MOD(((4-1)*$N$725+9)-1,10)+1,INT((((4-1)*$N$725+9)-1)/10)+1)))))</f>
        <v/>
      </c>
      <c r="M730" s="539">
        <f>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IF(OR($D$725="",$G$725=""),"",IF($D$725="Round",IF(5=1,"Axis 1 (0°)",IF(5=2,"Axis 2 (90°)","")),IF(ISTEXT($N$726),"",IF(5&gt;$N$726,"",IF(ISTEXT($I$725),"",ROUND((5-0.5)*$I$725/$N$726,1))))))</f>
        <v/>
      </c>
      <c r="C731" s="538" t="n"/>
      <c r="D731" s="539">
        <f>IF($N$727="","",IF(OR(ISTEXT($N$725),ISTEXT($N$726),ISTEXT($N$727)),"",IF(OR(1&gt;$N$725,5&gt;$N$726,((5-1)*$N$725+1)&gt;$N$727),"",IF(INDEX($P$727:$W$736,MOD(((5-1)*$N$725+1)-1,10)+1,INT((((5-1)*$N$725+1)-1)/10)+1)="","",INDEX($P$727:$W$736,MOD(((5-1)*$N$725+1)-1,10)+1,INT((((5-1)*$N$725+1)-1)/10)+1)))))</f>
        <v/>
      </c>
      <c r="E731" s="539">
        <f>IF($N$727="","",IF(OR(ISTEXT($N$725),ISTEXT($N$726),ISTEXT($N$727)),"",IF(OR(2&gt;$N$725,5&gt;$N$726,((5-1)*$N$725+2)&gt;$N$727),"",IF(INDEX($P$727:$W$736,MOD(((5-1)*$N$725+2)-1,10)+1,INT((((5-1)*$N$725+2)-1)/10)+1)="","",INDEX($P$727:$W$736,MOD(((5-1)*$N$725+2)-1,10)+1,INT((((5-1)*$N$725+2)-1)/10)+1)))))</f>
        <v/>
      </c>
      <c r="F731" s="539">
        <f>IF($N$727="","",IF(OR(ISTEXT($N$725),ISTEXT($N$726),ISTEXT($N$727)),"",IF(OR(3&gt;$N$725,5&gt;$N$726,((5-1)*$N$725+3)&gt;$N$727),"",IF(INDEX($P$727:$W$736,MOD(((5-1)*$N$725+3)-1,10)+1,INT((((5-1)*$N$725+3)-1)/10)+1)="","",INDEX($P$727:$W$736,MOD(((5-1)*$N$725+3)-1,10)+1,INT((((5-1)*$N$725+3)-1)/10)+1)))))</f>
        <v/>
      </c>
      <c r="G731" s="539">
        <f>IF($N$727="","",IF(OR(ISTEXT($N$725),ISTEXT($N$726),ISTEXT($N$727)),"",IF(OR(4&gt;$N$725,5&gt;$N$726,((5-1)*$N$725+4)&gt;$N$727),"",IF(INDEX($P$727:$W$736,MOD(((5-1)*$N$725+4)-1,10)+1,INT((((5-1)*$N$725+4)-1)/10)+1)="","",INDEX($P$727:$W$736,MOD(((5-1)*$N$725+4)-1,10)+1,INT((((5-1)*$N$725+4)-1)/10)+1)))))</f>
        <v/>
      </c>
      <c r="H731" s="539">
        <f>IF($N$727="","",IF(OR(ISTEXT($N$725),ISTEXT($N$726),ISTEXT($N$727)),"",IF(OR(5&gt;$N$725,5&gt;$N$726,((5-1)*$N$725+5)&gt;$N$727),"",IF(INDEX($P$727:$W$736,MOD(((5-1)*$N$725+5)-1,10)+1,INT((((5-1)*$N$725+5)-1)/10)+1)="","",INDEX($P$727:$W$736,MOD(((5-1)*$N$725+5)-1,10)+1,INT((((5-1)*$N$725+5)-1)/10)+1)))))</f>
        <v/>
      </c>
      <c r="I731" s="539">
        <f>IF($N$727="","",IF(OR(ISTEXT($N$725),ISTEXT($N$726),ISTEXT($N$727)),"",IF(OR(6&gt;$N$725,5&gt;$N$726,((5-1)*$N$725+6)&gt;$N$727),"",IF(INDEX($P$727:$W$736,MOD(((5-1)*$N$725+6)-1,10)+1,INT((((5-1)*$N$725+6)-1)/10)+1)="","",INDEX($P$727:$W$736,MOD(((5-1)*$N$725+6)-1,10)+1,INT((((5-1)*$N$725+6)-1)/10)+1)))))</f>
        <v/>
      </c>
      <c r="J731" s="539">
        <f>IF($N$727="","",IF(OR(ISTEXT($N$725),ISTEXT($N$726),ISTEXT($N$727)),"",IF(OR(7&gt;$N$725,5&gt;$N$726,((5-1)*$N$725+7)&gt;$N$727),"",IF(INDEX($P$727:$W$736,MOD(((5-1)*$N$725+7)-1,10)+1,INT((((5-1)*$N$725+7)-1)/10)+1)="","",INDEX($P$727:$W$736,MOD(((5-1)*$N$725+7)-1,10)+1,INT((((5-1)*$N$725+7)-1)/10)+1)))))</f>
        <v/>
      </c>
      <c r="K731" s="539">
        <f>IF($N$727="","",IF(OR(ISTEXT($N$725),ISTEXT($N$726),ISTEXT($N$727)),"",IF(OR(8&gt;$N$725,5&gt;$N$726,((5-1)*$N$725+8)&gt;$N$727),"",IF(INDEX($P$727:$W$736,MOD(((5-1)*$N$725+8)-1,10)+1,INT((((5-1)*$N$725+8)-1)/10)+1)="","",INDEX($P$727:$W$736,MOD(((5-1)*$N$725+8)-1,10)+1,INT((((5-1)*$N$725+8)-1)/10)+1)))))</f>
        <v/>
      </c>
      <c r="L731" s="539">
        <f>IF($N$727="","",IF(OR(ISTEXT($N$725),ISTEXT($N$726),ISTEXT($N$727)),"",IF(OR(9&gt;$N$725,5&gt;$N$726,((5-1)*$N$725+9)&gt;$N$727),"",IF(INDEX($P$727:$W$736,MOD(((5-1)*$N$725+9)-1,10)+1,INT((((5-1)*$N$725+9)-1)/10)+1)="","",INDEX($P$727:$W$736,MOD(((5-1)*$N$725+9)-1,10)+1,INT((((5-1)*$N$725+9)-1)/10)+1)))))</f>
        <v/>
      </c>
      <c r="M731" s="539">
        <f>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IF(OR($D$725="",$G$725=""),"",IF($D$725="Round",IF(6=1,"Axis 1 (0°)",IF(6=2,"Axis 2 (90°)","")),IF(ISTEXT($N$726),"",IF(6&gt;$N$726,"",IF(ISTEXT($I$725),"",ROUND((6-0.5)*$I$725/$N$726,1))))))</f>
        <v/>
      </c>
      <c r="C732" s="538" t="n"/>
      <c r="D732" s="539">
        <f>IF($N$727="","",IF(OR(ISTEXT($N$725),ISTEXT($N$726),ISTEXT($N$727)),"",IF(OR(1&gt;$N$725,6&gt;$N$726,((6-1)*$N$725+1)&gt;$N$727),"",IF(INDEX($P$727:$W$736,MOD(((6-1)*$N$725+1)-1,10)+1,INT((((6-1)*$N$725+1)-1)/10)+1)="","",INDEX($P$727:$W$736,MOD(((6-1)*$N$725+1)-1,10)+1,INT((((6-1)*$N$725+1)-1)/10)+1)))))</f>
        <v/>
      </c>
      <c r="E732" s="539">
        <f>IF($N$727="","",IF(OR(ISTEXT($N$725),ISTEXT($N$726),ISTEXT($N$727)),"",IF(OR(2&gt;$N$725,6&gt;$N$726,((6-1)*$N$725+2)&gt;$N$727),"",IF(INDEX($P$727:$W$736,MOD(((6-1)*$N$725+2)-1,10)+1,INT((((6-1)*$N$725+2)-1)/10)+1)="","",INDEX($P$727:$W$736,MOD(((6-1)*$N$725+2)-1,10)+1,INT((((6-1)*$N$725+2)-1)/10)+1)))))</f>
        <v/>
      </c>
      <c r="F732" s="539">
        <f>IF($N$727="","",IF(OR(ISTEXT($N$725),ISTEXT($N$726),ISTEXT($N$727)),"",IF(OR(3&gt;$N$725,6&gt;$N$726,((6-1)*$N$725+3)&gt;$N$727),"",IF(INDEX($P$727:$W$736,MOD(((6-1)*$N$725+3)-1,10)+1,INT((((6-1)*$N$725+3)-1)/10)+1)="","",INDEX($P$727:$W$736,MOD(((6-1)*$N$725+3)-1,10)+1,INT((((6-1)*$N$725+3)-1)/10)+1)))))</f>
        <v/>
      </c>
      <c r="G732" s="539">
        <f>IF($N$727="","",IF(OR(ISTEXT($N$725),ISTEXT($N$726),ISTEXT($N$727)),"",IF(OR(4&gt;$N$725,6&gt;$N$726,((6-1)*$N$725+4)&gt;$N$727),"",IF(INDEX($P$727:$W$736,MOD(((6-1)*$N$725+4)-1,10)+1,INT((((6-1)*$N$725+4)-1)/10)+1)="","",INDEX($P$727:$W$736,MOD(((6-1)*$N$725+4)-1,10)+1,INT((((6-1)*$N$725+4)-1)/10)+1)))))</f>
        <v/>
      </c>
      <c r="H732" s="539">
        <f>IF($N$727="","",IF(OR(ISTEXT($N$725),ISTEXT($N$726),ISTEXT($N$727)),"",IF(OR(5&gt;$N$725,6&gt;$N$726,((6-1)*$N$725+5)&gt;$N$727),"",IF(INDEX($P$727:$W$736,MOD(((6-1)*$N$725+5)-1,10)+1,INT((((6-1)*$N$725+5)-1)/10)+1)="","",INDEX($P$727:$W$736,MOD(((6-1)*$N$725+5)-1,10)+1,INT((((6-1)*$N$725+5)-1)/10)+1)))))</f>
        <v/>
      </c>
      <c r="I732" s="539">
        <f>IF($N$727="","",IF(OR(ISTEXT($N$725),ISTEXT($N$726),ISTEXT($N$727)),"",IF(OR(6&gt;$N$725,6&gt;$N$726,((6-1)*$N$725+6)&gt;$N$727),"",IF(INDEX($P$727:$W$736,MOD(((6-1)*$N$725+6)-1,10)+1,INT((((6-1)*$N$725+6)-1)/10)+1)="","",INDEX($P$727:$W$736,MOD(((6-1)*$N$725+6)-1,10)+1,INT((((6-1)*$N$725+6)-1)/10)+1)))))</f>
        <v/>
      </c>
      <c r="J732" s="539">
        <f>IF($N$727="","",IF(OR(ISTEXT($N$725),ISTEXT($N$726),ISTEXT($N$727)),"",IF(OR(7&gt;$N$725,6&gt;$N$726,((6-1)*$N$725+7)&gt;$N$727),"",IF(INDEX($P$727:$W$736,MOD(((6-1)*$N$725+7)-1,10)+1,INT((((6-1)*$N$725+7)-1)/10)+1)="","",INDEX($P$727:$W$736,MOD(((6-1)*$N$725+7)-1,10)+1,INT((((6-1)*$N$725+7)-1)/10)+1)))))</f>
        <v/>
      </c>
      <c r="K732" s="539">
        <f>IF($N$727="","",IF(OR(ISTEXT($N$725),ISTEXT($N$726),ISTEXT($N$727)),"",IF(OR(8&gt;$N$725,6&gt;$N$726,((6-1)*$N$725+8)&gt;$N$727),"",IF(INDEX($P$727:$W$736,MOD(((6-1)*$N$725+8)-1,10)+1,INT((((6-1)*$N$725+8)-1)/10)+1)="","",INDEX($P$727:$W$736,MOD(((6-1)*$N$725+8)-1,10)+1,INT((((6-1)*$N$725+8)-1)/10)+1)))))</f>
        <v/>
      </c>
      <c r="L732" s="539">
        <f>IF($N$727="","",IF(OR(ISTEXT($N$725),ISTEXT($N$726),ISTEXT($N$727)),"",IF(OR(9&gt;$N$725,6&gt;$N$726,((6-1)*$N$725+9)&gt;$N$727),"",IF(INDEX($P$727:$W$736,MOD(((6-1)*$N$725+9)-1,10)+1,INT((((6-1)*$N$725+9)-1)/10)+1)="","",INDEX($P$727:$W$736,MOD(((6-1)*$N$725+9)-1,10)+1,INT((((6-1)*$N$725+9)-1)/10)+1)))))</f>
        <v/>
      </c>
      <c r="M732" s="539">
        <f>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IF(OR($D$725="",$G$725=""),"",IF($D$725="Round",IF(7=1,"Axis 1 (0°)",IF(7=2,"Axis 2 (90°)","")),IF(ISTEXT($N$726),"",IF(7&gt;$N$726,"",IF(ISTEXT($I$725),"",ROUND((7-0.5)*$I$725/$N$726,1))))))</f>
        <v/>
      </c>
      <c r="C733" s="538" t="n"/>
      <c r="D733" s="539">
        <f>IF($N$727="","",IF(OR(ISTEXT($N$725),ISTEXT($N$726),ISTEXT($N$727)),"",IF(OR(1&gt;$N$725,7&gt;$N$726,((7-1)*$N$725+1)&gt;$N$727),"",IF(INDEX($P$727:$W$736,MOD(((7-1)*$N$725+1)-1,10)+1,INT((((7-1)*$N$725+1)-1)/10)+1)="","",INDEX($P$727:$W$736,MOD(((7-1)*$N$725+1)-1,10)+1,INT((((7-1)*$N$725+1)-1)/10)+1)))))</f>
        <v/>
      </c>
      <c r="E733" s="539">
        <f>IF($N$727="","",IF(OR(ISTEXT($N$725),ISTEXT($N$726),ISTEXT($N$727)),"",IF(OR(2&gt;$N$725,7&gt;$N$726,((7-1)*$N$725+2)&gt;$N$727),"",IF(INDEX($P$727:$W$736,MOD(((7-1)*$N$725+2)-1,10)+1,INT((((7-1)*$N$725+2)-1)/10)+1)="","",INDEX($P$727:$W$736,MOD(((7-1)*$N$725+2)-1,10)+1,INT((((7-1)*$N$725+2)-1)/10)+1)))))</f>
        <v/>
      </c>
      <c r="F733" s="539">
        <f>IF($N$727="","",IF(OR(ISTEXT($N$725),ISTEXT($N$726),ISTEXT($N$727)),"",IF(OR(3&gt;$N$725,7&gt;$N$726,((7-1)*$N$725+3)&gt;$N$727),"",IF(INDEX($P$727:$W$736,MOD(((7-1)*$N$725+3)-1,10)+1,INT((((7-1)*$N$725+3)-1)/10)+1)="","",INDEX($P$727:$W$736,MOD(((7-1)*$N$725+3)-1,10)+1,INT((((7-1)*$N$725+3)-1)/10)+1)))))</f>
        <v/>
      </c>
      <c r="G733" s="539">
        <f>IF($N$727="","",IF(OR(ISTEXT($N$725),ISTEXT($N$726),ISTEXT($N$727)),"",IF(OR(4&gt;$N$725,7&gt;$N$726,((7-1)*$N$725+4)&gt;$N$727),"",IF(INDEX($P$727:$W$736,MOD(((7-1)*$N$725+4)-1,10)+1,INT((((7-1)*$N$725+4)-1)/10)+1)="","",INDEX($P$727:$W$736,MOD(((7-1)*$N$725+4)-1,10)+1,INT((((7-1)*$N$725+4)-1)/10)+1)))))</f>
        <v/>
      </c>
      <c r="H733" s="539">
        <f>IF($N$727="","",IF(OR(ISTEXT($N$725),ISTEXT($N$726),ISTEXT($N$727)),"",IF(OR(5&gt;$N$725,7&gt;$N$726,((7-1)*$N$725+5)&gt;$N$727),"",IF(INDEX($P$727:$W$736,MOD(((7-1)*$N$725+5)-1,10)+1,INT((((7-1)*$N$725+5)-1)/10)+1)="","",INDEX($P$727:$W$736,MOD(((7-1)*$N$725+5)-1,10)+1,INT((((7-1)*$N$725+5)-1)/10)+1)))))</f>
        <v/>
      </c>
      <c r="I733" s="539">
        <f>IF($N$727="","",IF(OR(ISTEXT($N$725),ISTEXT($N$726),ISTEXT($N$727)),"",IF(OR(6&gt;$N$725,7&gt;$N$726,((7-1)*$N$725+6)&gt;$N$727),"",IF(INDEX($P$727:$W$736,MOD(((7-1)*$N$725+6)-1,10)+1,INT((((7-1)*$N$725+6)-1)/10)+1)="","",INDEX($P$727:$W$736,MOD(((7-1)*$N$725+6)-1,10)+1,INT((((7-1)*$N$725+6)-1)/10)+1)))))</f>
        <v/>
      </c>
      <c r="J733" s="539">
        <f>IF($N$727="","",IF(OR(ISTEXT($N$725),ISTEXT($N$726),ISTEXT($N$727)),"",IF(OR(7&gt;$N$725,7&gt;$N$726,((7-1)*$N$725+7)&gt;$N$727),"",IF(INDEX($P$727:$W$736,MOD(((7-1)*$N$725+7)-1,10)+1,INT((((7-1)*$N$725+7)-1)/10)+1)="","",INDEX($P$727:$W$736,MOD(((7-1)*$N$725+7)-1,10)+1,INT((((7-1)*$N$725+7)-1)/10)+1)))))</f>
        <v/>
      </c>
      <c r="K733" s="539">
        <f>IF($N$727="","",IF(OR(ISTEXT($N$725),ISTEXT($N$726),ISTEXT($N$727)),"",IF(OR(8&gt;$N$725,7&gt;$N$726,((7-1)*$N$725+8)&gt;$N$727),"",IF(INDEX($P$727:$W$736,MOD(((7-1)*$N$725+8)-1,10)+1,INT((((7-1)*$N$725+8)-1)/10)+1)="","",INDEX($P$727:$W$736,MOD(((7-1)*$N$725+8)-1,10)+1,INT((((7-1)*$N$725+8)-1)/10)+1)))))</f>
        <v/>
      </c>
      <c r="L733" s="539">
        <f>IF($N$727="","",IF(OR(ISTEXT($N$725),ISTEXT($N$726),ISTEXT($N$727)),"",IF(OR(9&gt;$N$725,7&gt;$N$726,((7-1)*$N$725+9)&gt;$N$727),"",IF(INDEX($P$727:$W$736,MOD(((7-1)*$N$725+9)-1,10)+1,INT((((7-1)*$N$725+9)-1)/10)+1)="","",INDEX($P$727:$W$736,MOD(((7-1)*$N$725+9)-1,10)+1,INT((((7-1)*$N$725+9)-1)/10)+1)))))</f>
        <v/>
      </c>
      <c r="M733" s="539">
        <f>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IF(OR($D$725="",$G$725=""),"",IF($D$725="Round",IF(8=1,"Axis 1 (0°)",IF(8=2,"Axis 2 (90°)","")),IF(ISTEXT($N$726),"",IF(8&gt;$N$726,"",IF(ISTEXT($I$725),"",ROUND((8-0.5)*$I$725/$N$726,1))))))</f>
        <v/>
      </c>
      <c r="C734" s="538" t="n"/>
      <c r="D734" s="539">
        <f>IF($N$727="","",IF(OR(ISTEXT($N$725),ISTEXT($N$726),ISTEXT($N$727)),"",IF(OR(1&gt;$N$725,8&gt;$N$726,((8-1)*$N$725+1)&gt;$N$727),"",IF(INDEX($P$727:$W$736,MOD(((8-1)*$N$725+1)-1,10)+1,INT((((8-1)*$N$725+1)-1)/10)+1)="","",INDEX($P$727:$W$736,MOD(((8-1)*$N$725+1)-1,10)+1,INT((((8-1)*$N$725+1)-1)/10)+1)))))</f>
        <v/>
      </c>
      <c r="E734" s="539">
        <f>IF($N$727="","",IF(OR(ISTEXT($N$725),ISTEXT($N$726),ISTEXT($N$727)),"",IF(OR(2&gt;$N$725,8&gt;$N$726,((8-1)*$N$725+2)&gt;$N$727),"",IF(INDEX($P$727:$W$736,MOD(((8-1)*$N$725+2)-1,10)+1,INT((((8-1)*$N$725+2)-1)/10)+1)="","",INDEX($P$727:$W$736,MOD(((8-1)*$N$725+2)-1,10)+1,INT((((8-1)*$N$725+2)-1)/10)+1)))))</f>
        <v/>
      </c>
      <c r="F734" s="539">
        <f>IF($N$727="","",IF(OR(ISTEXT($N$725),ISTEXT($N$726),ISTEXT($N$727)),"",IF(OR(3&gt;$N$725,8&gt;$N$726,((8-1)*$N$725+3)&gt;$N$727),"",IF(INDEX($P$727:$W$736,MOD(((8-1)*$N$725+3)-1,10)+1,INT((((8-1)*$N$725+3)-1)/10)+1)="","",INDEX($P$727:$W$736,MOD(((8-1)*$N$725+3)-1,10)+1,INT((((8-1)*$N$725+3)-1)/10)+1)))))</f>
        <v/>
      </c>
      <c r="G734" s="539">
        <f>IF($N$727="","",IF(OR(ISTEXT($N$725),ISTEXT($N$726),ISTEXT($N$727)),"",IF(OR(4&gt;$N$725,8&gt;$N$726,((8-1)*$N$725+4)&gt;$N$727),"",IF(INDEX($P$727:$W$736,MOD(((8-1)*$N$725+4)-1,10)+1,INT((((8-1)*$N$725+4)-1)/10)+1)="","",INDEX($P$727:$W$736,MOD(((8-1)*$N$725+4)-1,10)+1,INT((((8-1)*$N$725+4)-1)/10)+1)))))</f>
        <v/>
      </c>
      <c r="H734" s="539">
        <f>IF($N$727="","",IF(OR(ISTEXT($N$725),ISTEXT($N$726),ISTEXT($N$727)),"",IF(OR(5&gt;$N$725,8&gt;$N$726,((8-1)*$N$725+5)&gt;$N$727),"",IF(INDEX($P$727:$W$736,MOD(((8-1)*$N$725+5)-1,10)+1,INT((((8-1)*$N$725+5)-1)/10)+1)="","",INDEX($P$727:$W$736,MOD(((8-1)*$N$725+5)-1,10)+1,INT((((8-1)*$N$725+5)-1)/10)+1)))))</f>
        <v/>
      </c>
      <c r="I734" s="539">
        <f>IF($N$727="","",IF(OR(ISTEXT($N$725),ISTEXT($N$726),ISTEXT($N$727)),"",IF(OR(6&gt;$N$725,8&gt;$N$726,((8-1)*$N$725+6)&gt;$N$727),"",IF(INDEX($P$727:$W$736,MOD(((8-1)*$N$725+6)-1,10)+1,INT((((8-1)*$N$725+6)-1)/10)+1)="","",INDEX($P$727:$W$736,MOD(((8-1)*$N$725+6)-1,10)+1,INT((((8-1)*$N$725+6)-1)/10)+1)))))</f>
        <v/>
      </c>
      <c r="J734" s="539">
        <f>IF($N$727="","",IF(OR(ISTEXT($N$725),ISTEXT($N$726),ISTEXT($N$727)),"",IF(OR(7&gt;$N$725,8&gt;$N$726,((8-1)*$N$725+7)&gt;$N$727),"",IF(INDEX($P$727:$W$736,MOD(((8-1)*$N$725+7)-1,10)+1,INT((((8-1)*$N$725+7)-1)/10)+1)="","",INDEX($P$727:$W$736,MOD(((8-1)*$N$725+7)-1,10)+1,INT((((8-1)*$N$725+7)-1)/10)+1)))))</f>
        <v/>
      </c>
      <c r="K734" s="539">
        <f>IF($N$727="","",IF(OR(ISTEXT($N$725),ISTEXT($N$726),ISTEXT($N$727)),"",IF(OR(8&gt;$N$725,8&gt;$N$726,((8-1)*$N$725+8)&gt;$N$727),"",IF(INDEX($P$727:$W$736,MOD(((8-1)*$N$725+8)-1,10)+1,INT((((8-1)*$N$725+8)-1)/10)+1)="","",INDEX($P$727:$W$736,MOD(((8-1)*$N$725+8)-1,10)+1,INT((((8-1)*$N$725+8)-1)/10)+1)))))</f>
        <v/>
      </c>
      <c r="L734" s="539">
        <f>IF($N$727="","",IF(OR(ISTEXT($N$725),ISTEXT($N$726),ISTEXT($N$727)),"",IF(OR(9&gt;$N$725,8&gt;$N$726,((8-1)*$N$725+9)&gt;$N$727),"",IF(INDEX($P$727:$W$736,MOD(((8-1)*$N$725+9)-1,10)+1,INT((((8-1)*$N$725+9)-1)/10)+1)="","",INDEX($P$727:$W$736,MOD(((8-1)*$N$725+9)-1,10)+1,INT((((8-1)*$N$725+9)-1)/10)+1)))))</f>
        <v/>
      </c>
      <c r="M734" s="539">
        <f>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IF($G$744="","",IF($D$744="Round",$G$744&amp;""" dia",$G$744&amp;""" x "&amp;$I$744&amp;""""))</f>
        <v/>
      </c>
      <c r="G742" s="173" t="n"/>
      <c r="H742" s="525">
        <f>IF(OR($D$744="",$G$744=""),"",IF($D$744="Round",IF(ISTEXT($G$744),"",ROUND(PI()*(($G$744-2*N($K$744))/2)^2/144,3)),IF($I$744="","",IF(OR(ISTEXT($G$744),ISTEXT($I$744)),"",ROUND(($G$744-2*N($K$744))*($I$744-2*N($K$744))/144,3)))))</f>
        <v/>
      </c>
      <c r="I742" s="189" t="n"/>
      <c r="J742" s="189" t="n"/>
      <c r="K742" s="189">
        <f>IF(N(J742)*N(H742)=0,"",ROUND(N(J742)*N(H742),0))</f>
        <v/>
      </c>
      <c r="L742" s="189">
        <f>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IF($N$744="","",IF($D$744="Round",$N$744&amp;" x 2 axes",IF($N$745="","",$N$744&amp;" x "&amp;$N$745)))</f>
        <v/>
      </c>
      <c r="N744" s="534">
        <f>IF(OR($D$744="",$G$744=""),"",IF($D$744="Round",IF(ISTEXT($G$744),"",IF($G$744&lt;=9,6,IF($G$744&lt;=12,8,10))),IF(ISTEXT($G$744),"",IF($G$744&lt;12,2,MIN(10,MAX(3,ROUNDUP($G$744/6,0)))))))</f>
        <v/>
      </c>
      <c r="P744" s="473" t="inlineStr">
        <is>
          <t>Quick entry – type readings in order (row by row of the grid), down this column then the next:</t>
        </is>
      </c>
    </row>
    <row r="745" ht="13.35" customHeight="1" s="162">
      <c r="B745" s="535" t="inlineStr">
        <is>
          <t>Depth↓ Pos→ (in)</t>
        </is>
      </c>
      <c r="C745" s="414" t="n"/>
      <c r="D745" s="535">
        <f>IF(ISTEXT($N$744),"",IF(OR($D$744="",$G$744="",1&gt;$N$744),"",IF($D$744="Round",IF(ISTEXT($G$744),"",ROUND(IF(1&lt;=$N$744/2,$G$744/2*(1-SQRT(($N$744-2*1+1)/$N$744)),$G$744-$G$744/2*(1-SQRT(($N$744-2*($N$744-1+1)+1)/$N$744))),1)),IF(ISTEXT($G$744),"",ROUND((1-0.5)*$G$744/$N$744,1)))))</f>
        <v/>
      </c>
      <c r="E745" s="535">
        <f>IF(ISTEXT($N$744),"",IF(OR($D$744="",$G$744="",2&gt;$N$744),"",IF($D$744="Round",IF(ISTEXT($G$744),"",ROUND(IF(2&lt;=$N$744/2,$G$744/2*(1-SQRT(($N$744-2*2+1)/$N$744)),$G$744-$G$744/2*(1-SQRT(($N$744-2*($N$744-2+1)+1)/$N$744))),1)),IF(ISTEXT($G$744),"",ROUND((2-0.5)*$G$744/$N$744,1)))))</f>
        <v/>
      </c>
      <c r="F745" s="535">
        <f>IF(ISTEXT($N$744),"",IF(OR($D$744="",$G$744="",3&gt;$N$744),"",IF($D$744="Round",IF(ISTEXT($G$744),"",ROUND(IF(3&lt;=$N$744/2,$G$744/2*(1-SQRT(($N$744-2*3+1)/$N$744)),$G$744-$G$744/2*(1-SQRT(($N$744-2*($N$744-3+1)+1)/$N$744))),1)),IF(ISTEXT($G$744),"",ROUND((3-0.5)*$G$744/$N$744,1)))))</f>
        <v/>
      </c>
      <c r="G745" s="535">
        <f>IF(ISTEXT($N$744),"",IF(OR($D$744="",$G$744="",4&gt;$N$744),"",IF($D$744="Round",IF(ISTEXT($G$744),"",ROUND(IF(4&lt;=$N$744/2,$G$744/2*(1-SQRT(($N$744-2*4+1)/$N$744)),$G$744-$G$744/2*(1-SQRT(($N$744-2*($N$744-4+1)+1)/$N$744))),1)),IF(ISTEXT($G$744),"",ROUND((4-0.5)*$G$744/$N$744,1)))))</f>
        <v/>
      </c>
      <c r="H745" s="535">
        <f>IF(ISTEXT($N$744),"",IF(OR($D$744="",$G$744="",5&gt;$N$744),"",IF($D$744="Round",IF(ISTEXT($G$744),"",ROUND(IF(5&lt;=$N$744/2,$G$744/2*(1-SQRT(($N$744-2*5+1)/$N$744)),$G$744-$G$744/2*(1-SQRT(($N$744-2*($N$744-5+1)+1)/$N$744))),1)),IF(ISTEXT($G$744),"",ROUND((5-0.5)*$G$744/$N$744,1)))))</f>
        <v/>
      </c>
      <c r="I745" s="535">
        <f>IF(ISTEXT($N$744),"",IF(OR($D$744="",$G$744="",6&gt;$N$744),"",IF($D$744="Round",IF(ISTEXT($G$744),"",ROUND(IF(6&lt;=$N$744/2,$G$744/2*(1-SQRT(($N$744-2*6+1)/$N$744)),$G$744-$G$744/2*(1-SQRT(($N$744-2*($N$744-6+1)+1)/$N$744))),1)),IF(ISTEXT($G$744),"",ROUND((6-0.5)*$G$744/$N$744,1)))))</f>
        <v/>
      </c>
      <c r="J745" s="535">
        <f>IF(ISTEXT($N$744),"",IF(OR($D$744="",$G$744="",7&gt;$N$744),"",IF($D$744="Round",IF(ISTEXT($G$744),"",ROUND(IF(7&lt;=$N$744/2,$G$744/2*(1-SQRT(($N$744-2*7+1)/$N$744)),$G$744-$G$744/2*(1-SQRT(($N$744-2*($N$744-7+1)+1)/$N$744))),1)),IF(ISTEXT($G$744),"",ROUND((7-0.5)*$G$744/$N$744,1)))))</f>
        <v/>
      </c>
      <c r="K745" s="535">
        <f>IF(ISTEXT($N$744),"",IF(OR($D$744="",$G$744="",8&gt;$N$744),"",IF($D$744="Round",IF(ISTEXT($G$744),"",ROUND(IF(8&lt;=$N$744/2,$G$744/2*(1-SQRT(($N$744-2*8+1)/$N$744)),$G$744-$G$744/2*(1-SQRT(($N$744-2*($N$744-8+1)+1)/$N$744))),1)),IF(ISTEXT($G$744),"",ROUND((8-0.5)*$G$744/$N$744,1)))))</f>
        <v/>
      </c>
      <c r="L745" s="535">
        <f>IF(ISTEXT($N$744),"",IF(OR($D$744="",$G$744="",9&gt;$N$744),"",IF($D$744="Round",IF(ISTEXT($G$744),"",ROUND(IF(9&lt;=$N$744/2,$G$744/2*(1-SQRT(($N$744-2*9+1)/$N$744)),$G$744-$G$744/2*(1-SQRT(($N$744-2*($N$744-9+1)+1)/$N$744))),1)),IF(ISTEXT($G$744),"",ROUND((9-0.5)*$G$744/$N$744,1)))))</f>
        <v/>
      </c>
      <c r="M745" s="535">
        <f>IF(ISTEXT($N$744),"",IF(OR($D$744="",$G$744="",10&gt;$N$744),"",IF($D$744="Round",IF(ISTEXT($G$744),"",ROUND(IF(10&lt;=$N$744/2,$G$744/2*(1-SQRT(($N$744-2*10+1)/$N$744)),$G$744-$G$744/2*(1-SQRT(($N$744-2*($N$744-10+1)+1)/$N$744))),1)),IF(ISTEXT($G$744),"",ROUND((10-0.5)*$G$744/$N$744,1)))))</f>
        <v/>
      </c>
      <c r="N745" s="534">
        <f>IF(OR($D$744="",$G$744=""),"",IF($D$744="Round",2,IF($I$744="","",IF(ISTEXT($I$744),"",IF($I$744&lt;12,2,MIN(8,MAX(3,ROUNDUP($I$744/6,0))))))))</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IF(OR($D$744="",$G$744=""),"",IF($D$744="Round",IF(1=1,"Axis 1 (0°)",IF(1=2,"Axis 2 (90°)","")),IF(ISTEXT($N$745),"",IF(1&gt;$N$745,"",IF(ISTEXT($I$744),"",ROUND((1-0.5)*$I$744/$N$745,1))))))</f>
        <v/>
      </c>
      <c r="C746" s="538" t="n"/>
      <c r="D746" s="539">
        <f>IF($N$746="","",IF(OR(ISTEXT($N$744),ISTEXT($N$745),ISTEXT($N$746)),"",IF(OR(1&gt;$N$744,1&gt;$N$745,((1-1)*$N$744+1)&gt;$N$746),"",IF(INDEX($P$746:$W$755,MOD(((1-1)*$N$744+1)-1,10)+1,INT((((1-1)*$N$744+1)-1)/10)+1)="","",INDEX($P$746:$W$755,MOD(((1-1)*$N$744+1)-1,10)+1,INT((((1-1)*$N$744+1)-1)/10)+1)))))</f>
        <v/>
      </c>
      <c r="E746" s="539">
        <f>IF($N$746="","",IF(OR(ISTEXT($N$744),ISTEXT($N$745),ISTEXT($N$746)),"",IF(OR(2&gt;$N$744,1&gt;$N$745,((1-1)*$N$744+2)&gt;$N$746),"",IF(INDEX($P$746:$W$755,MOD(((1-1)*$N$744+2)-1,10)+1,INT((((1-1)*$N$744+2)-1)/10)+1)="","",INDEX($P$746:$W$755,MOD(((1-1)*$N$744+2)-1,10)+1,INT((((1-1)*$N$744+2)-1)/10)+1)))))</f>
        <v/>
      </c>
      <c r="F746" s="539">
        <f>IF($N$746="","",IF(OR(ISTEXT($N$744),ISTEXT($N$745),ISTEXT($N$746)),"",IF(OR(3&gt;$N$744,1&gt;$N$745,((1-1)*$N$744+3)&gt;$N$746),"",IF(INDEX($P$746:$W$755,MOD(((1-1)*$N$744+3)-1,10)+1,INT((((1-1)*$N$744+3)-1)/10)+1)="","",INDEX($P$746:$W$755,MOD(((1-1)*$N$744+3)-1,10)+1,INT((((1-1)*$N$744+3)-1)/10)+1)))))</f>
        <v/>
      </c>
      <c r="G746" s="539">
        <f>IF($N$746="","",IF(OR(ISTEXT($N$744),ISTEXT($N$745),ISTEXT($N$746)),"",IF(OR(4&gt;$N$744,1&gt;$N$745,((1-1)*$N$744+4)&gt;$N$746),"",IF(INDEX($P$746:$W$755,MOD(((1-1)*$N$744+4)-1,10)+1,INT((((1-1)*$N$744+4)-1)/10)+1)="","",INDEX($P$746:$W$755,MOD(((1-1)*$N$744+4)-1,10)+1,INT((((1-1)*$N$744+4)-1)/10)+1)))))</f>
        <v/>
      </c>
      <c r="H746" s="539">
        <f>IF($N$746="","",IF(OR(ISTEXT($N$744),ISTEXT($N$745),ISTEXT($N$746)),"",IF(OR(5&gt;$N$744,1&gt;$N$745,((1-1)*$N$744+5)&gt;$N$746),"",IF(INDEX($P$746:$W$755,MOD(((1-1)*$N$744+5)-1,10)+1,INT((((1-1)*$N$744+5)-1)/10)+1)="","",INDEX($P$746:$W$755,MOD(((1-1)*$N$744+5)-1,10)+1,INT((((1-1)*$N$744+5)-1)/10)+1)))))</f>
        <v/>
      </c>
      <c r="I746" s="539">
        <f>IF($N$746="","",IF(OR(ISTEXT($N$744),ISTEXT($N$745),ISTEXT($N$746)),"",IF(OR(6&gt;$N$744,1&gt;$N$745,((1-1)*$N$744+6)&gt;$N$746),"",IF(INDEX($P$746:$W$755,MOD(((1-1)*$N$744+6)-1,10)+1,INT((((1-1)*$N$744+6)-1)/10)+1)="","",INDEX($P$746:$W$755,MOD(((1-1)*$N$744+6)-1,10)+1,INT((((1-1)*$N$744+6)-1)/10)+1)))))</f>
        <v/>
      </c>
      <c r="J746" s="539">
        <f>IF($N$746="","",IF(OR(ISTEXT($N$744),ISTEXT($N$745),ISTEXT($N$746)),"",IF(OR(7&gt;$N$744,1&gt;$N$745,((1-1)*$N$744+7)&gt;$N$746),"",IF(INDEX($P$746:$W$755,MOD(((1-1)*$N$744+7)-1,10)+1,INT((((1-1)*$N$744+7)-1)/10)+1)="","",INDEX($P$746:$W$755,MOD(((1-1)*$N$744+7)-1,10)+1,INT((((1-1)*$N$744+7)-1)/10)+1)))))</f>
        <v/>
      </c>
      <c r="K746" s="539">
        <f>IF($N$746="","",IF(OR(ISTEXT($N$744),ISTEXT($N$745),ISTEXT($N$746)),"",IF(OR(8&gt;$N$744,1&gt;$N$745,((1-1)*$N$744+8)&gt;$N$746),"",IF(INDEX($P$746:$W$755,MOD(((1-1)*$N$744+8)-1,10)+1,INT((((1-1)*$N$744+8)-1)/10)+1)="","",INDEX($P$746:$W$755,MOD(((1-1)*$N$744+8)-1,10)+1,INT((((1-1)*$N$744+8)-1)/10)+1)))))</f>
        <v/>
      </c>
      <c r="L746" s="539">
        <f>IF($N$746="","",IF(OR(ISTEXT($N$744),ISTEXT($N$745),ISTEXT($N$746)),"",IF(OR(9&gt;$N$744,1&gt;$N$745,((1-1)*$N$744+9)&gt;$N$746),"",IF(INDEX($P$746:$W$755,MOD(((1-1)*$N$744+9)-1,10)+1,INT((((1-1)*$N$744+9)-1)/10)+1)="","",INDEX($P$746:$W$755,MOD(((1-1)*$N$744+9)-1,10)+1,INT((((1-1)*$N$744+9)-1)/10)+1)))))</f>
        <v/>
      </c>
      <c r="M746" s="539">
        <f>IF($N$746="","",IF(OR(ISTEXT($N$744),ISTEXT($N$745),ISTEXT($N$746)),"",IF(OR(10&gt;$N$744,1&gt;$N$745,((1-1)*$N$744+10)&gt;$N$746),"",IF(INDEX($P$746:$W$755,MOD(((1-1)*$N$744+10)-1,10)+1,INT((((1-1)*$N$744+10)-1)/10)+1)="","",INDEX($P$746:$W$755,MOD(((1-1)*$N$744+10)-1,10)+1,INT((((1-1)*$N$744+10)-1)/10)+1)))))</f>
        <v/>
      </c>
      <c r="N746" s="534">
        <f>IF(OR(N744="",N745=""),"",IF(OR(ISTEXT(N744),ISTEXT(N745)),"",N744*N745))</f>
        <v/>
      </c>
      <c r="P746" s="540" t="n"/>
      <c r="Q746" s="540" t="n"/>
      <c r="R746" s="540" t="n"/>
      <c r="S746" s="540" t="n"/>
      <c r="T746" s="540" t="n"/>
      <c r="U746" s="540" t="n"/>
      <c r="V746" s="540" t="n"/>
      <c r="W746" s="540" t="n"/>
    </row>
    <row r="747" ht="13.35" customHeight="1" s="162">
      <c r="B747" s="537">
        <f>IF(OR($D$744="",$G$744=""),"",IF($D$744="Round",IF(2=1,"Axis 1 (0°)",IF(2=2,"Axis 2 (90°)","")),IF(ISTEXT($N$745),"",IF(2&gt;$N$745,"",IF(ISTEXT($I$744),"",ROUND((2-0.5)*$I$744/$N$745,1))))))</f>
        <v/>
      </c>
      <c r="C747" s="538" t="n"/>
      <c r="D747" s="539">
        <f>IF($N$746="","",IF(OR(ISTEXT($N$744),ISTEXT($N$745),ISTEXT($N$746)),"",IF(OR(1&gt;$N$744,2&gt;$N$745,((2-1)*$N$744+1)&gt;$N$746),"",IF(INDEX($P$746:$W$755,MOD(((2-1)*$N$744+1)-1,10)+1,INT((((2-1)*$N$744+1)-1)/10)+1)="","",INDEX($P$746:$W$755,MOD(((2-1)*$N$744+1)-1,10)+1,INT((((2-1)*$N$744+1)-1)/10)+1)))))</f>
        <v/>
      </c>
      <c r="E747" s="539">
        <f>IF($N$746="","",IF(OR(ISTEXT($N$744),ISTEXT($N$745),ISTEXT($N$746)),"",IF(OR(2&gt;$N$744,2&gt;$N$745,((2-1)*$N$744+2)&gt;$N$746),"",IF(INDEX($P$746:$W$755,MOD(((2-1)*$N$744+2)-1,10)+1,INT((((2-1)*$N$744+2)-1)/10)+1)="","",INDEX($P$746:$W$755,MOD(((2-1)*$N$744+2)-1,10)+1,INT((((2-1)*$N$744+2)-1)/10)+1)))))</f>
        <v/>
      </c>
      <c r="F747" s="539">
        <f>IF($N$746="","",IF(OR(ISTEXT($N$744),ISTEXT($N$745),ISTEXT($N$746)),"",IF(OR(3&gt;$N$744,2&gt;$N$745,((2-1)*$N$744+3)&gt;$N$746),"",IF(INDEX($P$746:$W$755,MOD(((2-1)*$N$744+3)-1,10)+1,INT((((2-1)*$N$744+3)-1)/10)+1)="","",INDEX($P$746:$W$755,MOD(((2-1)*$N$744+3)-1,10)+1,INT((((2-1)*$N$744+3)-1)/10)+1)))))</f>
        <v/>
      </c>
      <c r="G747" s="539">
        <f>IF($N$746="","",IF(OR(ISTEXT($N$744),ISTEXT($N$745),ISTEXT($N$746)),"",IF(OR(4&gt;$N$744,2&gt;$N$745,((2-1)*$N$744+4)&gt;$N$746),"",IF(INDEX($P$746:$W$755,MOD(((2-1)*$N$744+4)-1,10)+1,INT((((2-1)*$N$744+4)-1)/10)+1)="","",INDEX($P$746:$W$755,MOD(((2-1)*$N$744+4)-1,10)+1,INT((((2-1)*$N$744+4)-1)/10)+1)))))</f>
        <v/>
      </c>
      <c r="H747" s="539">
        <f>IF($N$746="","",IF(OR(ISTEXT($N$744),ISTEXT($N$745),ISTEXT($N$746)),"",IF(OR(5&gt;$N$744,2&gt;$N$745,((2-1)*$N$744+5)&gt;$N$746),"",IF(INDEX($P$746:$W$755,MOD(((2-1)*$N$744+5)-1,10)+1,INT((((2-1)*$N$744+5)-1)/10)+1)="","",INDEX($P$746:$W$755,MOD(((2-1)*$N$744+5)-1,10)+1,INT((((2-1)*$N$744+5)-1)/10)+1)))))</f>
        <v/>
      </c>
      <c r="I747" s="539">
        <f>IF($N$746="","",IF(OR(ISTEXT($N$744),ISTEXT($N$745),ISTEXT($N$746)),"",IF(OR(6&gt;$N$744,2&gt;$N$745,((2-1)*$N$744+6)&gt;$N$746),"",IF(INDEX($P$746:$W$755,MOD(((2-1)*$N$744+6)-1,10)+1,INT((((2-1)*$N$744+6)-1)/10)+1)="","",INDEX($P$746:$W$755,MOD(((2-1)*$N$744+6)-1,10)+1,INT((((2-1)*$N$744+6)-1)/10)+1)))))</f>
        <v/>
      </c>
      <c r="J747" s="539">
        <f>IF($N$746="","",IF(OR(ISTEXT($N$744),ISTEXT($N$745),ISTEXT($N$746)),"",IF(OR(7&gt;$N$744,2&gt;$N$745,((2-1)*$N$744+7)&gt;$N$746),"",IF(INDEX($P$746:$W$755,MOD(((2-1)*$N$744+7)-1,10)+1,INT((((2-1)*$N$744+7)-1)/10)+1)="","",INDEX($P$746:$W$755,MOD(((2-1)*$N$744+7)-1,10)+1,INT((((2-1)*$N$744+7)-1)/10)+1)))))</f>
        <v/>
      </c>
      <c r="K747" s="539">
        <f>IF($N$746="","",IF(OR(ISTEXT($N$744),ISTEXT($N$745),ISTEXT($N$746)),"",IF(OR(8&gt;$N$744,2&gt;$N$745,((2-1)*$N$744+8)&gt;$N$746),"",IF(INDEX($P$746:$W$755,MOD(((2-1)*$N$744+8)-1,10)+1,INT((((2-1)*$N$744+8)-1)/10)+1)="","",INDEX($P$746:$W$755,MOD(((2-1)*$N$744+8)-1,10)+1,INT((((2-1)*$N$744+8)-1)/10)+1)))))</f>
        <v/>
      </c>
      <c r="L747" s="539">
        <f>IF($N$746="","",IF(OR(ISTEXT($N$744),ISTEXT($N$745),ISTEXT($N$746)),"",IF(OR(9&gt;$N$744,2&gt;$N$745,((2-1)*$N$744+9)&gt;$N$746),"",IF(INDEX($P$746:$W$755,MOD(((2-1)*$N$744+9)-1,10)+1,INT((((2-1)*$N$744+9)-1)/10)+1)="","",INDEX($P$746:$W$755,MOD(((2-1)*$N$744+9)-1,10)+1,INT((((2-1)*$N$744+9)-1)/10)+1)))))</f>
        <v/>
      </c>
      <c r="M747" s="539">
        <f>IF($N$746="","",IF(OR(ISTEXT($N$744),ISTEXT($N$745),ISTEXT($N$746)),"",IF(OR(10&gt;$N$744,2&gt;$N$745,((2-1)*$N$744+10)&gt;$N$746),"",IF(INDEX($P$746:$W$755,MOD(((2-1)*$N$744+10)-1,10)+1,INT((((2-1)*$N$744+10)-1)/10)+1)="","",INDEX($P$746:$W$755,MOD(((2-1)*$N$744+10)-1,10)+1,INT((((2-1)*$N$744+10)-1)/10)+1)))))</f>
        <v/>
      </c>
      <c r="P747" s="540" t="n"/>
      <c r="Q747" s="540" t="n"/>
      <c r="R747" s="540" t="n"/>
      <c r="S747" s="540" t="n"/>
      <c r="T747" s="540" t="n"/>
      <c r="U747" s="540" t="n"/>
      <c r="V747" s="540" t="n"/>
      <c r="W747" s="540" t="n"/>
    </row>
    <row r="748" ht="13.35" customHeight="1" s="162">
      <c r="B748" s="537">
        <f>IF(OR($D$744="",$G$744=""),"",IF($D$744="Round",IF(3=1,"Axis 1 (0°)",IF(3=2,"Axis 2 (90°)","")),IF(ISTEXT($N$745),"",IF(3&gt;$N$745,"",IF(ISTEXT($I$744),"",ROUND((3-0.5)*$I$744/$N$745,1))))))</f>
        <v/>
      </c>
      <c r="C748" s="538" t="n"/>
      <c r="D748" s="539">
        <f>IF($N$746="","",IF(OR(ISTEXT($N$744),ISTEXT($N$745),ISTEXT($N$746)),"",IF(OR(1&gt;$N$744,3&gt;$N$745,((3-1)*$N$744+1)&gt;$N$746),"",IF(INDEX($P$746:$W$755,MOD(((3-1)*$N$744+1)-1,10)+1,INT((((3-1)*$N$744+1)-1)/10)+1)="","",INDEX($P$746:$W$755,MOD(((3-1)*$N$744+1)-1,10)+1,INT((((3-1)*$N$744+1)-1)/10)+1)))))</f>
        <v/>
      </c>
      <c r="E748" s="539">
        <f>IF($N$746="","",IF(OR(ISTEXT($N$744),ISTEXT($N$745),ISTEXT($N$746)),"",IF(OR(2&gt;$N$744,3&gt;$N$745,((3-1)*$N$744+2)&gt;$N$746),"",IF(INDEX($P$746:$W$755,MOD(((3-1)*$N$744+2)-1,10)+1,INT((((3-1)*$N$744+2)-1)/10)+1)="","",INDEX($P$746:$W$755,MOD(((3-1)*$N$744+2)-1,10)+1,INT((((3-1)*$N$744+2)-1)/10)+1)))))</f>
        <v/>
      </c>
      <c r="F748" s="539">
        <f>IF($N$746="","",IF(OR(ISTEXT($N$744),ISTEXT($N$745),ISTEXT($N$746)),"",IF(OR(3&gt;$N$744,3&gt;$N$745,((3-1)*$N$744+3)&gt;$N$746),"",IF(INDEX($P$746:$W$755,MOD(((3-1)*$N$744+3)-1,10)+1,INT((((3-1)*$N$744+3)-1)/10)+1)="","",INDEX($P$746:$W$755,MOD(((3-1)*$N$744+3)-1,10)+1,INT((((3-1)*$N$744+3)-1)/10)+1)))))</f>
        <v/>
      </c>
      <c r="G748" s="539">
        <f>IF($N$746="","",IF(OR(ISTEXT($N$744),ISTEXT($N$745),ISTEXT($N$746)),"",IF(OR(4&gt;$N$744,3&gt;$N$745,((3-1)*$N$744+4)&gt;$N$746),"",IF(INDEX($P$746:$W$755,MOD(((3-1)*$N$744+4)-1,10)+1,INT((((3-1)*$N$744+4)-1)/10)+1)="","",INDEX($P$746:$W$755,MOD(((3-1)*$N$744+4)-1,10)+1,INT((((3-1)*$N$744+4)-1)/10)+1)))))</f>
        <v/>
      </c>
      <c r="H748" s="539">
        <f>IF($N$746="","",IF(OR(ISTEXT($N$744),ISTEXT($N$745),ISTEXT($N$746)),"",IF(OR(5&gt;$N$744,3&gt;$N$745,((3-1)*$N$744+5)&gt;$N$746),"",IF(INDEX($P$746:$W$755,MOD(((3-1)*$N$744+5)-1,10)+1,INT((((3-1)*$N$744+5)-1)/10)+1)="","",INDEX($P$746:$W$755,MOD(((3-1)*$N$744+5)-1,10)+1,INT((((3-1)*$N$744+5)-1)/10)+1)))))</f>
        <v/>
      </c>
      <c r="I748" s="539">
        <f>IF($N$746="","",IF(OR(ISTEXT($N$744),ISTEXT($N$745),ISTEXT($N$746)),"",IF(OR(6&gt;$N$744,3&gt;$N$745,((3-1)*$N$744+6)&gt;$N$746),"",IF(INDEX($P$746:$W$755,MOD(((3-1)*$N$744+6)-1,10)+1,INT((((3-1)*$N$744+6)-1)/10)+1)="","",INDEX($P$746:$W$755,MOD(((3-1)*$N$744+6)-1,10)+1,INT((((3-1)*$N$744+6)-1)/10)+1)))))</f>
        <v/>
      </c>
      <c r="J748" s="539">
        <f>IF($N$746="","",IF(OR(ISTEXT($N$744),ISTEXT($N$745),ISTEXT($N$746)),"",IF(OR(7&gt;$N$744,3&gt;$N$745,((3-1)*$N$744+7)&gt;$N$746),"",IF(INDEX($P$746:$W$755,MOD(((3-1)*$N$744+7)-1,10)+1,INT((((3-1)*$N$744+7)-1)/10)+1)="","",INDEX($P$746:$W$755,MOD(((3-1)*$N$744+7)-1,10)+1,INT((((3-1)*$N$744+7)-1)/10)+1)))))</f>
        <v/>
      </c>
      <c r="K748" s="539">
        <f>IF($N$746="","",IF(OR(ISTEXT($N$744),ISTEXT($N$745),ISTEXT($N$746)),"",IF(OR(8&gt;$N$744,3&gt;$N$745,((3-1)*$N$744+8)&gt;$N$746),"",IF(INDEX($P$746:$W$755,MOD(((3-1)*$N$744+8)-1,10)+1,INT((((3-1)*$N$744+8)-1)/10)+1)="","",INDEX($P$746:$W$755,MOD(((3-1)*$N$744+8)-1,10)+1,INT((((3-1)*$N$744+8)-1)/10)+1)))))</f>
        <v/>
      </c>
      <c r="L748" s="539">
        <f>IF($N$746="","",IF(OR(ISTEXT($N$744),ISTEXT($N$745),ISTEXT($N$746)),"",IF(OR(9&gt;$N$744,3&gt;$N$745,((3-1)*$N$744+9)&gt;$N$746),"",IF(INDEX($P$746:$W$755,MOD(((3-1)*$N$744+9)-1,10)+1,INT((((3-1)*$N$744+9)-1)/10)+1)="","",INDEX($P$746:$W$755,MOD(((3-1)*$N$744+9)-1,10)+1,INT((((3-1)*$N$744+9)-1)/10)+1)))))</f>
        <v/>
      </c>
      <c r="M748" s="539">
        <f>IF($N$746="","",IF(OR(ISTEXT($N$744),ISTEXT($N$745),ISTEXT($N$746)),"",IF(OR(10&gt;$N$744,3&gt;$N$745,((3-1)*$N$744+10)&gt;$N$746),"",IF(INDEX($P$746:$W$755,MOD(((3-1)*$N$744+10)-1,10)+1,INT((((3-1)*$N$744+10)-1)/10)+1)="","",INDEX($P$746:$W$755,MOD(((3-1)*$N$744+10)-1,10)+1,INT((((3-1)*$N$744+10)-1)/10)+1)))))</f>
        <v/>
      </c>
      <c r="P748" s="540" t="n"/>
      <c r="Q748" s="540" t="n"/>
      <c r="R748" s="540" t="n"/>
      <c r="S748" s="540" t="n"/>
      <c r="T748" s="540" t="n"/>
      <c r="U748" s="540" t="n"/>
      <c r="V748" s="540" t="n"/>
      <c r="W748" s="540" t="n"/>
    </row>
    <row r="749" ht="13.35" customHeight="1" s="162">
      <c r="B749" s="537">
        <f>IF(OR($D$744="",$G$744=""),"",IF($D$744="Round",IF(4=1,"Axis 1 (0°)",IF(4=2,"Axis 2 (90°)","")),IF(ISTEXT($N$745),"",IF(4&gt;$N$745,"",IF(ISTEXT($I$744),"",ROUND((4-0.5)*$I$744/$N$745,1))))))</f>
        <v/>
      </c>
      <c r="C749" s="538" t="n"/>
      <c r="D749" s="539">
        <f>IF($N$746="","",IF(OR(ISTEXT($N$744),ISTEXT($N$745),ISTEXT($N$746)),"",IF(OR(1&gt;$N$744,4&gt;$N$745,((4-1)*$N$744+1)&gt;$N$746),"",IF(INDEX($P$746:$W$755,MOD(((4-1)*$N$744+1)-1,10)+1,INT((((4-1)*$N$744+1)-1)/10)+1)="","",INDEX($P$746:$W$755,MOD(((4-1)*$N$744+1)-1,10)+1,INT((((4-1)*$N$744+1)-1)/10)+1)))))</f>
        <v/>
      </c>
      <c r="E749" s="539">
        <f>IF($N$746="","",IF(OR(ISTEXT($N$744),ISTEXT($N$745),ISTEXT($N$746)),"",IF(OR(2&gt;$N$744,4&gt;$N$745,((4-1)*$N$744+2)&gt;$N$746),"",IF(INDEX($P$746:$W$755,MOD(((4-1)*$N$744+2)-1,10)+1,INT((((4-1)*$N$744+2)-1)/10)+1)="","",INDEX($P$746:$W$755,MOD(((4-1)*$N$744+2)-1,10)+1,INT((((4-1)*$N$744+2)-1)/10)+1)))))</f>
        <v/>
      </c>
      <c r="F749" s="539">
        <f>IF($N$746="","",IF(OR(ISTEXT($N$744),ISTEXT($N$745),ISTEXT($N$746)),"",IF(OR(3&gt;$N$744,4&gt;$N$745,((4-1)*$N$744+3)&gt;$N$746),"",IF(INDEX($P$746:$W$755,MOD(((4-1)*$N$744+3)-1,10)+1,INT((((4-1)*$N$744+3)-1)/10)+1)="","",INDEX($P$746:$W$755,MOD(((4-1)*$N$744+3)-1,10)+1,INT((((4-1)*$N$744+3)-1)/10)+1)))))</f>
        <v/>
      </c>
      <c r="G749" s="539">
        <f>IF($N$746="","",IF(OR(ISTEXT($N$744),ISTEXT($N$745),ISTEXT($N$746)),"",IF(OR(4&gt;$N$744,4&gt;$N$745,((4-1)*$N$744+4)&gt;$N$746),"",IF(INDEX($P$746:$W$755,MOD(((4-1)*$N$744+4)-1,10)+1,INT((((4-1)*$N$744+4)-1)/10)+1)="","",INDEX($P$746:$W$755,MOD(((4-1)*$N$744+4)-1,10)+1,INT((((4-1)*$N$744+4)-1)/10)+1)))))</f>
        <v/>
      </c>
      <c r="H749" s="539">
        <f>IF($N$746="","",IF(OR(ISTEXT($N$744),ISTEXT($N$745),ISTEXT($N$746)),"",IF(OR(5&gt;$N$744,4&gt;$N$745,((4-1)*$N$744+5)&gt;$N$746),"",IF(INDEX($P$746:$W$755,MOD(((4-1)*$N$744+5)-1,10)+1,INT((((4-1)*$N$744+5)-1)/10)+1)="","",INDEX($P$746:$W$755,MOD(((4-1)*$N$744+5)-1,10)+1,INT((((4-1)*$N$744+5)-1)/10)+1)))))</f>
        <v/>
      </c>
      <c r="I749" s="539">
        <f>IF($N$746="","",IF(OR(ISTEXT($N$744),ISTEXT($N$745),ISTEXT($N$746)),"",IF(OR(6&gt;$N$744,4&gt;$N$745,((4-1)*$N$744+6)&gt;$N$746),"",IF(INDEX($P$746:$W$755,MOD(((4-1)*$N$744+6)-1,10)+1,INT((((4-1)*$N$744+6)-1)/10)+1)="","",INDEX($P$746:$W$755,MOD(((4-1)*$N$744+6)-1,10)+1,INT((((4-1)*$N$744+6)-1)/10)+1)))))</f>
        <v/>
      </c>
      <c r="J749" s="539">
        <f>IF($N$746="","",IF(OR(ISTEXT($N$744),ISTEXT($N$745),ISTEXT($N$746)),"",IF(OR(7&gt;$N$744,4&gt;$N$745,((4-1)*$N$744+7)&gt;$N$746),"",IF(INDEX($P$746:$W$755,MOD(((4-1)*$N$744+7)-1,10)+1,INT((((4-1)*$N$744+7)-1)/10)+1)="","",INDEX($P$746:$W$755,MOD(((4-1)*$N$744+7)-1,10)+1,INT((((4-1)*$N$744+7)-1)/10)+1)))))</f>
        <v/>
      </c>
      <c r="K749" s="539">
        <f>IF($N$746="","",IF(OR(ISTEXT($N$744),ISTEXT($N$745),ISTEXT($N$746)),"",IF(OR(8&gt;$N$744,4&gt;$N$745,((4-1)*$N$744+8)&gt;$N$746),"",IF(INDEX($P$746:$W$755,MOD(((4-1)*$N$744+8)-1,10)+1,INT((((4-1)*$N$744+8)-1)/10)+1)="","",INDEX($P$746:$W$755,MOD(((4-1)*$N$744+8)-1,10)+1,INT((((4-1)*$N$744+8)-1)/10)+1)))))</f>
        <v/>
      </c>
      <c r="L749" s="539">
        <f>IF($N$746="","",IF(OR(ISTEXT($N$744),ISTEXT($N$745),ISTEXT($N$746)),"",IF(OR(9&gt;$N$744,4&gt;$N$745,((4-1)*$N$744+9)&gt;$N$746),"",IF(INDEX($P$746:$W$755,MOD(((4-1)*$N$744+9)-1,10)+1,INT((((4-1)*$N$744+9)-1)/10)+1)="","",INDEX($P$746:$W$755,MOD(((4-1)*$N$744+9)-1,10)+1,INT((((4-1)*$N$744+9)-1)/10)+1)))))</f>
        <v/>
      </c>
      <c r="M749" s="539">
        <f>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IF(OR($D$744="",$G$744=""),"",IF($D$744="Round",IF(5=1,"Axis 1 (0°)",IF(5=2,"Axis 2 (90°)","")),IF(ISTEXT($N$745),"",IF(5&gt;$N$745,"",IF(ISTEXT($I$744),"",ROUND((5-0.5)*$I$744/$N$745,1))))))</f>
        <v/>
      </c>
      <c r="C750" s="538" t="n"/>
      <c r="D750" s="539">
        <f>IF($N$746="","",IF(OR(ISTEXT($N$744),ISTEXT($N$745),ISTEXT($N$746)),"",IF(OR(1&gt;$N$744,5&gt;$N$745,((5-1)*$N$744+1)&gt;$N$746),"",IF(INDEX($P$746:$W$755,MOD(((5-1)*$N$744+1)-1,10)+1,INT((((5-1)*$N$744+1)-1)/10)+1)="","",INDEX($P$746:$W$755,MOD(((5-1)*$N$744+1)-1,10)+1,INT((((5-1)*$N$744+1)-1)/10)+1)))))</f>
        <v/>
      </c>
      <c r="E750" s="539">
        <f>IF($N$746="","",IF(OR(ISTEXT($N$744),ISTEXT($N$745),ISTEXT($N$746)),"",IF(OR(2&gt;$N$744,5&gt;$N$745,((5-1)*$N$744+2)&gt;$N$746),"",IF(INDEX($P$746:$W$755,MOD(((5-1)*$N$744+2)-1,10)+1,INT((((5-1)*$N$744+2)-1)/10)+1)="","",INDEX($P$746:$W$755,MOD(((5-1)*$N$744+2)-1,10)+1,INT((((5-1)*$N$744+2)-1)/10)+1)))))</f>
        <v/>
      </c>
      <c r="F750" s="539">
        <f>IF($N$746="","",IF(OR(ISTEXT($N$744),ISTEXT($N$745),ISTEXT($N$746)),"",IF(OR(3&gt;$N$744,5&gt;$N$745,((5-1)*$N$744+3)&gt;$N$746),"",IF(INDEX($P$746:$W$755,MOD(((5-1)*$N$744+3)-1,10)+1,INT((((5-1)*$N$744+3)-1)/10)+1)="","",INDEX($P$746:$W$755,MOD(((5-1)*$N$744+3)-1,10)+1,INT((((5-1)*$N$744+3)-1)/10)+1)))))</f>
        <v/>
      </c>
      <c r="G750" s="539">
        <f>IF($N$746="","",IF(OR(ISTEXT($N$744),ISTEXT($N$745),ISTEXT($N$746)),"",IF(OR(4&gt;$N$744,5&gt;$N$745,((5-1)*$N$744+4)&gt;$N$746),"",IF(INDEX($P$746:$W$755,MOD(((5-1)*$N$744+4)-1,10)+1,INT((((5-1)*$N$744+4)-1)/10)+1)="","",INDEX($P$746:$W$755,MOD(((5-1)*$N$744+4)-1,10)+1,INT((((5-1)*$N$744+4)-1)/10)+1)))))</f>
        <v/>
      </c>
      <c r="H750" s="539">
        <f>IF($N$746="","",IF(OR(ISTEXT($N$744),ISTEXT($N$745),ISTEXT($N$746)),"",IF(OR(5&gt;$N$744,5&gt;$N$745,((5-1)*$N$744+5)&gt;$N$746),"",IF(INDEX($P$746:$W$755,MOD(((5-1)*$N$744+5)-1,10)+1,INT((((5-1)*$N$744+5)-1)/10)+1)="","",INDEX($P$746:$W$755,MOD(((5-1)*$N$744+5)-1,10)+1,INT((((5-1)*$N$744+5)-1)/10)+1)))))</f>
        <v/>
      </c>
      <c r="I750" s="539">
        <f>IF($N$746="","",IF(OR(ISTEXT($N$744),ISTEXT($N$745),ISTEXT($N$746)),"",IF(OR(6&gt;$N$744,5&gt;$N$745,((5-1)*$N$744+6)&gt;$N$746),"",IF(INDEX($P$746:$W$755,MOD(((5-1)*$N$744+6)-1,10)+1,INT((((5-1)*$N$744+6)-1)/10)+1)="","",INDEX($P$746:$W$755,MOD(((5-1)*$N$744+6)-1,10)+1,INT((((5-1)*$N$744+6)-1)/10)+1)))))</f>
        <v/>
      </c>
      <c r="J750" s="539">
        <f>IF($N$746="","",IF(OR(ISTEXT($N$744),ISTEXT($N$745),ISTEXT($N$746)),"",IF(OR(7&gt;$N$744,5&gt;$N$745,((5-1)*$N$744+7)&gt;$N$746),"",IF(INDEX($P$746:$W$755,MOD(((5-1)*$N$744+7)-1,10)+1,INT((((5-1)*$N$744+7)-1)/10)+1)="","",INDEX($P$746:$W$755,MOD(((5-1)*$N$744+7)-1,10)+1,INT((((5-1)*$N$744+7)-1)/10)+1)))))</f>
        <v/>
      </c>
      <c r="K750" s="539">
        <f>IF($N$746="","",IF(OR(ISTEXT($N$744),ISTEXT($N$745),ISTEXT($N$746)),"",IF(OR(8&gt;$N$744,5&gt;$N$745,((5-1)*$N$744+8)&gt;$N$746),"",IF(INDEX($P$746:$W$755,MOD(((5-1)*$N$744+8)-1,10)+1,INT((((5-1)*$N$744+8)-1)/10)+1)="","",INDEX($P$746:$W$755,MOD(((5-1)*$N$744+8)-1,10)+1,INT((((5-1)*$N$744+8)-1)/10)+1)))))</f>
        <v/>
      </c>
      <c r="L750" s="539">
        <f>IF($N$746="","",IF(OR(ISTEXT($N$744),ISTEXT($N$745),ISTEXT($N$746)),"",IF(OR(9&gt;$N$744,5&gt;$N$745,((5-1)*$N$744+9)&gt;$N$746),"",IF(INDEX($P$746:$W$755,MOD(((5-1)*$N$744+9)-1,10)+1,INT((((5-1)*$N$744+9)-1)/10)+1)="","",INDEX($P$746:$W$755,MOD(((5-1)*$N$744+9)-1,10)+1,INT((((5-1)*$N$744+9)-1)/10)+1)))))</f>
        <v/>
      </c>
      <c r="M750" s="539">
        <f>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IF(OR($D$744="",$G$744=""),"",IF($D$744="Round",IF(6=1,"Axis 1 (0°)",IF(6=2,"Axis 2 (90°)","")),IF(ISTEXT($N$745),"",IF(6&gt;$N$745,"",IF(ISTEXT($I$744),"",ROUND((6-0.5)*$I$744/$N$745,1))))))</f>
        <v/>
      </c>
      <c r="C751" s="538" t="n"/>
      <c r="D751" s="539">
        <f>IF($N$746="","",IF(OR(ISTEXT($N$744),ISTEXT($N$745),ISTEXT($N$746)),"",IF(OR(1&gt;$N$744,6&gt;$N$745,((6-1)*$N$744+1)&gt;$N$746),"",IF(INDEX($P$746:$W$755,MOD(((6-1)*$N$744+1)-1,10)+1,INT((((6-1)*$N$744+1)-1)/10)+1)="","",INDEX($P$746:$W$755,MOD(((6-1)*$N$744+1)-1,10)+1,INT((((6-1)*$N$744+1)-1)/10)+1)))))</f>
        <v/>
      </c>
      <c r="E751" s="539">
        <f>IF($N$746="","",IF(OR(ISTEXT($N$744),ISTEXT($N$745),ISTEXT($N$746)),"",IF(OR(2&gt;$N$744,6&gt;$N$745,((6-1)*$N$744+2)&gt;$N$746),"",IF(INDEX($P$746:$W$755,MOD(((6-1)*$N$744+2)-1,10)+1,INT((((6-1)*$N$744+2)-1)/10)+1)="","",INDEX($P$746:$W$755,MOD(((6-1)*$N$744+2)-1,10)+1,INT((((6-1)*$N$744+2)-1)/10)+1)))))</f>
        <v/>
      </c>
      <c r="F751" s="539">
        <f>IF($N$746="","",IF(OR(ISTEXT($N$744),ISTEXT($N$745),ISTEXT($N$746)),"",IF(OR(3&gt;$N$744,6&gt;$N$745,((6-1)*$N$744+3)&gt;$N$746),"",IF(INDEX($P$746:$W$755,MOD(((6-1)*$N$744+3)-1,10)+1,INT((((6-1)*$N$744+3)-1)/10)+1)="","",INDEX($P$746:$W$755,MOD(((6-1)*$N$744+3)-1,10)+1,INT((((6-1)*$N$744+3)-1)/10)+1)))))</f>
        <v/>
      </c>
      <c r="G751" s="539">
        <f>IF($N$746="","",IF(OR(ISTEXT($N$744),ISTEXT($N$745),ISTEXT($N$746)),"",IF(OR(4&gt;$N$744,6&gt;$N$745,((6-1)*$N$744+4)&gt;$N$746),"",IF(INDEX($P$746:$W$755,MOD(((6-1)*$N$744+4)-1,10)+1,INT((((6-1)*$N$744+4)-1)/10)+1)="","",INDEX($P$746:$W$755,MOD(((6-1)*$N$744+4)-1,10)+1,INT((((6-1)*$N$744+4)-1)/10)+1)))))</f>
        <v/>
      </c>
      <c r="H751" s="539">
        <f>IF($N$746="","",IF(OR(ISTEXT($N$744),ISTEXT($N$745),ISTEXT($N$746)),"",IF(OR(5&gt;$N$744,6&gt;$N$745,((6-1)*$N$744+5)&gt;$N$746),"",IF(INDEX($P$746:$W$755,MOD(((6-1)*$N$744+5)-1,10)+1,INT((((6-1)*$N$744+5)-1)/10)+1)="","",INDEX($P$746:$W$755,MOD(((6-1)*$N$744+5)-1,10)+1,INT((((6-1)*$N$744+5)-1)/10)+1)))))</f>
        <v/>
      </c>
      <c r="I751" s="539">
        <f>IF($N$746="","",IF(OR(ISTEXT($N$744),ISTEXT($N$745),ISTEXT($N$746)),"",IF(OR(6&gt;$N$744,6&gt;$N$745,((6-1)*$N$744+6)&gt;$N$746),"",IF(INDEX($P$746:$W$755,MOD(((6-1)*$N$744+6)-1,10)+1,INT((((6-1)*$N$744+6)-1)/10)+1)="","",INDEX($P$746:$W$755,MOD(((6-1)*$N$744+6)-1,10)+1,INT((((6-1)*$N$744+6)-1)/10)+1)))))</f>
        <v/>
      </c>
      <c r="J751" s="539">
        <f>IF($N$746="","",IF(OR(ISTEXT($N$744),ISTEXT($N$745),ISTEXT($N$746)),"",IF(OR(7&gt;$N$744,6&gt;$N$745,((6-1)*$N$744+7)&gt;$N$746),"",IF(INDEX($P$746:$W$755,MOD(((6-1)*$N$744+7)-1,10)+1,INT((((6-1)*$N$744+7)-1)/10)+1)="","",INDEX($P$746:$W$755,MOD(((6-1)*$N$744+7)-1,10)+1,INT((((6-1)*$N$744+7)-1)/10)+1)))))</f>
        <v/>
      </c>
      <c r="K751" s="539">
        <f>IF($N$746="","",IF(OR(ISTEXT($N$744),ISTEXT($N$745),ISTEXT($N$746)),"",IF(OR(8&gt;$N$744,6&gt;$N$745,((6-1)*$N$744+8)&gt;$N$746),"",IF(INDEX($P$746:$W$755,MOD(((6-1)*$N$744+8)-1,10)+1,INT((((6-1)*$N$744+8)-1)/10)+1)="","",INDEX($P$746:$W$755,MOD(((6-1)*$N$744+8)-1,10)+1,INT((((6-1)*$N$744+8)-1)/10)+1)))))</f>
        <v/>
      </c>
      <c r="L751" s="539">
        <f>IF($N$746="","",IF(OR(ISTEXT($N$744),ISTEXT($N$745),ISTEXT($N$746)),"",IF(OR(9&gt;$N$744,6&gt;$N$745,((6-1)*$N$744+9)&gt;$N$746),"",IF(INDEX($P$746:$W$755,MOD(((6-1)*$N$744+9)-1,10)+1,INT((((6-1)*$N$744+9)-1)/10)+1)="","",INDEX($P$746:$W$755,MOD(((6-1)*$N$744+9)-1,10)+1,INT((((6-1)*$N$744+9)-1)/10)+1)))))</f>
        <v/>
      </c>
      <c r="M751" s="539">
        <f>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IF(OR($D$744="",$G$744=""),"",IF($D$744="Round",IF(7=1,"Axis 1 (0°)",IF(7=2,"Axis 2 (90°)","")),IF(ISTEXT($N$745),"",IF(7&gt;$N$745,"",IF(ISTEXT($I$744),"",ROUND((7-0.5)*$I$744/$N$745,1))))))</f>
        <v/>
      </c>
      <c r="C752" s="538" t="n"/>
      <c r="D752" s="539">
        <f>IF($N$746="","",IF(OR(ISTEXT($N$744),ISTEXT($N$745),ISTEXT($N$746)),"",IF(OR(1&gt;$N$744,7&gt;$N$745,((7-1)*$N$744+1)&gt;$N$746),"",IF(INDEX($P$746:$W$755,MOD(((7-1)*$N$744+1)-1,10)+1,INT((((7-1)*$N$744+1)-1)/10)+1)="","",INDEX($P$746:$W$755,MOD(((7-1)*$N$744+1)-1,10)+1,INT((((7-1)*$N$744+1)-1)/10)+1)))))</f>
        <v/>
      </c>
      <c r="E752" s="539">
        <f>IF($N$746="","",IF(OR(ISTEXT($N$744),ISTEXT($N$745),ISTEXT($N$746)),"",IF(OR(2&gt;$N$744,7&gt;$N$745,((7-1)*$N$744+2)&gt;$N$746),"",IF(INDEX($P$746:$W$755,MOD(((7-1)*$N$744+2)-1,10)+1,INT((((7-1)*$N$744+2)-1)/10)+1)="","",INDEX($P$746:$W$755,MOD(((7-1)*$N$744+2)-1,10)+1,INT((((7-1)*$N$744+2)-1)/10)+1)))))</f>
        <v/>
      </c>
      <c r="F752" s="539">
        <f>IF($N$746="","",IF(OR(ISTEXT($N$744),ISTEXT($N$745),ISTEXT($N$746)),"",IF(OR(3&gt;$N$744,7&gt;$N$745,((7-1)*$N$744+3)&gt;$N$746),"",IF(INDEX($P$746:$W$755,MOD(((7-1)*$N$744+3)-1,10)+1,INT((((7-1)*$N$744+3)-1)/10)+1)="","",INDEX($P$746:$W$755,MOD(((7-1)*$N$744+3)-1,10)+1,INT((((7-1)*$N$744+3)-1)/10)+1)))))</f>
        <v/>
      </c>
      <c r="G752" s="539">
        <f>IF($N$746="","",IF(OR(ISTEXT($N$744),ISTEXT($N$745),ISTEXT($N$746)),"",IF(OR(4&gt;$N$744,7&gt;$N$745,((7-1)*$N$744+4)&gt;$N$746),"",IF(INDEX($P$746:$W$755,MOD(((7-1)*$N$744+4)-1,10)+1,INT((((7-1)*$N$744+4)-1)/10)+1)="","",INDEX($P$746:$W$755,MOD(((7-1)*$N$744+4)-1,10)+1,INT((((7-1)*$N$744+4)-1)/10)+1)))))</f>
        <v/>
      </c>
      <c r="H752" s="539">
        <f>IF($N$746="","",IF(OR(ISTEXT($N$744),ISTEXT($N$745),ISTEXT($N$746)),"",IF(OR(5&gt;$N$744,7&gt;$N$745,((7-1)*$N$744+5)&gt;$N$746),"",IF(INDEX($P$746:$W$755,MOD(((7-1)*$N$744+5)-1,10)+1,INT((((7-1)*$N$744+5)-1)/10)+1)="","",INDEX($P$746:$W$755,MOD(((7-1)*$N$744+5)-1,10)+1,INT((((7-1)*$N$744+5)-1)/10)+1)))))</f>
        <v/>
      </c>
      <c r="I752" s="539">
        <f>IF($N$746="","",IF(OR(ISTEXT($N$744),ISTEXT($N$745),ISTEXT($N$746)),"",IF(OR(6&gt;$N$744,7&gt;$N$745,((7-1)*$N$744+6)&gt;$N$746),"",IF(INDEX($P$746:$W$755,MOD(((7-1)*$N$744+6)-1,10)+1,INT((((7-1)*$N$744+6)-1)/10)+1)="","",INDEX($P$746:$W$755,MOD(((7-1)*$N$744+6)-1,10)+1,INT((((7-1)*$N$744+6)-1)/10)+1)))))</f>
        <v/>
      </c>
      <c r="J752" s="539">
        <f>IF($N$746="","",IF(OR(ISTEXT($N$744),ISTEXT($N$745),ISTEXT($N$746)),"",IF(OR(7&gt;$N$744,7&gt;$N$745,((7-1)*$N$744+7)&gt;$N$746),"",IF(INDEX($P$746:$W$755,MOD(((7-1)*$N$744+7)-1,10)+1,INT((((7-1)*$N$744+7)-1)/10)+1)="","",INDEX($P$746:$W$755,MOD(((7-1)*$N$744+7)-1,10)+1,INT((((7-1)*$N$744+7)-1)/10)+1)))))</f>
        <v/>
      </c>
      <c r="K752" s="539">
        <f>IF($N$746="","",IF(OR(ISTEXT($N$744),ISTEXT($N$745),ISTEXT($N$746)),"",IF(OR(8&gt;$N$744,7&gt;$N$745,((7-1)*$N$744+8)&gt;$N$746),"",IF(INDEX($P$746:$W$755,MOD(((7-1)*$N$744+8)-1,10)+1,INT((((7-1)*$N$744+8)-1)/10)+1)="","",INDEX($P$746:$W$755,MOD(((7-1)*$N$744+8)-1,10)+1,INT((((7-1)*$N$744+8)-1)/10)+1)))))</f>
        <v/>
      </c>
      <c r="L752" s="539">
        <f>IF($N$746="","",IF(OR(ISTEXT($N$744),ISTEXT($N$745),ISTEXT($N$746)),"",IF(OR(9&gt;$N$744,7&gt;$N$745,((7-1)*$N$744+9)&gt;$N$746),"",IF(INDEX($P$746:$W$755,MOD(((7-1)*$N$744+9)-1,10)+1,INT((((7-1)*$N$744+9)-1)/10)+1)="","",INDEX($P$746:$W$755,MOD(((7-1)*$N$744+9)-1,10)+1,INT((((7-1)*$N$744+9)-1)/10)+1)))))</f>
        <v/>
      </c>
      <c r="M752" s="539">
        <f>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IF(OR($D$744="",$G$744=""),"",IF($D$744="Round",IF(8=1,"Axis 1 (0°)",IF(8=2,"Axis 2 (90°)","")),IF(ISTEXT($N$745),"",IF(8&gt;$N$745,"",IF(ISTEXT($I$744),"",ROUND((8-0.5)*$I$744/$N$745,1))))))</f>
        <v/>
      </c>
      <c r="C753" s="538" t="n"/>
      <c r="D753" s="539">
        <f>IF($N$746="","",IF(OR(ISTEXT($N$744),ISTEXT($N$745),ISTEXT($N$746)),"",IF(OR(1&gt;$N$744,8&gt;$N$745,((8-1)*$N$744+1)&gt;$N$746),"",IF(INDEX($P$746:$W$755,MOD(((8-1)*$N$744+1)-1,10)+1,INT((((8-1)*$N$744+1)-1)/10)+1)="","",INDEX($P$746:$W$755,MOD(((8-1)*$N$744+1)-1,10)+1,INT((((8-1)*$N$744+1)-1)/10)+1)))))</f>
        <v/>
      </c>
      <c r="E753" s="539">
        <f>IF($N$746="","",IF(OR(ISTEXT($N$744),ISTEXT($N$745),ISTEXT($N$746)),"",IF(OR(2&gt;$N$744,8&gt;$N$745,((8-1)*$N$744+2)&gt;$N$746),"",IF(INDEX($P$746:$W$755,MOD(((8-1)*$N$744+2)-1,10)+1,INT((((8-1)*$N$744+2)-1)/10)+1)="","",INDEX($P$746:$W$755,MOD(((8-1)*$N$744+2)-1,10)+1,INT((((8-1)*$N$744+2)-1)/10)+1)))))</f>
        <v/>
      </c>
      <c r="F753" s="539">
        <f>IF($N$746="","",IF(OR(ISTEXT($N$744),ISTEXT($N$745),ISTEXT($N$746)),"",IF(OR(3&gt;$N$744,8&gt;$N$745,((8-1)*$N$744+3)&gt;$N$746),"",IF(INDEX($P$746:$W$755,MOD(((8-1)*$N$744+3)-1,10)+1,INT((((8-1)*$N$744+3)-1)/10)+1)="","",INDEX($P$746:$W$755,MOD(((8-1)*$N$744+3)-1,10)+1,INT((((8-1)*$N$744+3)-1)/10)+1)))))</f>
        <v/>
      </c>
      <c r="G753" s="539">
        <f>IF($N$746="","",IF(OR(ISTEXT($N$744),ISTEXT($N$745),ISTEXT($N$746)),"",IF(OR(4&gt;$N$744,8&gt;$N$745,((8-1)*$N$744+4)&gt;$N$746),"",IF(INDEX($P$746:$W$755,MOD(((8-1)*$N$744+4)-1,10)+1,INT((((8-1)*$N$744+4)-1)/10)+1)="","",INDEX($P$746:$W$755,MOD(((8-1)*$N$744+4)-1,10)+1,INT((((8-1)*$N$744+4)-1)/10)+1)))))</f>
        <v/>
      </c>
      <c r="H753" s="539">
        <f>IF($N$746="","",IF(OR(ISTEXT($N$744),ISTEXT($N$745),ISTEXT($N$746)),"",IF(OR(5&gt;$N$744,8&gt;$N$745,((8-1)*$N$744+5)&gt;$N$746),"",IF(INDEX($P$746:$W$755,MOD(((8-1)*$N$744+5)-1,10)+1,INT((((8-1)*$N$744+5)-1)/10)+1)="","",INDEX($P$746:$W$755,MOD(((8-1)*$N$744+5)-1,10)+1,INT((((8-1)*$N$744+5)-1)/10)+1)))))</f>
        <v/>
      </c>
      <c r="I753" s="539">
        <f>IF($N$746="","",IF(OR(ISTEXT($N$744),ISTEXT($N$745),ISTEXT($N$746)),"",IF(OR(6&gt;$N$744,8&gt;$N$745,((8-1)*$N$744+6)&gt;$N$746),"",IF(INDEX($P$746:$W$755,MOD(((8-1)*$N$744+6)-1,10)+1,INT((((8-1)*$N$744+6)-1)/10)+1)="","",INDEX($P$746:$W$755,MOD(((8-1)*$N$744+6)-1,10)+1,INT((((8-1)*$N$744+6)-1)/10)+1)))))</f>
        <v/>
      </c>
      <c r="J753" s="539">
        <f>IF($N$746="","",IF(OR(ISTEXT($N$744),ISTEXT($N$745),ISTEXT($N$746)),"",IF(OR(7&gt;$N$744,8&gt;$N$745,((8-1)*$N$744+7)&gt;$N$746),"",IF(INDEX($P$746:$W$755,MOD(((8-1)*$N$744+7)-1,10)+1,INT((((8-1)*$N$744+7)-1)/10)+1)="","",INDEX($P$746:$W$755,MOD(((8-1)*$N$744+7)-1,10)+1,INT((((8-1)*$N$744+7)-1)/10)+1)))))</f>
        <v/>
      </c>
      <c r="K753" s="539">
        <f>IF($N$746="","",IF(OR(ISTEXT($N$744),ISTEXT($N$745),ISTEXT($N$746)),"",IF(OR(8&gt;$N$744,8&gt;$N$745,((8-1)*$N$744+8)&gt;$N$746),"",IF(INDEX($P$746:$W$755,MOD(((8-1)*$N$744+8)-1,10)+1,INT((((8-1)*$N$744+8)-1)/10)+1)="","",INDEX($P$746:$W$755,MOD(((8-1)*$N$744+8)-1,10)+1,INT((((8-1)*$N$744+8)-1)/10)+1)))))</f>
        <v/>
      </c>
      <c r="L753" s="539">
        <f>IF($N$746="","",IF(OR(ISTEXT($N$744),ISTEXT($N$745),ISTEXT($N$746)),"",IF(OR(9&gt;$N$744,8&gt;$N$745,((8-1)*$N$744+9)&gt;$N$746),"",IF(INDEX($P$746:$W$755,MOD(((8-1)*$N$744+9)-1,10)+1,INT((((8-1)*$N$744+9)-1)/10)+1)="","",INDEX($P$746:$W$755,MOD(((8-1)*$N$744+9)-1,10)+1,INT((((8-1)*$N$744+9)-1)/10)+1)))))</f>
        <v/>
      </c>
      <c r="M753" s="539">
        <f>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IF($G$759="","",IF($D$759="Round",$G$759&amp;""" dia",$G$759&amp;""" x "&amp;$I$759&amp;""""))</f>
        <v/>
      </c>
      <c r="G757" s="173" t="n"/>
      <c r="H757" s="525">
        <f>IF(OR($D$759="",$G$759=""),"",IF($D$759="Round",IF(ISTEXT($G$759),"",ROUND(PI()*(($G$759-2*N($K$759))/2)^2/144,3)),IF($I$759="","",IF(OR(ISTEXT($G$759),ISTEXT($I$759)),"",ROUND(($G$759-2*N($K$759))*($I$759-2*N($K$759))/144,3)))))</f>
        <v/>
      </c>
      <c r="I757" s="189" t="n"/>
      <c r="J757" s="189" t="n"/>
      <c r="K757" s="189">
        <f>IF(N(J757)*N(H757)=0,"",ROUND(N(J757)*N(H757),0))</f>
        <v/>
      </c>
      <c r="L757" s="189">
        <f>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IF($N$759="","",IF($D$759="Round",$N$759&amp;" x 2 axes",IF($N$760="","",$N$759&amp;" x "&amp;$N$760)))</f>
        <v/>
      </c>
      <c r="N759" s="534">
        <f>IF(OR($D$759="",$G$759=""),"",IF($D$759="Round",IF(ISTEXT($G$759),"",IF($G$759&lt;=9,6,IF($G$759&lt;=12,8,10))),IF(ISTEXT($G$759),"",IF($G$759&lt;12,2,MIN(10,MAX(3,ROUNDUP($G$759/6,0)))))))</f>
        <v/>
      </c>
      <c r="P759" s="473" t="inlineStr">
        <is>
          <t>Quick entry – type readings in order (row by row of the grid), down this column then the next:</t>
        </is>
      </c>
    </row>
    <row r="760" ht="13.35" customHeight="1" s="162">
      <c r="B760" s="535" t="inlineStr">
        <is>
          <t>Depth↓ Pos→ (in)</t>
        </is>
      </c>
      <c r="C760" s="414" t="n"/>
      <c r="D760" s="535">
        <f>IF(ISTEXT($N$759),"",IF(OR($D$759="",$G$759="",1&gt;$N$759),"",IF($D$759="Round",IF(ISTEXT($G$759),"",ROUND(IF(1&lt;=$N$759/2,$G$759/2*(1-SQRT(($N$759-2*1+1)/$N$759)),$G$759-$G$759/2*(1-SQRT(($N$759-2*($N$759-1+1)+1)/$N$759))),1)),IF(ISTEXT($G$759),"",ROUND((1-0.5)*$G$759/$N$759,1)))))</f>
        <v/>
      </c>
      <c r="E760" s="535">
        <f>IF(ISTEXT($N$759),"",IF(OR($D$759="",$G$759="",2&gt;$N$759),"",IF($D$759="Round",IF(ISTEXT($G$759),"",ROUND(IF(2&lt;=$N$759/2,$G$759/2*(1-SQRT(($N$759-2*2+1)/$N$759)),$G$759-$G$759/2*(1-SQRT(($N$759-2*($N$759-2+1)+1)/$N$759))),1)),IF(ISTEXT($G$759),"",ROUND((2-0.5)*$G$759/$N$759,1)))))</f>
        <v/>
      </c>
      <c r="F760" s="535">
        <f>IF(ISTEXT($N$759),"",IF(OR($D$759="",$G$759="",3&gt;$N$759),"",IF($D$759="Round",IF(ISTEXT($G$759),"",ROUND(IF(3&lt;=$N$759/2,$G$759/2*(1-SQRT(($N$759-2*3+1)/$N$759)),$G$759-$G$759/2*(1-SQRT(($N$759-2*($N$759-3+1)+1)/$N$759))),1)),IF(ISTEXT($G$759),"",ROUND((3-0.5)*$G$759/$N$759,1)))))</f>
        <v/>
      </c>
      <c r="G760" s="535">
        <f>IF(ISTEXT($N$759),"",IF(OR($D$759="",$G$759="",4&gt;$N$759),"",IF($D$759="Round",IF(ISTEXT($G$759),"",ROUND(IF(4&lt;=$N$759/2,$G$759/2*(1-SQRT(($N$759-2*4+1)/$N$759)),$G$759-$G$759/2*(1-SQRT(($N$759-2*($N$759-4+1)+1)/$N$759))),1)),IF(ISTEXT($G$759),"",ROUND((4-0.5)*$G$759/$N$759,1)))))</f>
        <v/>
      </c>
      <c r="H760" s="535">
        <f>IF(ISTEXT($N$759),"",IF(OR($D$759="",$G$759="",5&gt;$N$759),"",IF($D$759="Round",IF(ISTEXT($G$759),"",ROUND(IF(5&lt;=$N$759/2,$G$759/2*(1-SQRT(($N$759-2*5+1)/$N$759)),$G$759-$G$759/2*(1-SQRT(($N$759-2*($N$759-5+1)+1)/$N$759))),1)),IF(ISTEXT($G$759),"",ROUND((5-0.5)*$G$759/$N$759,1)))))</f>
        <v/>
      </c>
      <c r="I760" s="535">
        <f>IF(ISTEXT($N$759),"",IF(OR($D$759="",$G$759="",6&gt;$N$759),"",IF($D$759="Round",IF(ISTEXT($G$759),"",ROUND(IF(6&lt;=$N$759/2,$G$759/2*(1-SQRT(($N$759-2*6+1)/$N$759)),$G$759-$G$759/2*(1-SQRT(($N$759-2*($N$759-6+1)+1)/$N$759))),1)),IF(ISTEXT($G$759),"",ROUND((6-0.5)*$G$759/$N$759,1)))))</f>
        <v/>
      </c>
      <c r="J760" s="535">
        <f>IF(ISTEXT($N$759),"",IF(OR($D$759="",$G$759="",7&gt;$N$759),"",IF($D$759="Round",IF(ISTEXT($G$759),"",ROUND(IF(7&lt;=$N$759/2,$G$759/2*(1-SQRT(($N$759-2*7+1)/$N$759)),$G$759-$G$759/2*(1-SQRT(($N$759-2*($N$759-7+1)+1)/$N$759))),1)),IF(ISTEXT($G$759),"",ROUND((7-0.5)*$G$759/$N$759,1)))))</f>
        <v/>
      </c>
      <c r="K760" s="535">
        <f>IF(ISTEXT($N$759),"",IF(OR($D$759="",$G$759="",8&gt;$N$759),"",IF($D$759="Round",IF(ISTEXT($G$759),"",ROUND(IF(8&lt;=$N$759/2,$G$759/2*(1-SQRT(($N$759-2*8+1)/$N$759)),$G$759-$G$759/2*(1-SQRT(($N$759-2*($N$759-8+1)+1)/$N$759))),1)),IF(ISTEXT($G$759),"",ROUND((8-0.5)*$G$759/$N$759,1)))))</f>
        <v/>
      </c>
      <c r="L760" s="535">
        <f>IF(ISTEXT($N$759),"",IF(OR($D$759="",$G$759="",9&gt;$N$759),"",IF($D$759="Round",IF(ISTEXT($G$759),"",ROUND(IF(9&lt;=$N$759/2,$G$759/2*(1-SQRT(($N$759-2*9+1)/$N$759)),$G$759-$G$759/2*(1-SQRT(($N$759-2*($N$759-9+1)+1)/$N$759))),1)),IF(ISTEXT($G$759),"",ROUND((9-0.5)*$G$759/$N$759,1)))))</f>
        <v/>
      </c>
      <c r="M760" s="535">
        <f>IF(ISTEXT($N$759),"",IF(OR($D$759="",$G$759="",10&gt;$N$759),"",IF($D$759="Round",IF(ISTEXT($G$759),"",ROUND(IF(10&lt;=$N$759/2,$G$759/2*(1-SQRT(($N$759-2*10+1)/$N$759)),$G$759-$G$759/2*(1-SQRT(($N$759-2*($N$759-10+1)+1)/$N$759))),1)),IF(ISTEXT($G$759),"",ROUND((10-0.5)*$G$759/$N$759,1)))))</f>
        <v/>
      </c>
      <c r="N760" s="534">
        <f>IF(OR($D$759="",$G$759=""),"",IF($D$759="Round",2,IF($I$759="","",IF(ISTEXT($I$759),"",IF($I$759&lt;12,2,MIN(8,MAX(3,ROUNDUP($I$759/6,0))))))))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IF(OR($D$759="",$G$759=""),"",IF($D$759="Round",IF(1=1,"Axis 1 (0°)",IF(1=2,"Axis 2 (90°)","")),IF(ISTEXT($N$760),"",IF(1&gt;$N$760,"",IF(ISTEXT($I$759),"",ROUND((1-0.5)*$I$759/$N$760,1))))))</f>
        <v/>
      </c>
      <c r="C761" s="538" t="n"/>
      <c r="D761" s="539">
        <f>IF($N$761="","",IF(OR(ISTEXT($N$759),ISTEXT($N$760),ISTEXT($N$761)),"",IF(OR(1&gt;$N$759,1&gt;$N$760,((1-1)*$N$759+1)&gt;$N$761),"",IF(INDEX($P$761:$W$770,MOD(((1-1)*$N$759+1)-1,10)+1,INT((((1-1)*$N$759+1)-1)/10)+1)="","",INDEX($P$761:$W$770,MOD(((1-1)*$N$759+1)-1,10)+1,INT((((1-1)*$N$759+1)-1)/10)+1)))))</f>
        <v/>
      </c>
      <c r="E761" s="539">
        <f>IF($N$761="","",IF(OR(ISTEXT($N$759),ISTEXT($N$760),ISTEXT($N$761)),"",IF(OR(2&gt;$N$759,1&gt;$N$760,((1-1)*$N$759+2)&gt;$N$761),"",IF(INDEX($P$761:$W$770,MOD(((1-1)*$N$759+2)-1,10)+1,INT((((1-1)*$N$759+2)-1)/10)+1)="","",INDEX($P$761:$W$770,MOD(((1-1)*$N$759+2)-1,10)+1,INT((((1-1)*$N$759+2)-1)/10)+1)))))</f>
        <v/>
      </c>
      <c r="F761" s="539">
        <f>IF($N$761="","",IF(OR(ISTEXT($N$759),ISTEXT($N$760),ISTEXT($N$761)),"",IF(OR(3&gt;$N$759,1&gt;$N$760,((1-1)*$N$759+3)&gt;$N$761),"",IF(INDEX($P$761:$W$770,MOD(((1-1)*$N$759+3)-1,10)+1,INT((((1-1)*$N$759+3)-1)/10)+1)="","",INDEX($P$761:$W$770,MOD(((1-1)*$N$759+3)-1,10)+1,INT((((1-1)*$N$759+3)-1)/10)+1)))))</f>
        <v/>
      </c>
      <c r="G761" s="539">
        <f>IF($N$761="","",IF(OR(ISTEXT($N$759),ISTEXT($N$760),ISTEXT($N$761)),"",IF(OR(4&gt;$N$759,1&gt;$N$760,((1-1)*$N$759+4)&gt;$N$761),"",IF(INDEX($P$761:$W$770,MOD(((1-1)*$N$759+4)-1,10)+1,INT((((1-1)*$N$759+4)-1)/10)+1)="","",INDEX($P$761:$W$770,MOD(((1-1)*$N$759+4)-1,10)+1,INT((((1-1)*$N$759+4)-1)/10)+1)))))</f>
        <v/>
      </c>
      <c r="H761" s="539">
        <f>IF($N$761="","",IF(OR(ISTEXT($N$759),ISTEXT($N$760),ISTEXT($N$761)),"",IF(OR(5&gt;$N$759,1&gt;$N$760,((1-1)*$N$759+5)&gt;$N$761),"",IF(INDEX($P$761:$W$770,MOD(((1-1)*$N$759+5)-1,10)+1,INT((((1-1)*$N$759+5)-1)/10)+1)="","",INDEX($P$761:$W$770,MOD(((1-1)*$N$759+5)-1,10)+1,INT((((1-1)*$N$759+5)-1)/10)+1)))))</f>
        <v/>
      </c>
      <c r="I761" s="539">
        <f>IF($N$761="","",IF(OR(ISTEXT($N$759),ISTEXT($N$760),ISTEXT($N$761)),"",IF(OR(6&gt;$N$759,1&gt;$N$760,((1-1)*$N$759+6)&gt;$N$761),"",IF(INDEX($P$761:$W$770,MOD(((1-1)*$N$759+6)-1,10)+1,INT((((1-1)*$N$759+6)-1)/10)+1)="","",INDEX($P$761:$W$770,MOD(((1-1)*$N$759+6)-1,10)+1,INT((((1-1)*$N$759+6)-1)/10)+1)))))</f>
        <v/>
      </c>
      <c r="J761" s="539">
        <f>IF($N$761="","",IF(OR(ISTEXT($N$759),ISTEXT($N$760),ISTEXT($N$761)),"",IF(OR(7&gt;$N$759,1&gt;$N$760,((1-1)*$N$759+7)&gt;$N$761),"",IF(INDEX($P$761:$W$770,MOD(((1-1)*$N$759+7)-1,10)+1,INT((((1-1)*$N$759+7)-1)/10)+1)="","",INDEX($P$761:$W$770,MOD(((1-1)*$N$759+7)-1,10)+1,INT((((1-1)*$N$759+7)-1)/10)+1)))))</f>
        <v/>
      </c>
      <c r="K761" s="539">
        <f>IF($N$761="","",IF(OR(ISTEXT($N$759),ISTEXT($N$760),ISTEXT($N$761)),"",IF(OR(8&gt;$N$759,1&gt;$N$760,((1-1)*$N$759+8)&gt;$N$761),"",IF(INDEX($P$761:$W$770,MOD(((1-1)*$N$759+8)-1,10)+1,INT((((1-1)*$N$759+8)-1)/10)+1)="","",INDEX($P$761:$W$770,MOD(((1-1)*$N$759+8)-1,10)+1,INT((((1-1)*$N$759+8)-1)/10)+1)))))</f>
        <v/>
      </c>
      <c r="L761" s="539">
        <f>IF($N$761="","",IF(OR(ISTEXT($N$759),ISTEXT($N$760),ISTEXT($N$761)),"",IF(OR(9&gt;$N$759,1&gt;$N$760,((1-1)*$N$759+9)&gt;$N$761),"",IF(INDEX($P$761:$W$770,MOD(((1-1)*$N$759+9)-1,10)+1,INT((((1-1)*$N$759+9)-1)/10)+1)="","",INDEX($P$761:$W$770,MOD(((1-1)*$N$759+9)-1,10)+1,INT((((1-1)*$N$759+9)-1)/10)+1)))))</f>
        <v/>
      </c>
      <c r="M761" s="539">
        <f>IF($N$761="","",IF(OR(ISTEXT($N$759),ISTEXT($N$760),ISTEXT($N$761)),"",IF(OR(10&gt;$N$759,1&gt;$N$760,((1-1)*$N$759+10)&gt;$N$761),"",IF(INDEX($P$761:$W$770,MOD(((1-1)*$N$759+10)-1,10)+1,INT((((1-1)*$N$759+10)-1)/10)+1)="","",INDEX($P$761:$W$770,MOD(((1-1)*$N$759+10)-1,10)+1,INT((((1-1)*$N$759+10)-1)/10)+1)))))</f>
        <v/>
      </c>
      <c r="N761" s="534">
        <f>IF(OR(N759="",N760=""),"",IF(OR(ISTEXT(N759),ISTEXT(N760)),"",N759*N760))</f>
        <v/>
      </c>
      <c r="P761" s="540" t="n"/>
      <c r="Q761" s="540" t="n"/>
      <c r="R761" s="540" t="n"/>
      <c r="S761" s="540" t="n"/>
      <c r="T761" s="540" t="n"/>
      <c r="U761" s="540" t="n"/>
      <c r="V761" s="540" t="n"/>
      <c r="W761" s="540" t="n"/>
    </row>
    <row r="762" ht="13.35" customHeight="1" s="162">
      <c r="B762" s="537">
        <f>IF(OR($D$759="",$G$759=""),"",IF($D$759="Round",IF(2=1,"Axis 1 (0°)",IF(2=2,"Axis 2 (90°)","")),IF(ISTEXT($N$760),"",IF(2&gt;$N$760,"",IF(ISTEXT($I$759),"",ROUND((2-0.5)*$I$759/$N$760,1))))))</f>
        <v/>
      </c>
      <c r="C762" s="538" t="n"/>
      <c r="D762" s="539">
        <f>IF($N$761="","",IF(OR(ISTEXT($N$759),ISTEXT($N$760),ISTEXT($N$761)),"",IF(OR(1&gt;$N$759,2&gt;$N$760,((2-1)*$N$759+1)&gt;$N$761),"",IF(INDEX($P$761:$W$770,MOD(((2-1)*$N$759+1)-1,10)+1,INT((((2-1)*$N$759+1)-1)/10)+1)="","",INDEX($P$761:$W$770,MOD(((2-1)*$N$759+1)-1,10)+1,INT((((2-1)*$N$759+1)-1)/10)+1)))))</f>
        <v/>
      </c>
      <c r="E762" s="539">
        <f>IF($N$761="","",IF(OR(ISTEXT($N$759),ISTEXT($N$760),ISTEXT($N$761)),"",IF(OR(2&gt;$N$759,2&gt;$N$760,((2-1)*$N$759+2)&gt;$N$761),"",IF(INDEX($P$761:$W$770,MOD(((2-1)*$N$759+2)-1,10)+1,INT((((2-1)*$N$759+2)-1)/10)+1)="","",INDEX($P$761:$W$770,MOD(((2-1)*$N$759+2)-1,10)+1,INT((((2-1)*$N$759+2)-1)/10)+1)))))</f>
        <v/>
      </c>
      <c r="F762" s="539">
        <f>IF($N$761="","",IF(OR(ISTEXT($N$759),ISTEXT($N$760),ISTEXT($N$761)),"",IF(OR(3&gt;$N$759,2&gt;$N$760,((2-1)*$N$759+3)&gt;$N$761),"",IF(INDEX($P$761:$W$770,MOD(((2-1)*$N$759+3)-1,10)+1,INT((((2-1)*$N$759+3)-1)/10)+1)="","",INDEX($P$761:$W$770,MOD(((2-1)*$N$759+3)-1,10)+1,INT((((2-1)*$N$759+3)-1)/10)+1)))))</f>
        <v/>
      </c>
      <c r="G762" s="539">
        <f>IF($N$761="","",IF(OR(ISTEXT($N$759),ISTEXT($N$760),ISTEXT($N$761)),"",IF(OR(4&gt;$N$759,2&gt;$N$760,((2-1)*$N$759+4)&gt;$N$761),"",IF(INDEX($P$761:$W$770,MOD(((2-1)*$N$759+4)-1,10)+1,INT((((2-1)*$N$759+4)-1)/10)+1)="","",INDEX($P$761:$W$770,MOD(((2-1)*$N$759+4)-1,10)+1,INT((((2-1)*$N$759+4)-1)/10)+1)))))</f>
        <v/>
      </c>
      <c r="H762" s="539">
        <f>IF($N$761="","",IF(OR(ISTEXT($N$759),ISTEXT($N$760),ISTEXT($N$761)),"",IF(OR(5&gt;$N$759,2&gt;$N$760,((2-1)*$N$759+5)&gt;$N$761),"",IF(INDEX($P$761:$W$770,MOD(((2-1)*$N$759+5)-1,10)+1,INT((((2-1)*$N$759+5)-1)/10)+1)="","",INDEX($P$761:$W$770,MOD(((2-1)*$N$759+5)-1,10)+1,INT((((2-1)*$N$759+5)-1)/10)+1)))))</f>
        <v/>
      </c>
      <c r="I762" s="539">
        <f>IF($N$761="","",IF(OR(ISTEXT($N$759),ISTEXT($N$760),ISTEXT($N$761)),"",IF(OR(6&gt;$N$759,2&gt;$N$760,((2-1)*$N$759+6)&gt;$N$761),"",IF(INDEX($P$761:$W$770,MOD(((2-1)*$N$759+6)-1,10)+1,INT((((2-1)*$N$759+6)-1)/10)+1)="","",INDEX($P$761:$W$770,MOD(((2-1)*$N$759+6)-1,10)+1,INT((((2-1)*$N$759+6)-1)/10)+1)))))</f>
        <v/>
      </c>
      <c r="J762" s="539">
        <f>IF($N$761="","",IF(OR(ISTEXT($N$759),ISTEXT($N$760),ISTEXT($N$761)),"",IF(OR(7&gt;$N$759,2&gt;$N$760,((2-1)*$N$759+7)&gt;$N$761),"",IF(INDEX($P$761:$W$770,MOD(((2-1)*$N$759+7)-1,10)+1,INT((((2-1)*$N$759+7)-1)/10)+1)="","",INDEX($P$761:$W$770,MOD(((2-1)*$N$759+7)-1,10)+1,INT((((2-1)*$N$759+7)-1)/10)+1)))))</f>
        <v/>
      </c>
      <c r="K762" s="539">
        <f>IF($N$761="","",IF(OR(ISTEXT($N$759),ISTEXT($N$760),ISTEXT($N$761)),"",IF(OR(8&gt;$N$759,2&gt;$N$760,((2-1)*$N$759+8)&gt;$N$761),"",IF(INDEX($P$761:$W$770,MOD(((2-1)*$N$759+8)-1,10)+1,INT((((2-1)*$N$759+8)-1)/10)+1)="","",INDEX($P$761:$W$770,MOD(((2-1)*$N$759+8)-1,10)+1,INT((((2-1)*$N$759+8)-1)/10)+1)))))</f>
        <v/>
      </c>
      <c r="L762" s="539">
        <f>IF($N$761="","",IF(OR(ISTEXT($N$759),ISTEXT($N$760),ISTEXT($N$761)),"",IF(OR(9&gt;$N$759,2&gt;$N$760,((2-1)*$N$759+9)&gt;$N$761),"",IF(INDEX($P$761:$W$770,MOD(((2-1)*$N$759+9)-1,10)+1,INT((((2-1)*$N$759+9)-1)/10)+1)="","",INDEX($P$761:$W$770,MOD(((2-1)*$N$759+9)-1,10)+1,INT((((2-1)*$N$759+9)-1)/10)+1)))))</f>
        <v/>
      </c>
      <c r="M762" s="539">
        <f>IF($N$761="","",IF(OR(ISTEXT($N$759),ISTEXT($N$760),ISTEXT($N$761)),"",IF(OR(10&gt;$N$759,2&gt;$N$760,((2-1)*$N$759+10)&gt;$N$761),"",IF(INDEX($P$761:$W$770,MOD(((2-1)*$N$759+10)-1,10)+1,INT((((2-1)*$N$759+10)-1)/10)+1)="","",INDEX($P$761:$W$770,MOD(((2-1)*$N$759+10)-1,10)+1,INT((((2-1)*$N$759+10)-1)/10)+1)))))</f>
        <v/>
      </c>
      <c r="P762" s="540" t="n"/>
      <c r="Q762" s="540" t="n"/>
      <c r="R762" s="540" t="n"/>
      <c r="S762" s="540" t="n"/>
      <c r="T762" s="540" t="n"/>
      <c r="U762" s="540" t="n"/>
      <c r="V762" s="540" t="n"/>
      <c r="W762" s="540" t="n"/>
    </row>
    <row r="763" ht="13.35" customHeight="1" s="162">
      <c r="B763" s="537">
        <f>IF(OR($D$759="",$G$759=""),"",IF($D$759="Round",IF(3=1,"Axis 1 (0°)",IF(3=2,"Axis 2 (90°)","")),IF(ISTEXT($N$760),"",IF(3&gt;$N$760,"",IF(ISTEXT($I$759),"",ROUND((3-0.5)*$I$759/$N$760,1))))))</f>
        <v/>
      </c>
      <c r="C763" s="538" t="n"/>
      <c r="D763" s="539">
        <f>IF($N$761="","",IF(OR(ISTEXT($N$759),ISTEXT($N$760),ISTEXT($N$761)),"",IF(OR(1&gt;$N$759,3&gt;$N$760,((3-1)*$N$759+1)&gt;$N$761),"",IF(INDEX($P$761:$W$770,MOD(((3-1)*$N$759+1)-1,10)+1,INT((((3-1)*$N$759+1)-1)/10)+1)="","",INDEX($P$761:$W$770,MOD(((3-1)*$N$759+1)-1,10)+1,INT((((3-1)*$N$759+1)-1)/10)+1)))))</f>
        <v/>
      </c>
      <c r="E763" s="539">
        <f>IF($N$761="","",IF(OR(ISTEXT($N$759),ISTEXT($N$760),ISTEXT($N$761)),"",IF(OR(2&gt;$N$759,3&gt;$N$760,((3-1)*$N$759+2)&gt;$N$761),"",IF(INDEX($P$761:$W$770,MOD(((3-1)*$N$759+2)-1,10)+1,INT((((3-1)*$N$759+2)-1)/10)+1)="","",INDEX($P$761:$W$770,MOD(((3-1)*$N$759+2)-1,10)+1,INT((((3-1)*$N$759+2)-1)/10)+1)))))</f>
        <v/>
      </c>
      <c r="F763" s="539">
        <f>IF($N$761="","",IF(OR(ISTEXT($N$759),ISTEXT($N$760),ISTEXT($N$761)),"",IF(OR(3&gt;$N$759,3&gt;$N$760,((3-1)*$N$759+3)&gt;$N$761),"",IF(INDEX($P$761:$W$770,MOD(((3-1)*$N$759+3)-1,10)+1,INT((((3-1)*$N$759+3)-1)/10)+1)="","",INDEX($P$761:$W$770,MOD(((3-1)*$N$759+3)-1,10)+1,INT((((3-1)*$N$759+3)-1)/10)+1)))))</f>
        <v/>
      </c>
      <c r="G763" s="539">
        <f>IF($N$761="","",IF(OR(ISTEXT($N$759),ISTEXT($N$760),ISTEXT($N$761)),"",IF(OR(4&gt;$N$759,3&gt;$N$760,((3-1)*$N$759+4)&gt;$N$761),"",IF(INDEX($P$761:$W$770,MOD(((3-1)*$N$759+4)-1,10)+1,INT((((3-1)*$N$759+4)-1)/10)+1)="","",INDEX($P$761:$W$770,MOD(((3-1)*$N$759+4)-1,10)+1,INT((((3-1)*$N$759+4)-1)/10)+1)))))</f>
        <v/>
      </c>
      <c r="H763" s="539">
        <f>IF($N$761="","",IF(OR(ISTEXT($N$759),ISTEXT($N$760),ISTEXT($N$761)),"",IF(OR(5&gt;$N$759,3&gt;$N$760,((3-1)*$N$759+5)&gt;$N$761),"",IF(INDEX($P$761:$W$770,MOD(((3-1)*$N$759+5)-1,10)+1,INT((((3-1)*$N$759+5)-1)/10)+1)="","",INDEX($P$761:$W$770,MOD(((3-1)*$N$759+5)-1,10)+1,INT((((3-1)*$N$759+5)-1)/10)+1)))))</f>
        <v/>
      </c>
      <c r="I763" s="539">
        <f>IF($N$761="","",IF(OR(ISTEXT($N$759),ISTEXT($N$760),ISTEXT($N$761)),"",IF(OR(6&gt;$N$759,3&gt;$N$760,((3-1)*$N$759+6)&gt;$N$761),"",IF(INDEX($P$761:$W$770,MOD(((3-1)*$N$759+6)-1,10)+1,INT((((3-1)*$N$759+6)-1)/10)+1)="","",INDEX($P$761:$W$770,MOD(((3-1)*$N$759+6)-1,10)+1,INT((((3-1)*$N$759+6)-1)/10)+1)))))</f>
        <v/>
      </c>
      <c r="J763" s="539">
        <f>IF($N$761="","",IF(OR(ISTEXT($N$759),ISTEXT($N$760),ISTEXT($N$761)),"",IF(OR(7&gt;$N$759,3&gt;$N$760,((3-1)*$N$759+7)&gt;$N$761),"",IF(INDEX($P$761:$W$770,MOD(((3-1)*$N$759+7)-1,10)+1,INT((((3-1)*$N$759+7)-1)/10)+1)="","",INDEX($P$761:$W$770,MOD(((3-1)*$N$759+7)-1,10)+1,INT((((3-1)*$N$759+7)-1)/10)+1)))))</f>
        <v/>
      </c>
      <c r="K763" s="539">
        <f>IF($N$761="","",IF(OR(ISTEXT($N$759),ISTEXT($N$760),ISTEXT($N$761)),"",IF(OR(8&gt;$N$759,3&gt;$N$760,((3-1)*$N$759+8)&gt;$N$761),"",IF(INDEX($P$761:$W$770,MOD(((3-1)*$N$759+8)-1,10)+1,INT((((3-1)*$N$759+8)-1)/10)+1)="","",INDEX($P$761:$W$770,MOD(((3-1)*$N$759+8)-1,10)+1,INT((((3-1)*$N$759+8)-1)/10)+1)))))</f>
        <v/>
      </c>
      <c r="L763" s="539">
        <f>IF($N$761="","",IF(OR(ISTEXT($N$759),ISTEXT($N$760),ISTEXT($N$761)),"",IF(OR(9&gt;$N$759,3&gt;$N$760,((3-1)*$N$759+9)&gt;$N$761),"",IF(INDEX($P$761:$W$770,MOD(((3-1)*$N$759+9)-1,10)+1,INT((((3-1)*$N$759+9)-1)/10)+1)="","",INDEX($P$761:$W$770,MOD(((3-1)*$N$759+9)-1,10)+1,INT((((3-1)*$N$759+9)-1)/10)+1)))))</f>
        <v/>
      </c>
      <c r="M763" s="539">
        <f>IF($N$761="","",IF(OR(ISTEXT($N$759),ISTEXT($N$760),ISTEXT($N$761)),"",IF(OR(10&gt;$N$759,3&gt;$N$760,((3-1)*$N$759+10)&gt;$N$761),"",IF(INDEX($P$761:$W$770,MOD(((3-1)*$N$759+10)-1,10)+1,INT((((3-1)*$N$759+10)-1)/10)+1)="","",INDEX($P$761:$W$770,MOD(((3-1)*$N$759+10)-1,10)+1,INT((((3-1)*$N$759+10)-1)/10)+1)))))</f>
        <v/>
      </c>
      <c r="P763" s="540" t="n"/>
      <c r="Q763" s="540" t="n"/>
      <c r="R763" s="540" t="n"/>
      <c r="S763" s="540" t="n"/>
      <c r="T763" s="540" t="n"/>
      <c r="U763" s="540" t="n"/>
      <c r="V763" s="540" t="n"/>
      <c r="W763" s="540" t="n"/>
    </row>
    <row r="764" ht="13.35" customHeight="1" s="162">
      <c r="B764" s="537">
        <f>IF(OR($D$759="",$G$759=""),"",IF($D$759="Round",IF(4=1,"Axis 1 (0°)",IF(4=2,"Axis 2 (90°)","")),IF(ISTEXT($N$760),"",IF(4&gt;$N$760,"",IF(ISTEXT($I$759),"",ROUND((4-0.5)*$I$759/$N$760,1))))))</f>
        <v/>
      </c>
      <c r="C764" s="538" t="n"/>
      <c r="D764" s="539">
        <f>IF($N$761="","",IF(OR(ISTEXT($N$759),ISTEXT($N$760),ISTEXT($N$761)),"",IF(OR(1&gt;$N$759,4&gt;$N$760,((4-1)*$N$759+1)&gt;$N$761),"",IF(INDEX($P$761:$W$770,MOD(((4-1)*$N$759+1)-1,10)+1,INT((((4-1)*$N$759+1)-1)/10)+1)="","",INDEX($P$761:$W$770,MOD(((4-1)*$N$759+1)-1,10)+1,INT((((4-1)*$N$759+1)-1)/10)+1)))))</f>
        <v/>
      </c>
      <c r="E764" s="539">
        <f>IF($N$761="","",IF(OR(ISTEXT($N$759),ISTEXT($N$760),ISTEXT($N$761)),"",IF(OR(2&gt;$N$759,4&gt;$N$760,((4-1)*$N$759+2)&gt;$N$761),"",IF(INDEX($P$761:$W$770,MOD(((4-1)*$N$759+2)-1,10)+1,INT((((4-1)*$N$759+2)-1)/10)+1)="","",INDEX($P$761:$W$770,MOD(((4-1)*$N$759+2)-1,10)+1,INT((((4-1)*$N$759+2)-1)/10)+1)))))</f>
        <v/>
      </c>
      <c r="F764" s="539">
        <f>IF($N$761="","",IF(OR(ISTEXT($N$759),ISTEXT($N$760),ISTEXT($N$761)),"",IF(OR(3&gt;$N$759,4&gt;$N$760,((4-1)*$N$759+3)&gt;$N$761),"",IF(INDEX($P$761:$W$770,MOD(((4-1)*$N$759+3)-1,10)+1,INT((((4-1)*$N$759+3)-1)/10)+1)="","",INDEX($P$761:$W$770,MOD(((4-1)*$N$759+3)-1,10)+1,INT((((4-1)*$N$759+3)-1)/10)+1)))))</f>
        <v/>
      </c>
      <c r="G764" s="539">
        <f>IF($N$761="","",IF(OR(ISTEXT($N$759),ISTEXT($N$760),ISTEXT($N$761)),"",IF(OR(4&gt;$N$759,4&gt;$N$760,((4-1)*$N$759+4)&gt;$N$761),"",IF(INDEX($P$761:$W$770,MOD(((4-1)*$N$759+4)-1,10)+1,INT((((4-1)*$N$759+4)-1)/10)+1)="","",INDEX($P$761:$W$770,MOD(((4-1)*$N$759+4)-1,10)+1,INT((((4-1)*$N$759+4)-1)/10)+1)))))</f>
        <v/>
      </c>
      <c r="H764" s="539">
        <f>IF($N$761="","",IF(OR(ISTEXT($N$759),ISTEXT($N$760),ISTEXT($N$761)),"",IF(OR(5&gt;$N$759,4&gt;$N$760,((4-1)*$N$759+5)&gt;$N$761),"",IF(INDEX($P$761:$W$770,MOD(((4-1)*$N$759+5)-1,10)+1,INT((((4-1)*$N$759+5)-1)/10)+1)="","",INDEX($P$761:$W$770,MOD(((4-1)*$N$759+5)-1,10)+1,INT((((4-1)*$N$759+5)-1)/10)+1)))))</f>
        <v/>
      </c>
      <c r="I764" s="539">
        <f>IF($N$761="","",IF(OR(ISTEXT($N$759),ISTEXT($N$760),ISTEXT($N$761)),"",IF(OR(6&gt;$N$759,4&gt;$N$760,((4-1)*$N$759+6)&gt;$N$761),"",IF(INDEX($P$761:$W$770,MOD(((4-1)*$N$759+6)-1,10)+1,INT((((4-1)*$N$759+6)-1)/10)+1)="","",INDEX($P$761:$W$770,MOD(((4-1)*$N$759+6)-1,10)+1,INT((((4-1)*$N$759+6)-1)/10)+1)))))</f>
        <v/>
      </c>
      <c r="J764" s="539">
        <f>IF($N$761="","",IF(OR(ISTEXT($N$759),ISTEXT($N$760),ISTEXT($N$761)),"",IF(OR(7&gt;$N$759,4&gt;$N$760,((4-1)*$N$759+7)&gt;$N$761),"",IF(INDEX($P$761:$W$770,MOD(((4-1)*$N$759+7)-1,10)+1,INT((((4-1)*$N$759+7)-1)/10)+1)="","",INDEX($P$761:$W$770,MOD(((4-1)*$N$759+7)-1,10)+1,INT((((4-1)*$N$759+7)-1)/10)+1)))))</f>
        <v/>
      </c>
      <c r="K764" s="539">
        <f>IF($N$761="","",IF(OR(ISTEXT($N$759),ISTEXT($N$760),ISTEXT($N$761)),"",IF(OR(8&gt;$N$759,4&gt;$N$760,((4-1)*$N$759+8)&gt;$N$761),"",IF(INDEX($P$761:$W$770,MOD(((4-1)*$N$759+8)-1,10)+1,INT((((4-1)*$N$759+8)-1)/10)+1)="","",INDEX($P$761:$W$770,MOD(((4-1)*$N$759+8)-1,10)+1,INT((((4-1)*$N$759+8)-1)/10)+1)))))</f>
        <v/>
      </c>
      <c r="L764" s="539">
        <f>IF($N$761="","",IF(OR(ISTEXT($N$759),ISTEXT($N$760),ISTEXT($N$761)),"",IF(OR(9&gt;$N$759,4&gt;$N$760,((4-1)*$N$759+9)&gt;$N$761),"",IF(INDEX($P$761:$W$770,MOD(((4-1)*$N$759+9)-1,10)+1,INT((((4-1)*$N$759+9)-1)/10)+1)="","",INDEX($P$761:$W$770,MOD(((4-1)*$N$759+9)-1,10)+1,INT((((4-1)*$N$759+9)-1)/10)+1)))))</f>
        <v/>
      </c>
      <c r="M764" s="539">
        <f>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IF(OR($D$759="",$G$759=""),"",IF($D$759="Round",IF(5=1,"Axis 1 (0°)",IF(5=2,"Axis 2 (90°)","")),IF(ISTEXT($N$760),"",IF(5&gt;$N$760,"",IF(ISTEXT($I$759),"",ROUND((5-0.5)*$I$759/$N$760,1))))))</f>
        <v/>
      </c>
      <c r="C765" s="538" t="n"/>
      <c r="D765" s="539">
        <f>IF($N$761="","",IF(OR(ISTEXT($N$759),ISTEXT($N$760),ISTEXT($N$761)),"",IF(OR(1&gt;$N$759,5&gt;$N$760,((5-1)*$N$759+1)&gt;$N$761),"",IF(INDEX($P$761:$W$770,MOD(((5-1)*$N$759+1)-1,10)+1,INT((((5-1)*$N$759+1)-1)/10)+1)="","",INDEX($P$761:$W$770,MOD(((5-1)*$N$759+1)-1,10)+1,INT((((5-1)*$N$759+1)-1)/10)+1)))))</f>
        <v/>
      </c>
      <c r="E765" s="539">
        <f>IF($N$761="","",IF(OR(ISTEXT($N$759),ISTEXT($N$760),ISTEXT($N$761)),"",IF(OR(2&gt;$N$759,5&gt;$N$760,((5-1)*$N$759+2)&gt;$N$761),"",IF(INDEX($P$761:$W$770,MOD(((5-1)*$N$759+2)-1,10)+1,INT((((5-1)*$N$759+2)-1)/10)+1)="","",INDEX($P$761:$W$770,MOD(((5-1)*$N$759+2)-1,10)+1,INT((((5-1)*$N$759+2)-1)/10)+1)))))</f>
        <v/>
      </c>
      <c r="F765" s="539">
        <f>IF($N$761="","",IF(OR(ISTEXT($N$759),ISTEXT($N$760),ISTEXT($N$761)),"",IF(OR(3&gt;$N$759,5&gt;$N$760,((5-1)*$N$759+3)&gt;$N$761),"",IF(INDEX($P$761:$W$770,MOD(((5-1)*$N$759+3)-1,10)+1,INT((((5-1)*$N$759+3)-1)/10)+1)="","",INDEX($P$761:$W$770,MOD(((5-1)*$N$759+3)-1,10)+1,INT((((5-1)*$N$759+3)-1)/10)+1)))))</f>
        <v/>
      </c>
      <c r="G765" s="539">
        <f>IF($N$761="","",IF(OR(ISTEXT($N$759),ISTEXT($N$760),ISTEXT($N$761)),"",IF(OR(4&gt;$N$759,5&gt;$N$760,((5-1)*$N$759+4)&gt;$N$761),"",IF(INDEX($P$761:$W$770,MOD(((5-1)*$N$759+4)-1,10)+1,INT((((5-1)*$N$759+4)-1)/10)+1)="","",INDEX($P$761:$W$770,MOD(((5-1)*$N$759+4)-1,10)+1,INT((((5-1)*$N$759+4)-1)/10)+1)))))</f>
        <v/>
      </c>
      <c r="H765" s="539">
        <f>IF($N$761="","",IF(OR(ISTEXT($N$759),ISTEXT($N$760),ISTEXT($N$761)),"",IF(OR(5&gt;$N$759,5&gt;$N$760,((5-1)*$N$759+5)&gt;$N$761),"",IF(INDEX($P$761:$W$770,MOD(((5-1)*$N$759+5)-1,10)+1,INT((((5-1)*$N$759+5)-1)/10)+1)="","",INDEX($P$761:$W$770,MOD(((5-1)*$N$759+5)-1,10)+1,INT((((5-1)*$N$759+5)-1)/10)+1)))))</f>
        <v/>
      </c>
      <c r="I765" s="539">
        <f>IF($N$761="","",IF(OR(ISTEXT($N$759),ISTEXT($N$760),ISTEXT($N$761)),"",IF(OR(6&gt;$N$759,5&gt;$N$760,((5-1)*$N$759+6)&gt;$N$761),"",IF(INDEX($P$761:$W$770,MOD(((5-1)*$N$759+6)-1,10)+1,INT((((5-1)*$N$759+6)-1)/10)+1)="","",INDEX($P$761:$W$770,MOD(((5-1)*$N$759+6)-1,10)+1,INT((((5-1)*$N$759+6)-1)/10)+1)))))</f>
        <v/>
      </c>
      <c r="J765" s="539">
        <f>IF($N$761="","",IF(OR(ISTEXT($N$759),ISTEXT($N$760),ISTEXT($N$761)),"",IF(OR(7&gt;$N$759,5&gt;$N$760,((5-1)*$N$759+7)&gt;$N$761),"",IF(INDEX($P$761:$W$770,MOD(((5-1)*$N$759+7)-1,10)+1,INT((((5-1)*$N$759+7)-1)/10)+1)="","",INDEX($P$761:$W$770,MOD(((5-1)*$N$759+7)-1,10)+1,INT((((5-1)*$N$759+7)-1)/10)+1)))))</f>
        <v/>
      </c>
      <c r="K765" s="539">
        <f>IF($N$761="","",IF(OR(ISTEXT($N$759),ISTEXT($N$760),ISTEXT($N$761)),"",IF(OR(8&gt;$N$759,5&gt;$N$760,((5-1)*$N$759+8)&gt;$N$761),"",IF(INDEX($P$761:$W$770,MOD(((5-1)*$N$759+8)-1,10)+1,INT((((5-1)*$N$759+8)-1)/10)+1)="","",INDEX($P$761:$W$770,MOD(((5-1)*$N$759+8)-1,10)+1,INT((((5-1)*$N$759+8)-1)/10)+1)))))</f>
        <v/>
      </c>
      <c r="L765" s="539">
        <f>IF($N$761="","",IF(OR(ISTEXT($N$759),ISTEXT($N$760),ISTEXT($N$761)),"",IF(OR(9&gt;$N$759,5&gt;$N$760,((5-1)*$N$759+9)&gt;$N$761),"",IF(INDEX($P$761:$W$770,MOD(((5-1)*$N$759+9)-1,10)+1,INT((((5-1)*$N$759+9)-1)/10)+1)="","",INDEX($P$761:$W$770,MOD(((5-1)*$N$759+9)-1,10)+1,INT((((5-1)*$N$759+9)-1)/10)+1)))))</f>
        <v/>
      </c>
      <c r="M765" s="539">
        <f>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IF(OR($D$759="",$G$759=""),"",IF($D$759="Round",IF(6=1,"Axis 1 (0°)",IF(6=2,"Axis 2 (90°)","")),IF(ISTEXT($N$760),"",IF(6&gt;$N$760,"",IF(ISTEXT($I$759),"",ROUND((6-0.5)*$I$759/$N$760,1))))))</f>
        <v/>
      </c>
      <c r="C766" s="538" t="n"/>
      <c r="D766" s="539">
        <f>IF($N$761="","",IF(OR(ISTEXT($N$759),ISTEXT($N$760),ISTEXT($N$761)),"",IF(OR(1&gt;$N$759,6&gt;$N$760,((6-1)*$N$759+1)&gt;$N$761),"",IF(INDEX($P$761:$W$770,MOD(((6-1)*$N$759+1)-1,10)+1,INT((((6-1)*$N$759+1)-1)/10)+1)="","",INDEX($P$761:$W$770,MOD(((6-1)*$N$759+1)-1,10)+1,INT((((6-1)*$N$759+1)-1)/10)+1)))))</f>
        <v/>
      </c>
      <c r="E766" s="539">
        <f>IF($N$761="","",IF(OR(ISTEXT($N$759),ISTEXT($N$760),ISTEXT($N$761)),"",IF(OR(2&gt;$N$759,6&gt;$N$760,((6-1)*$N$759+2)&gt;$N$761),"",IF(INDEX($P$761:$W$770,MOD(((6-1)*$N$759+2)-1,10)+1,INT((((6-1)*$N$759+2)-1)/10)+1)="","",INDEX($P$761:$W$770,MOD(((6-1)*$N$759+2)-1,10)+1,INT((((6-1)*$N$759+2)-1)/10)+1)))))</f>
        <v/>
      </c>
      <c r="F766" s="539">
        <f>IF($N$761="","",IF(OR(ISTEXT($N$759),ISTEXT($N$760),ISTEXT($N$761)),"",IF(OR(3&gt;$N$759,6&gt;$N$760,((6-1)*$N$759+3)&gt;$N$761),"",IF(INDEX($P$761:$W$770,MOD(((6-1)*$N$759+3)-1,10)+1,INT((((6-1)*$N$759+3)-1)/10)+1)="","",INDEX($P$761:$W$770,MOD(((6-1)*$N$759+3)-1,10)+1,INT((((6-1)*$N$759+3)-1)/10)+1)))))</f>
        <v/>
      </c>
      <c r="G766" s="539">
        <f>IF($N$761="","",IF(OR(ISTEXT($N$759),ISTEXT($N$760),ISTEXT($N$761)),"",IF(OR(4&gt;$N$759,6&gt;$N$760,((6-1)*$N$759+4)&gt;$N$761),"",IF(INDEX($P$761:$W$770,MOD(((6-1)*$N$759+4)-1,10)+1,INT((((6-1)*$N$759+4)-1)/10)+1)="","",INDEX($P$761:$W$770,MOD(((6-1)*$N$759+4)-1,10)+1,INT((((6-1)*$N$759+4)-1)/10)+1)))))</f>
        <v/>
      </c>
      <c r="H766" s="539">
        <f>IF($N$761="","",IF(OR(ISTEXT($N$759),ISTEXT($N$760),ISTEXT($N$761)),"",IF(OR(5&gt;$N$759,6&gt;$N$760,((6-1)*$N$759+5)&gt;$N$761),"",IF(INDEX($P$761:$W$770,MOD(((6-1)*$N$759+5)-1,10)+1,INT((((6-1)*$N$759+5)-1)/10)+1)="","",INDEX($P$761:$W$770,MOD(((6-1)*$N$759+5)-1,10)+1,INT((((6-1)*$N$759+5)-1)/10)+1)))))</f>
        <v/>
      </c>
      <c r="I766" s="539">
        <f>IF($N$761="","",IF(OR(ISTEXT($N$759),ISTEXT($N$760),ISTEXT($N$761)),"",IF(OR(6&gt;$N$759,6&gt;$N$760,((6-1)*$N$759+6)&gt;$N$761),"",IF(INDEX($P$761:$W$770,MOD(((6-1)*$N$759+6)-1,10)+1,INT((((6-1)*$N$759+6)-1)/10)+1)="","",INDEX($P$761:$W$770,MOD(((6-1)*$N$759+6)-1,10)+1,INT((((6-1)*$N$759+6)-1)/10)+1)))))</f>
        <v/>
      </c>
      <c r="J766" s="539">
        <f>IF($N$761="","",IF(OR(ISTEXT($N$759),ISTEXT($N$760),ISTEXT($N$761)),"",IF(OR(7&gt;$N$759,6&gt;$N$760,((6-1)*$N$759+7)&gt;$N$761),"",IF(INDEX($P$761:$W$770,MOD(((6-1)*$N$759+7)-1,10)+1,INT((((6-1)*$N$759+7)-1)/10)+1)="","",INDEX($P$761:$W$770,MOD(((6-1)*$N$759+7)-1,10)+1,INT((((6-1)*$N$759+7)-1)/10)+1)))))</f>
        <v/>
      </c>
      <c r="K766" s="539">
        <f>IF($N$761="","",IF(OR(ISTEXT($N$759),ISTEXT($N$760),ISTEXT($N$761)),"",IF(OR(8&gt;$N$759,6&gt;$N$760,((6-1)*$N$759+8)&gt;$N$761),"",IF(INDEX($P$761:$W$770,MOD(((6-1)*$N$759+8)-1,10)+1,INT((((6-1)*$N$759+8)-1)/10)+1)="","",INDEX($P$761:$W$770,MOD(((6-1)*$N$759+8)-1,10)+1,INT((((6-1)*$N$759+8)-1)/10)+1)))))</f>
        <v/>
      </c>
      <c r="L766" s="539">
        <f>IF($N$761="","",IF(OR(ISTEXT($N$759),ISTEXT($N$760),ISTEXT($N$761)),"",IF(OR(9&gt;$N$759,6&gt;$N$760,((6-1)*$N$759+9)&gt;$N$761),"",IF(INDEX($P$761:$W$770,MOD(((6-1)*$N$759+9)-1,10)+1,INT((((6-1)*$N$759+9)-1)/10)+1)="","",INDEX($P$761:$W$770,MOD(((6-1)*$N$759+9)-1,10)+1,INT((((6-1)*$N$759+9)-1)/10)+1)))))</f>
        <v/>
      </c>
      <c r="M766" s="539">
        <f>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IF(OR($D$759="",$G$759=""),"",IF($D$759="Round",IF(7=1,"Axis 1 (0°)",IF(7=2,"Axis 2 (90°)","")),IF(ISTEXT($N$760),"",IF(7&gt;$N$760,"",IF(ISTEXT($I$759),"",ROUND((7-0.5)*$I$759/$N$760,1))))))</f>
        <v/>
      </c>
      <c r="C767" s="538" t="n"/>
      <c r="D767" s="539">
        <f>IF($N$761="","",IF(OR(ISTEXT($N$759),ISTEXT($N$760),ISTEXT($N$761)),"",IF(OR(1&gt;$N$759,7&gt;$N$760,((7-1)*$N$759+1)&gt;$N$761),"",IF(INDEX($P$761:$W$770,MOD(((7-1)*$N$759+1)-1,10)+1,INT((((7-1)*$N$759+1)-1)/10)+1)="","",INDEX($P$761:$W$770,MOD(((7-1)*$N$759+1)-1,10)+1,INT((((7-1)*$N$759+1)-1)/10)+1)))))</f>
        <v/>
      </c>
      <c r="E767" s="539">
        <f>IF($N$761="","",IF(OR(ISTEXT($N$759),ISTEXT($N$760),ISTEXT($N$761)),"",IF(OR(2&gt;$N$759,7&gt;$N$760,((7-1)*$N$759+2)&gt;$N$761),"",IF(INDEX($P$761:$W$770,MOD(((7-1)*$N$759+2)-1,10)+1,INT((((7-1)*$N$759+2)-1)/10)+1)="","",INDEX($P$761:$W$770,MOD(((7-1)*$N$759+2)-1,10)+1,INT((((7-1)*$N$759+2)-1)/10)+1)))))</f>
        <v/>
      </c>
      <c r="F767" s="539">
        <f>IF($N$761="","",IF(OR(ISTEXT($N$759),ISTEXT($N$760),ISTEXT($N$761)),"",IF(OR(3&gt;$N$759,7&gt;$N$760,((7-1)*$N$759+3)&gt;$N$761),"",IF(INDEX($P$761:$W$770,MOD(((7-1)*$N$759+3)-1,10)+1,INT((((7-1)*$N$759+3)-1)/10)+1)="","",INDEX($P$761:$W$770,MOD(((7-1)*$N$759+3)-1,10)+1,INT((((7-1)*$N$759+3)-1)/10)+1)))))</f>
        <v/>
      </c>
      <c r="G767" s="539">
        <f>IF($N$761="","",IF(OR(ISTEXT($N$759),ISTEXT($N$760),ISTEXT($N$761)),"",IF(OR(4&gt;$N$759,7&gt;$N$760,((7-1)*$N$759+4)&gt;$N$761),"",IF(INDEX($P$761:$W$770,MOD(((7-1)*$N$759+4)-1,10)+1,INT((((7-1)*$N$759+4)-1)/10)+1)="","",INDEX($P$761:$W$770,MOD(((7-1)*$N$759+4)-1,10)+1,INT((((7-1)*$N$759+4)-1)/10)+1)))))</f>
        <v/>
      </c>
      <c r="H767" s="539">
        <f>IF($N$761="","",IF(OR(ISTEXT($N$759),ISTEXT($N$760),ISTEXT($N$761)),"",IF(OR(5&gt;$N$759,7&gt;$N$760,((7-1)*$N$759+5)&gt;$N$761),"",IF(INDEX($P$761:$W$770,MOD(((7-1)*$N$759+5)-1,10)+1,INT((((7-1)*$N$759+5)-1)/10)+1)="","",INDEX($P$761:$W$770,MOD(((7-1)*$N$759+5)-1,10)+1,INT((((7-1)*$N$759+5)-1)/10)+1)))))</f>
        <v/>
      </c>
      <c r="I767" s="539">
        <f>IF($N$761="","",IF(OR(ISTEXT($N$759),ISTEXT($N$760),ISTEXT($N$761)),"",IF(OR(6&gt;$N$759,7&gt;$N$760,((7-1)*$N$759+6)&gt;$N$761),"",IF(INDEX($P$761:$W$770,MOD(((7-1)*$N$759+6)-1,10)+1,INT((((7-1)*$N$759+6)-1)/10)+1)="","",INDEX($P$761:$W$770,MOD(((7-1)*$N$759+6)-1,10)+1,INT((((7-1)*$N$759+6)-1)/10)+1)))))</f>
        <v/>
      </c>
      <c r="J767" s="539">
        <f>IF($N$761="","",IF(OR(ISTEXT($N$759),ISTEXT($N$760),ISTEXT($N$761)),"",IF(OR(7&gt;$N$759,7&gt;$N$760,((7-1)*$N$759+7)&gt;$N$761),"",IF(INDEX($P$761:$W$770,MOD(((7-1)*$N$759+7)-1,10)+1,INT((((7-1)*$N$759+7)-1)/10)+1)="","",INDEX($P$761:$W$770,MOD(((7-1)*$N$759+7)-1,10)+1,INT((((7-1)*$N$759+7)-1)/10)+1)))))</f>
        <v/>
      </c>
      <c r="K767" s="539">
        <f>IF($N$761="","",IF(OR(ISTEXT($N$759),ISTEXT($N$760),ISTEXT($N$761)),"",IF(OR(8&gt;$N$759,7&gt;$N$760,((7-1)*$N$759+8)&gt;$N$761),"",IF(INDEX($P$761:$W$770,MOD(((7-1)*$N$759+8)-1,10)+1,INT((((7-1)*$N$759+8)-1)/10)+1)="","",INDEX($P$761:$W$770,MOD(((7-1)*$N$759+8)-1,10)+1,INT((((7-1)*$N$759+8)-1)/10)+1)))))</f>
        <v/>
      </c>
      <c r="L767" s="539">
        <f>IF($N$761="","",IF(OR(ISTEXT($N$759),ISTEXT($N$760),ISTEXT($N$761)),"",IF(OR(9&gt;$N$759,7&gt;$N$760,((7-1)*$N$759+9)&gt;$N$761),"",IF(INDEX($P$761:$W$770,MOD(((7-1)*$N$759+9)-1,10)+1,INT((((7-1)*$N$759+9)-1)/10)+1)="","",INDEX($P$761:$W$770,MOD(((7-1)*$N$759+9)-1,10)+1,INT((((7-1)*$N$759+9)-1)/10)+1)))))</f>
        <v/>
      </c>
      <c r="M767" s="539">
        <f>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IF(OR($D$759="",$G$759=""),"",IF($D$759="Round",IF(8=1,"Axis 1 (0°)",IF(8=2,"Axis 2 (90°)","")),IF(ISTEXT($N$760),"",IF(8&gt;$N$760,"",IF(ISTEXT($I$759),"",ROUND((8-0.5)*$I$759/$N$760,1))))))</f>
        <v/>
      </c>
      <c r="C768" s="538" t="n"/>
      <c r="D768" s="539">
        <f>IF($N$761="","",IF(OR(ISTEXT($N$759),ISTEXT($N$760),ISTEXT($N$761)),"",IF(OR(1&gt;$N$759,8&gt;$N$760,((8-1)*$N$759+1)&gt;$N$761),"",IF(INDEX($P$761:$W$770,MOD(((8-1)*$N$759+1)-1,10)+1,INT((((8-1)*$N$759+1)-1)/10)+1)="","",INDEX($P$761:$W$770,MOD(((8-1)*$N$759+1)-1,10)+1,INT((((8-1)*$N$759+1)-1)/10)+1)))))</f>
        <v/>
      </c>
      <c r="E768" s="539">
        <f>IF($N$761="","",IF(OR(ISTEXT($N$759),ISTEXT($N$760),ISTEXT($N$761)),"",IF(OR(2&gt;$N$759,8&gt;$N$760,((8-1)*$N$759+2)&gt;$N$761),"",IF(INDEX($P$761:$W$770,MOD(((8-1)*$N$759+2)-1,10)+1,INT((((8-1)*$N$759+2)-1)/10)+1)="","",INDEX($P$761:$W$770,MOD(((8-1)*$N$759+2)-1,10)+1,INT((((8-1)*$N$759+2)-1)/10)+1)))))</f>
        <v/>
      </c>
      <c r="F768" s="539">
        <f>IF($N$761="","",IF(OR(ISTEXT($N$759),ISTEXT($N$760),ISTEXT($N$761)),"",IF(OR(3&gt;$N$759,8&gt;$N$760,((8-1)*$N$759+3)&gt;$N$761),"",IF(INDEX($P$761:$W$770,MOD(((8-1)*$N$759+3)-1,10)+1,INT((((8-1)*$N$759+3)-1)/10)+1)="","",INDEX($P$761:$W$770,MOD(((8-1)*$N$759+3)-1,10)+1,INT((((8-1)*$N$759+3)-1)/10)+1)))))</f>
        <v/>
      </c>
      <c r="G768" s="539">
        <f>IF($N$761="","",IF(OR(ISTEXT($N$759),ISTEXT($N$760),ISTEXT($N$761)),"",IF(OR(4&gt;$N$759,8&gt;$N$760,((8-1)*$N$759+4)&gt;$N$761),"",IF(INDEX($P$761:$W$770,MOD(((8-1)*$N$759+4)-1,10)+1,INT((((8-1)*$N$759+4)-1)/10)+1)="","",INDEX($P$761:$W$770,MOD(((8-1)*$N$759+4)-1,10)+1,INT((((8-1)*$N$759+4)-1)/10)+1)))))</f>
        <v/>
      </c>
      <c r="H768" s="539">
        <f>IF($N$761="","",IF(OR(ISTEXT($N$759),ISTEXT($N$760),ISTEXT($N$761)),"",IF(OR(5&gt;$N$759,8&gt;$N$760,((8-1)*$N$759+5)&gt;$N$761),"",IF(INDEX($P$761:$W$770,MOD(((8-1)*$N$759+5)-1,10)+1,INT((((8-1)*$N$759+5)-1)/10)+1)="","",INDEX($P$761:$W$770,MOD(((8-1)*$N$759+5)-1,10)+1,INT((((8-1)*$N$759+5)-1)/10)+1)))))</f>
        <v/>
      </c>
      <c r="I768" s="539">
        <f>IF($N$761="","",IF(OR(ISTEXT($N$759),ISTEXT($N$760),ISTEXT($N$761)),"",IF(OR(6&gt;$N$759,8&gt;$N$760,((8-1)*$N$759+6)&gt;$N$761),"",IF(INDEX($P$761:$W$770,MOD(((8-1)*$N$759+6)-1,10)+1,INT((((8-1)*$N$759+6)-1)/10)+1)="","",INDEX($P$761:$W$770,MOD(((8-1)*$N$759+6)-1,10)+1,INT((((8-1)*$N$759+6)-1)/10)+1)))))</f>
        <v/>
      </c>
      <c r="J768" s="539">
        <f>IF($N$761="","",IF(OR(ISTEXT($N$759),ISTEXT($N$760),ISTEXT($N$761)),"",IF(OR(7&gt;$N$759,8&gt;$N$760,((8-1)*$N$759+7)&gt;$N$761),"",IF(INDEX($P$761:$W$770,MOD(((8-1)*$N$759+7)-1,10)+1,INT((((8-1)*$N$759+7)-1)/10)+1)="","",INDEX($P$761:$W$770,MOD(((8-1)*$N$759+7)-1,10)+1,INT((((8-1)*$N$759+7)-1)/10)+1)))))</f>
        <v/>
      </c>
      <c r="K768" s="539">
        <f>IF($N$761="","",IF(OR(ISTEXT($N$759),ISTEXT($N$760),ISTEXT($N$761)),"",IF(OR(8&gt;$N$759,8&gt;$N$760,((8-1)*$N$759+8)&gt;$N$761),"",IF(INDEX($P$761:$W$770,MOD(((8-1)*$N$759+8)-1,10)+1,INT((((8-1)*$N$759+8)-1)/10)+1)="","",INDEX($P$761:$W$770,MOD(((8-1)*$N$759+8)-1,10)+1,INT((((8-1)*$N$759+8)-1)/10)+1)))))</f>
        <v/>
      </c>
      <c r="L768" s="539">
        <f>IF($N$761="","",IF(OR(ISTEXT($N$759),ISTEXT($N$760),ISTEXT($N$761)),"",IF(OR(9&gt;$N$759,8&gt;$N$760,((8-1)*$N$759+9)&gt;$N$761),"",IF(INDEX($P$761:$W$770,MOD(((8-1)*$N$759+9)-1,10)+1,INT((((8-1)*$N$759+9)-1)/10)+1)="","",INDEX($P$761:$W$770,MOD(((8-1)*$N$759+9)-1,10)+1,INT((((8-1)*$N$759+9)-1)/10)+1)))))</f>
        <v/>
      </c>
      <c r="M768" s="539">
        <f>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IF($G$774="","",IF($D$774="Round",$G$774&amp;""" dia",$G$774&amp;""" x "&amp;$I$774&amp;""""))</f>
        <v/>
      </c>
      <c r="G772" s="173" t="n"/>
      <c r="H772" s="525">
        <f>IF(OR($D$774="",$G$774=""),"",IF($D$774="Round",IF(ISTEXT($G$774),"",ROUND(PI()*(($G$774-2*N($K$774))/2)^2/144,3)),IF($I$774="","",IF(OR(ISTEXT($G$774),ISTEXT($I$774)),"",ROUND(($G$774-2*N($K$774))*($I$774-2*N($K$774))/144,3)))))</f>
        <v/>
      </c>
      <c r="I772" s="189" t="n"/>
      <c r="J772" s="189" t="n"/>
      <c r="K772" s="189">
        <f>IF(N(J772)*N(H772)=0,"",ROUND(N(J772)*N(H772),0))</f>
        <v/>
      </c>
      <c r="L772" s="189">
        <f>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IF($N$774="","",IF($D$774="Round",$N$774&amp;" x 2 axes",IF($N$775="","",$N$774&amp;" x "&amp;$N$775)))</f>
        <v/>
      </c>
      <c r="N774" s="534">
        <f>IF(OR($D$774="",$G$774=""),"",IF($D$774="Round",IF(ISTEXT($G$774),"",IF($G$774&lt;=9,6,IF($G$774&lt;=12,8,10))),IF(ISTEXT($G$774),"",IF($G$774&lt;12,2,MIN(10,MAX(3,ROUNDUP($G$774/6,0)))))))</f>
        <v/>
      </c>
      <c r="P774" s="473" t="inlineStr">
        <is>
          <t>Quick entry – type readings in order (row by row of the grid), down this column then the next:</t>
        </is>
      </c>
    </row>
    <row r="775" ht="13.35" customHeight="1" s="162">
      <c r="B775" s="535" t="inlineStr">
        <is>
          <t>Depth↓ Pos→ (in)</t>
        </is>
      </c>
      <c r="C775" s="414" t="n"/>
      <c r="D775" s="535">
        <f>IF(ISTEXT($N$774),"",IF(OR($D$774="",$G$774="",1&gt;$N$774),"",IF($D$774="Round",IF(ISTEXT($G$774),"",ROUND(IF(1&lt;=$N$774/2,$G$774/2*(1-SQRT(($N$774-2*1+1)/$N$774)),$G$774-$G$774/2*(1-SQRT(($N$774-2*($N$774-1+1)+1)/$N$774))),1)),IF(ISTEXT($G$774),"",ROUND((1-0.5)*$G$774/$N$774,1)))))</f>
        <v/>
      </c>
      <c r="E775" s="535">
        <f>IF(ISTEXT($N$774),"",IF(OR($D$774="",$G$774="",2&gt;$N$774),"",IF($D$774="Round",IF(ISTEXT($G$774),"",ROUND(IF(2&lt;=$N$774/2,$G$774/2*(1-SQRT(($N$774-2*2+1)/$N$774)),$G$774-$G$774/2*(1-SQRT(($N$774-2*($N$774-2+1)+1)/$N$774))),1)),IF(ISTEXT($G$774),"",ROUND((2-0.5)*$G$774/$N$774,1)))))</f>
        <v/>
      </c>
      <c r="F775" s="535">
        <f>IF(ISTEXT($N$774),"",IF(OR($D$774="",$G$774="",3&gt;$N$774),"",IF($D$774="Round",IF(ISTEXT($G$774),"",ROUND(IF(3&lt;=$N$774/2,$G$774/2*(1-SQRT(($N$774-2*3+1)/$N$774)),$G$774-$G$774/2*(1-SQRT(($N$774-2*($N$774-3+1)+1)/$N$774))),1)),IF(ISTEXT($G$774),"",ROUND((3-0.5)*$G$774/$N$774,1)))))</f>
        <v/>
      </c>
      <c r="G775" s="535">
        <f>IF(ISTEXT($N$774),"",IF(OR($D$774="",$G$774="",4&gt;$N$774),"",IF($D$774="Round",IF(ISTEXT($G$774),"",ROUND(IF(4&lt;=$N$774/2,$G$774/2*(1-SQRT(($N$774-2*4+1)/$N$774)),$G$774-$G$774/2*(1-SQRT(($N$774-2*($N$774-4+1)+1)/$N$774))),1)),IF(ISTEXT($G$774),"",ROUND((4-0.5)*$G$774/$N$774,1)))))</f>
        <v/>
      </c>
      <c r="H775" s="535">
        <f>IF(ISTEXT($N$774),"",IF(OR($D$774="",$G$774="",5&gt;$N$774),"",IF($D$774="Round",IF(ISTEXT($G$774),"",ROUND(IF(5&lt;=$N$774/2,$G$774/2*(1-SQRT(($N$774-2*5+1)/$N$774)),$G$774-$G$774/2*(1-SQRT(($N$774-2*($N$774-5+1)+1)/$N$774))),1)),IF(ISTEXT($G$774),"",ROUND((5-0.5)*$G$774/$N$774,1)))))</f>
        <v/>
      </c>
      <c r="I775" s="535">
        <f>IF(ISTEXT($N$774),"",IF(OR($D$774="",$G$774="",6&gt;$N$774),"",IF($D$774="Round",IF(ISTEXT($G$774),"",ROUND(IF(6&lt;=$N$774/2,$G$774/2*(1-SQRT(($N$774-2*6+1)/$N$774)),$G$774-$G$774/2*(1-SQRT(($N$774-2*($N$774-6+1)+1)/$N$774))),1)),IF(ISTEXT($G$774),"",ROUND((6-0.5)*$G$774/$N$774,1)))))</f>
        <v/>
      </c>
      <c r="J775" s="535">
        <f>IF(ISTEXT($N$774),"",IF(OR($D$774="",$G$774="",7&gt;$N$774),"",IF($D$774="Round",IF(ISTEXT($G$774),"",ROUND(IF(7&lt;=$N$774/2,$G$774/2*(1-SQRT(($N$774-2*7+1)/$N$774)),$G$774-$G$774/2*(1-SQRT(($N$774-2*($N$774-7+1)+1)/$N$774))),1)),IF(ISTEXT($G$774),"",ROUND((7-0.5)*$G$774/$N$774,1)))))</f>
        <v/>
      </c>
      <c r="K775" s="535">
        <f>IF(ISTEXT($N$774),"",IF(OR($D$774="",$G$774="",8&gt;$N$774),"",IF($D$774="Round",IF(ISTEXT($G$774),"",ROUND(IF(8&lt;=$N$774/2,$G$774/2*(1-SQRT(($N$774-2*8+1)/$N$774)),$G$774-$G$774/2*(1-SQRT(($N$774-2*($N$774-8+1)+1)/$N$774))),1)),IF(ISTEXT($G$774),"",ROUND((8-0.5)*$G$774/$N$774,1)))))</f>
        <v/>
      </c>
      <c r="L775" s="535">
        <f>IF(ISTEXT($N$774),"",IF(OR($D$774="",$G$774="",9&gt;$N$774),"",IF($D$774="Round",IF(ISTEXT($G$774),"",ROUND(IF(9&lt;=$N$774/2,$G$774/2*(1-SQRT(($N$774-2*9+1)/$N$774)),$G$774-$G$774/2*(1-SQRT(($N$774-2*($N$774-9+1)+1)/$N$774))),1)),IF(ISTEXT($G$774),"",ROUND((9-0.5)*$G$774/$N$774,1)))))</f>
        <v/>
      </c>
      <c r="M775" s="535">
        <f>IF(ISTEXT($N$774),"",IF(OR($D$774="",$G$774="",10&gt;$N$774),"",IF($D$774="Round",IF(ISTEXT($G$774),"",ROUND(IF(10&lt;=$N$774/2,$G$774/2*(1-SQRT(($N$774-2*10+1)/$N$774)),$G$774-$G$774/2*(1-SQRT(($N$774-2*($N$774-10+1)+1)/$N$774))),1)),IF(ISTEXT($G$774),"",ROUND((10-0.5)*$G$774/$N$774,1)))))</f>
        <v/>
      </c>
      <c r="N775" s="534">
        <f>IF(OR($D$774="",$G$774=""),"",IF($D$774="Round",2,IF($I$774="","",IF(ISTEXT($I$774),"",IF($I$774&lt;12,2,MIN(8,MAX(3,ROUNDUP($I$774/6,0))))))))</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IF(OR($D$774="",$G$774=""),"",IF($D$774="Round",IF(1=1,"Axis 1 (0°)",IF(1=2,"Axis 2 (90°)","")),IF(ISTEXT($N$775),"",IF(1&gt;$N$775,"",IF(ISTEXT($I$774),"",ROUND((1-0.5)*$I$774/$N$775,1))))))</f>
        <v/>
      </c>
      <c r="C776" s="538" t="n"/>
      <c r="D776" s="539">
        <f>IF($N$776="","",IF(OR(ISTEXT($N$774),ISTEXT($N$775),ISTEXT($N$776)),"",IF(OR(1&gt;$N$774,1&gt;$N$775,((1-1)*$N$774+1)&gt;$N$776),"",IF(INDEX($P$776:$W$785,MOD(((1-1)*$N$774+1)-1,10)+1,INT((((1-1)*$N$774+1)-1)/10)+1)="","",INDEX($P$776:$W$785,MOD(((1-1)*$N$774+1)-1,10)+1,INT((((1-1)*$N$774+1)-1)/10)+1)))))</f>
        <v/>
      </c>
      <c r="E776" s="539">
        <f>IF($N$776="","",IF(OR(ISTEXT($N$774),ISTEXT($N$775),ISTEXT($N$776)),"",IF(OR(2&gt;$N$774,1&gt;$N$775,((1-1)*$N$774+2)&gt;$N$776),"",IF(INDEX($P$776:$W$785,MOD(((1-1)*$N$774+2)-1,10)+1,INT((((1-1)*$N$774+2)-1)/10)+1)="","",INDEX($P$776:$W$785,MOD(((1-1)*$N$774+2)-1,10)+1,INT((((1-1)*$N$774+2)-1)/10)+1)))))</f>
        <v/>
      </c>
      <c r="F776" s="539">
        <f>IF($N$776="","",IF(OR(ISTEXT($N$774),ISTEXT($N$775),ISTEXT($N$776)),"",IF(OR(3&gt;$N$774,1&gt;$N$775,((1-1)*$N$774+3)&gt;$N$776),"",IF(INDEX($P$776:$W$785,MOD(((1-1)*$N$774+3)-1,10)+1,INT((((1-1)*$N$774+3)-1)/10)+1)="","",INDEX($P$776:$W$785,MOD(((1-1)*$N$774+3)-1,10)+1,INT((((1-1)*$N$774+3)-1)/10)+1)))))</f>
        <v/>
      </c>
      <c r="G776" s="539">
        <f>IF($N$776="","",IF(OR(ISTEXT($N$774),ISTEXT($N$775),ISTEXT($N$776)),"",IF(OR(4&gt;$N$774,1&gt;$N$775,((1-1)*$N$774+4)&gt;$N$776),"",IF(INDEX($P$776:$W$785,MOD(((1-1)*$N$774+4)-1,10)+1,INT((((1-1)*$N$774+4)-1)/10)+1)="","",INDEX($P$776:$W$785,MOD(((1-1)*$N$774+4)-1,10)+1,INT((((1-1)*$N$774+4)-1)/10)+1)))))</f>
        <v/>
      </c>
      <c r="H776" s="539">
        <f>IF($N$776="","",IF(OR(ISTEXT($N$774),ISTEXT($N$775),ISTEXT($N$776)),"",IF(OR(5&gt;$N$774,1&gt;$N$775,((1-1)*$N$774+5)&gt;$N$776),"",IF(INDEX($P$776:$W$785,MOD(((1-1)*$N$774+5)-1,10)+1,INT((((1-1)*$N$774+5)-1)/10)+1)="","",INDEX($P$776:$W$785,MOD(((1-1)*$N$774+5)-1,10)+1,INT((((1-1)*$N$774+5)-1)/10)+1)))))</f>
        <v/>
      </c>
      <c r="I776" s="539">
        <f>IF($N$776="","",IF(OR(ISTEXT($N$774),ISTEXT($N$775),ISTEXT($N$776)),"",IF(OR(6&gt;$N$774,1&gt;$N$775,((1-1)*$N$774+6)&gt;$N$776),"",IF(INDEX($P$776:$W$785,MOD(((1-1)*$N$774+6)-1,10)+1,INT((((1-1)*$N$774+6)-1)/10)+1)="","",INDEX($P$776:$W$785,MOD(((1-1)*$N$774+6)-1,10)+1,INT((((1-1)*$N$774+6)-1)/10)+1)))))</f>
        <v/>
      </c>
      <c r="J776" s="539">
        <f>IF($N$776="","",IF(OR(ISTEXT($N$774),ISTEXT($N$775),ISTEXT($N$776)),"",IF(OR(7&gt;$N$774,1&gt;$N$775,((1-1)*$N$774+7)&gt;$N$776),"",IF(INDEX($P$776:$W$785,MOD(((1-1)*$N$774+7)-1,10)+1,INT((((1-1)*$N$774+7)-1)/10)+1)="","",INDEX($P$776:$W$785,MOD(((1-1)*$N$774+7)-1,10)+1,INT((((1-1)*$N$774+7)-1)/10)+1)))))</f>
        <v/>
      </c>
      <c r="K776" s="539">
        <f>IF($N$776="","",IF(OR(ISTEXT($N$774),ISTEXT($N$775),ISTEXT($N$776)),"",IF(OR(8&gt;$N$774,1&gt;$N$775,((1-1)*$N$774+8)&gt;$N$776),"",IF(INDEX($P$776:$W$785,MOD(((1-1)*$N$774+8)-1,10)+1,INT((((1-1)*$N$774+8)-1)/10)+1)="","",INDEX($P$776:$W$785,MOD(((1-1)*$N$774+8)-1,10)+1,INT((((1-1)*$N$774+8)-1)/10)+1)))))</f>
        <v/>
      </c>
      <c r="L776" s="539">
        <f>IF($N$776="","",IF(OR(ISTEXT($N$774),ISTEXT($N$775),ISTEXT($N$776)),"",IF(OR(9&gt;$N$774,1&gt;$N$775,((1-1)*$N$774+9)&gt;$N$776),"",IF(INDEX($P$776:$W$785,MOD(((1-1)*$N$774+9)-1,10)+1,INT((((1-1)*$N$774+9)-1)/10)+1)="","",INDEX($P$776:$W$785,MOD(((1-1)*$N$774+9)-1,10)+1,INT((((1-1)*$N$774+9)-1)/10)+1)))))</f>
        <v/>
      </c>
      <c r="M776" s="539">
        <f>IF($N$776="","",IF(OR(ISTEXT($N$774),ISTEXT($N$775),ISTEXT($N$776)),"",IF(OR(10&gt;$N$774,1&gt;$N$775,((1-1)*$N$774+10)&gt;$N$776),"",IF(INDEX($P$776:$W$785,MOD(((1-1)*$N$774+10)-1,10)+1,INT((((1-1)*$N$774+10)-1)/10)+1)="","",INDEX($P$776:$W$785,MOD(((1-1)*$N$774+10)-1,10)+1,INT((((1-1)*$N$774+10)-1)/10)+1)))))</f>
        <v/>
      </c>
      <c r="N776" s="534">
        <f>IF(OR(N774="",N775=""),"",IF(OR(ISTEXT(N774),ISTEXT(N775)),"",N774*N775))</f>
        <v/>
      </c>
      <c r="P776" s="540" t="n"/>
      <c r="Q776" s="540" t="n"/>
      <c r="R776" s="540" t="n"/>
      <c r="S776" s="540" t="n"/>
      <c r="T776" s="540" t="n"/>
      <c r="U776" s="540" t="n"/>
      <c r="V776" s="540" t="n"/>
      <c r="W776" s="540" t="n"/>
    </row>
    <row r="777" ht="13.35" customHeight="1" s="162">
      <c r="B777" s="537">
        <f>IF(OR($D$774="",$G$774=""),"",IF($D$774="Round",IF(2=1,"Axis 1 (0°)",IF(2=2,"Axis 2 (90°)","")),IF(ISTEXT($N$775),"",IF(2&gt;$N$775,"",IF(ISTEXT($I$774),"",ROUND((2-0.5)*$I$774/$N$775,1))))))</f>
        <v/>
      </c>
      <c r="C777" s="538" t="n"/>
      <c r="D777" s="539">
        <f>IF($N$776="","",IF(OR(ISTEXT($N$774),ISTEXT($N$775),ISTEXT($N$776)),"",IF(OR(1&gt;$N$774,2&gt;$N$775,((2-1)*$N$774+1)&gt;$N$776),"",IF(INDEX($P$776:$W$785,MOD(((2-1)*$N$774+1)-1,10)+1,INT((((2-1)*$N$774+1)-1)/10)+1)="","",INDEX($P$776:$W$785,MOD(((2-1)*$N$774+1)-1,10)+1,INT((((2-1)*$N$774+1)-1)/10)+1)))))</f>
        <v/>
      </c>
      <c r="E777" s="539">
        <f>IF($N$776="","",IF(OR(ISTEXT($N$774),ISTEXT($N$775),ISTEXT($N$776)),"",IF(OR(2&gt;$N$774,2&gt;$N$775,((2-1)*$N$774+2)&gt;$N$776),"",IF(INDEX($P$776:$W$785,MOD(((2-1)*$N$774+2)-1,10)+1,INT((((2-1)*$N$774+2)-1)/10)+1)="","",INDEX($P$776:$W$785,MOD(((2-1)*$N$774+2)-1,10)+1,INT((((2-1)*$N$774+2)-1)/10)+1)))))</f>
        <v/>
      </c>
      <c r="F777" s="539">
        <f>IF($N$776="","",IF(OR(ISTEXT($N$774),ISTEXT($N$775),ISTEXT($N$776)),"",IF(OR(3&gt;$N$774,2&gt;$N$775,((2-1)*$N$774+3)&gt;$N$776),"",IF(INDEX($P$776:$W$785,MOD(((2-1)*$N$774+3)-1,10)+1,INT((((2-1)*$N$774+3)-1)/10)+1)="","",INDEX($P$776:$W$785,MOD(((2-1)*$N$774+3)-1,10)+1,INT((((2-1)*$N$774+3)-1)/10)+1)))))</f>
        <v/>
      </c>
      <c r="G777" s="539">
        <f>IF($N$776="","",IF(OR(ISTEXT($N$774),ISTEXT($N$775),ISTEXT($N$776)),"",IF(OR(4&gt;$N$774,2&gt;$N$775,((2-1)*$N$774+4)&gt;$N$776),"",IF(INDEX($P$776:$W$785,MOD(((2-1)*$N$774+4)-1,10)+1,INT((((2-1)*$N$774+4)-1)/10)+1)="","",INDEX($P$776:$W$785,MOD(((2-1)*$N$774+4)-1,10)+1,INT((((2-1)*$N$774+4)-1)/10)+1)))))</f>
        <v/>
      </c>
      <c r="H777" s="539">
        <f>IF($N$776="","",IF(OR(ISTEXT($N$774),ISTEXT($N$775),ISTEXT($N$776)),"",IF(OR(5&gt;$N$774,2&gt;$N$775,((2-1)*$N$774+5)&gt;$N$776),"",IF(INDEX($P$776:$W$785,MOD(((2-1)*$N$774+5)-1,10)+1,INT((((2-1)*$N$774+5)-1)/10)+1)="","",INDEX($P$776:$W$785,MOD(((2-1)*$N$774+5)-1,10)+1,INT((((2-1)*$N$774+5)-1)/10)+1)))))</f>
        <v/>
      </c>
      <c r="I777" s="539">
        <f>IF($N$776="","",IF(OR(ISTEXT($N$774),ISTEXT($N$775),ISTEXT($N$776)),"",IF(OR(6&gt;$N$774,2&gt;$N$775,((2-1)*$N$774+6)&gt;$N$776),"",IF(INDEX($P$776:$W$785,MOD(((2-1)*$N$774+6)-1,10)+1,INT((((2-1)*$N$774+6)-1)/10)+1)="","",INDEX($P$776:$W$785,MOD(((2-1)*$N$774+6)-1,10)+1,INT((((2-1)*$N$774+6)-1)/10)+1)))))</f>
        <v/>
      </c>
      <c r="J777" s="539">
        <f>IF($N$776="","",IF(OR(ISTEXT($N$774),ISTEXT($N$775),ISTEXT($N$776)),"",IF(OR(7&gt;$N$774,2&gt;$N$775,((2-1)*$N$774+7)&gt;$N$776),"",IF(INDEX($P$776:$W$785,MOD(((2-1)*$N$774+7)-1,10)+1,INT((((2-1)*$N$774+7)-1)/10)+1)="","",INDEX($P$776:$W$785,MOD(((2-1)*$N$774+7)-1,10)+1,INT((((2-1)*$N$774+7)-1)/10)+1)))))</f>
        <v/>
      </c>
      <c r="K777" s="539">
        <f>IF($N$776="","",IF(OR(ISTEXT($N$774),ISTEXT($N$775),ISTEXT($N$776)),"",IF(OR(8&gt;$N$774,2&gt;$N$775,((2-1)*$N$774+8)&gt;$N$776),"",IF(INDEX($P$776:$W$785,MOD(((2-1)*$N$774+8)-1,10)+1,INT((((2-1)*$N$774+8)-1)/10)+1)="","",INDEX($P$776:$W$785,MOD(((2-1)*$N$774+8)-1,10)+1,INT((((2-1)*$N$774+8)-1)/10)+1)))))</f>
        <v/>
      </c>
      <c r="L777" s="539">
        <f>IF($N$776="","",IF(OR(ISTEXT($N$774),ISTEXT($N$775),ISTEXT($N$776)),"",IF(OR(9&gt;$N$774,2&gt;$N$775,((2-1)*$N$774+9)&gt;$N$776),"",IF(INDEX($P$776:$W$785,MOD(((2-1)*$N$774+9)-1,10)+1,INT((((2-1)*$N$774+9)-1)/10)+1)="","",INDEX($P$776:$W$785,MOD(((2-1)*$N$774+9)-1,10)+1,INT((((2-1)*$N$774+9)-1)/10)+1)))))</f>
        <v/>
      </c>
      <c r="M777" s="539">
        <f>IF($N$776="","",IF(OR(ISTEXT($N$774),ISTEXT($N$775),ISTEXT($N$776)),"",IF(OR(10&gt;$N$774,2&gt;$N$775,((2-1)*$N$774+10)&gt;$N$776),"",IF(INDEX($P$776:$W$785,MOD(((2-1)*$N$774+10)-1,10)+1,INT((((2-1)*$N$774+10)-1)/10)+1)="","",INDEX($P$776:$W$785,MOD(((2-1)*$N$774+10)-1,10)+1,INT((((2-1)*$N$774+10)-1)/10)+1)))))</f>
        <v/>
      </c>
      <c r="P777" s="540" t="n"/>
      <c r="Q777" s="540" t="n"/>
      <c r="R777" s="540" t="n"/>
      <c r="S777" s="540" t="n"/>
      <c r="T777" s="540" t="n"/>
      <c r="U777" s="540" t="n"/>
      <c r="V777" s="540" t="n"/>
      <c r="W777" s="540" t="n"/>
    </row>
    <row r="778" ht="13.35" customHeight="1" s="162">
      <c r="B778" s="537">
        <f>IF(OR($D$774="",$G$774=""),"",IF($D$774="Round",IF(3=1,"Axis 1 (0°)",IF(3=2,"Axis 2 (90°)","")),IF(ISTEXT($N$775),"",IF(3&gt;$N$775,"",IF(ISTEXT($I$774),"",ROUND((3-0.5)*$I$774/$N$775,1))))))</f>
        <v/>
      </c>
      <c r="C778" s="538" t="n"/>
      <c r="D778" s="539">
        <f>IF($N$776="","",IF(OR(ISTEXT($N$774),ISTEXT($N$775),ISTEXT($N$776)),"",IF(OR(1&gt;$N$774,3&gt;$N$775,((3-1)*$N$774+1)&gt;$N$776),"",IF(INDEX($P$776:$W$785,MOD(((3-1)*$N$774+1)-1,10)+1,INT((((3-1)*$N$774+1)-1)/10)+1)="","",INDEX($P$776:$W$785,MOD(((3-1)*$N$774+1)-1,10)+1,INT((((3-1)*$N$774+1)-1)/10)+1)))))</f>
        <v/>
      </c>
      <c r="E778" s="539">
        <f>IF($N$776="","",IF(OR(ISTEXT($N$774),ISTEXT($N$775),ISTEXT($N$776)),"",IF(OR(2&gt;$N$774,3&gt;$N$775,((3-1)*$N$774+2)&gt;$N$776),"",IF(INDEX($P$776:$W$785,MOD(((3-1)*$N$774+2)-1,10)+1,INT((((3-1)*$N$774+2)-1)/10)+1)="","",INDEX($P$776:$W$785,MOD(((3-1)*$N$774+2)-1,10)+1,INT((((3-1)*$N$774+2)-1)/10)+1)))))</f>
        <v/>
      </c>
      <c r="F778" s="539">
        <f>IF($N$776="","",IF(OR(ISTEXT($N$774),ISTEXT($N$775),ISTEXT($N$776)),"",IF(OR(3&gt;$N$774,3&gt;$N$775,((3-1)*$N$774+3)&gt;$N$776),"",IF(INDEX($P$776:$W$785,MOD(((3-1)*$N$774+3)-1,10)+1,INT((((3-1)*$N$774+3)-1)/10)+1)="","",INDEX($P$776:$W$785,MOD(((3-1)*$N$774+3)-1,10)+1,INT((((3-1)*$N$774+3)-1)/10)+1)))))</f>
        <v/>
      </c>
      <c r="G778" s="539">
        <f>IF($N$776="","",IF(OR(ISTEXT($N$774),ISTEXT($N$775),ISTEXT($N$776)),"",IF(OR(4&gt;$N$774,3&gt;$N$775,((3-1)*$N$774+4)&gt;$N$776),"",IF(INDEX($P$776:$W$785,MOD(((3-1)*$N$774+4)-1,10)+1,INT((((3-1)*$N$774+4)-1)/10)+1)="","",INDEX($P$776:$W$785,MOD(((3-1)*$N$774+4)-1,10)+1,INT((((3-1)*$N$774+4)-1)/10)+1)))))</f>
        <v/>
      </c>
      <c r="H778" s="539">
        <f>IF($N$776="","",IF(OR(ISTEXT($N$774),ISTEXT($N$775),ISTEXT($N$776)),"",IF(OR(5&gt;$N$774,3&gt;$N$775,((3-1)*$N$774+5)&gt;$N$776),"",IF(INDEX($P$776:$W$785,MOD(((3-1)*$N$774+5)-1,10)+1,INT((((3-1)*$N$774+5)-1)/10)+1)="","",INDEX($P$776:$W$785,MOD(((3-1)*$N$774+5)-1,10)+1,INT((((3-1)*$N$774+5)-1)/10)+1)))))</f>
        <v/>
      </c>
      <c r="I778" s="539">
        <f>IF($N$776="","",IF(OR(ISTEXT($N$774),ISTEXT($N$775),ISTEXT($N$776)),"",IF(OR(6&gt;$N$774,3&gt;$N$775,((3-1)*$N$774+6)&gt;$N$776),"",IF(INDEX($P$776:$W$785,MOD(((3-1)*$N$774+6)-1,10)+1,INT((((3-1)*$N$774+6)-1)/10)+1)="","",INDEX($P$776:$W$785,MOD(((3-1)*$N$774+6)-1,10)+1,INT((((3-1)*$N$774+6)-1)/10)+1)))))</f>
        <v/>
      </c>
      <c r="J778" s="539">
        <f>IF($N$776="","",IF(OR(ISTEXT($N$774),ISTEXT($N$775),ISTEXT($N$776)),"",IF(OR(7&gt;$N$774,3&gt;$N$775,((3-1)*$N$774+7)&gt;$N$776),"",IF(INDEX($P$776:$W$785,MOD(((3-1)*$N$774+7)-1,10)+1,INT((((3-1)*$N$774+7)-1)/10)+1)="","",INDEX($P$776:$W$785,MOD(((3-1)*$N$774+7)-1,10)+1,INT((((3-1)*$N$774+7)-1)/10)+1)))))</f>
        <v/>
      </c>
      <c r="K778" s="539">
        <f>IF($N$776="","",IF(OR(ISTEXT($N$774),ISTEXT($N$775),ISTEXT($N$776)),"",IF(OR(8&gt;$N$774,3&gt;$N$775,((3-1)*$N$774+8)&gt;$N$776),"",IF(INDEX($P$776:$W$785,MOD(((3-1)*$N$774+8)-1,10)+1,INT((((3-1)*$N$774+8)-1)/10)+1)="","",INDEX($P$776:$W$785,MOD(((3-1)*$N$774+8)-1,10)+1,INT((((3-1)*$N$774+8)-1)/10)+1)))))</f>
        <v/>
      </c>
      <c r="L778" s="539">
        <f>IF($N$776="","",IF(OR(ISTEXT($N$774),ISTEXT($N$775),ISTEXT($N$776)),"",IF(OR(9&gt;$N$774,3&gt;$N$775,((3-1)*$N$774+9)&gt;$N$776),"",IF(INDEX($P$776:$W$785,MOD(((3-1)*$N$774+9)-1,10)+1,INT((((3-1)*$N$774+9)-1)/10)+1)="","",INDEX($P$776:$W$785,MOD(((3-1)*$N$774+9)-1,10)+1,INT((((3-1)*$N$774+9)-1)/10)+1)))))</f>
        <v/>
      </c>
      <c r="M778" s="539">
        <f>IF($N$776="","",IF(OR(ISTEXT($N$774),ISTEXT($N$775),ISTEXT($N$776)),"",IF(OR(10&gt;$N$774,3&gt;$N$775,((3-1)*$N$774+10)&gt;$N$776),"",IF(INDEX($P$776:$W$785,MOD(((3-1)*$N$774+10)-1,10)+1,INT((((3-1)*$N$774+10)-1)/10)+1)="","",INDEX($P$776:$W$785,MOD(((3-1)*$N$774+10)-1,10)+1,INT((((3-1)*$N$774+10)-1)/10)+1)))))</f>
        <v/>
      </c>
      <c r="P778" s="540" t="n"/>
      <c r="Q778" s="540" t="n"/>
      <c r="R778" s="540" t="n"/>
      <c r="S778" s="540" t="n"/>
      <c r="T778" s="540" t="n"/>
      <c r="U778" s="540" t="n"/>
      <c r="V778" s="540" t="n"/>
      <c r="W778" s="540" t="n"/>
    </row>
    <row r="779" ht="13.35" customHeight="1" s="162">
      <c r="B779" s="537">
        <f>IF(OR($D$774="",$G$774=""),"",IF($D$774="Round",IF(4=1,"Axis 1 (0°)",IF(4=2,"Axis 2 (90°)","")),IF(ISTEXT($N$775),"",IF(4&gt;$N$775,"",IF(ISTEXT($I$774),"",ROUND((4-0.5)*$I$774/$N$775,1))))))</f>
        <v/>
      </c>
      <c r="C779" s="538" t="n"/>
      <c r="D779" s="539">
        <f>IF($N$776="","",IF(OR(ISTEXT($N$774),ISTEXT($N$775),ISTEXT($N$776)),"",IF(OR(1&gt;$N$774,4&gt;$N$775,((4-1)*$N$774+1)&gt;$N$776),"",IF(INDEX($P$776:$W$785,MOD(((4-1)*$N$774+1)-1,10)+1,INT((((4-1)*$N$774+1)-1)/10)+1)="","",INDEX($P$776:$W$785,MOD(((4-1)*$N$774+1)-1,10)+1,INT((((4-1)*$N$774+1)-1)/10)+1)))))</f>
        <v/>
      </c>
      <c r="E779" s="539">
        <f>IF($N$776="","",IF(OR(ISTEXT($N$774),ISTEXT($N$775),ISTEXT($N$776)),"",IF(OR(2&gt;$N$774,4&gt;$N$775,((4-1)*$N$774+2)&gt;$N$776),"",IF(INDEX($P$776:$W$785,MOD(((4-1)*$N$774+2)-1,10)+1,INT((((4-1)*$N$774+2)-1)/10)+1)="","",INDEX($P$776:$W$785,MOD(((4-1)*$N$774+2)-1,10)+1,INT((((4-1)*$N$774+2)-1)/10)+1)))))</f>
        <v/>
      </c>
      <c r="F779" s="539">
        <f>IF($N$776="","",IF(OR(ISTEXT($N$774),ISTEXT($N$775),ISTEXT($N$776)),"",IF(OR(3&gt;$N$774,4&gt;$N$775,((4-1)*$N$774+3)&gt;$N$776),"",IF(INDEX($P$776:$W$785,MOD(((4-1)*$N$774+3)-1,10)+1,INT((((4-1)*$N$774+3)-1)/10)+1)="","",INDEX($P$776:$W$785,MOD(((4-1)*$N$774+3)-1,10)+1,INT((((4-1)*$N$774+3)-1)/10)+1)))))</f>
        <v/>
      </c>
      <c r="G779" s="539">
        <f>IF($N$776="","",IF(OR(ISTEXT($N$774),ISTEXT($N$775),ISTEXT($N$776)),"",IF(OR(4&gt;$N$774,4&gt;$N$775,((4-1)*$N$774+4)&gt;$N$776),"",IF(INDEX($P$776:$W$785,MOD(((4-1)*$N$774+4)-1,10)+1,INT((((4-1)*$N$774+4)-1)/10)+1)="","",INDEX($P$776:$W$785,MOD(((4-1)*$N$774+4)-1,10)+1,INT((((4-1)*$N$774+4)-1)/10)+1)))))</f>
        <v/>
      </c>
      <c r="H779" s="539">
        <f>IF($N$776="","",IF(OR(ISTEXT($N$774),ISTEXT($N$775),ISTEXT($N$776)),"",IF(OR(5&gt;$N$774,4&gt;$N$775,((4-1)*$N$774+5)&gt;$N$776),"",IF(INDEX($P$776:$W$785,MOD(((4-1)*$N$774+5)-1,10)+1,INT((((4-1)*$N$774+5)-1)/10)+1)="","",INDEX($P$776:$W$785,MOD(((4-1)*$N$774+5)-1,10)+1,INT((((4-1)*$N$774+5)-1)/10)+1)))))</f>
        <v/>
      </c>
      <c r="I779" s="539">
        <f>IF($N$776="","",IF(OR(ISTEXT($N$774),ISTEXT($N$775),ISTEXT($N$776)),"",IF(OR(6&gt;$N$774,4&gt;$N$775,((4-1)*$N$774+6)&gt;$N$776),"",IF(INDEX($P$776:$W$785,MOD(((4-1)*$N$774+6)-1,10)+1,INT((((4-1)*$N$774+6)-1)/10)+1)="","",INDEX($P$776:$W$785,MOD(((4-1)*$N$774+6)-1,10)+1,INT((((4-1)*$N$774+6)-1)/10)+1)))))</f>
        <v/>
      </c>
      <c r="J779" s="539">
        <f>IF($N$776="","",IF(OR(ISTEXT($N$774),ISTEXT($N$775),ISTEXT($N$776)),"",IF(OR(7&gt;$N$774,4&gt;$N$775,((4-1)*$N$774+7)&gt;$N$776),"",IF(INDEX($P$776:$W$785,MOD(((4-1)*$N$774+7)-1,10)+1,INT((((4-1)*$N$774+7)-1)/10)+1)="","",INDEX($P$776:$W$785,MOD(((4-1)*$N$774+7)-1,10)+1,INT((((4-1)*$N$774+7)-1)/10)+1)))))</f>
        <v/>
      </c>
      <c r="K779" s="539">
        <f>IF($N$776="","",IF(OR(ISTEXT($N$774),ISTEXT($N$775),ISTEXT($N$776)),"",IF(OR(8&gt;$N$774,4&gt;$N$775,((4-1)*$N$774+8)&gt;$N$776),"",IF(INDEX($P$776:$W$785,MOD(((4-1)*$N$774+8)-1,10)+1,INT((((4-1)*$N$774+8)-1)/10)+1)="","",INDEX($P$776:$W$785,MOD(((4-1)*$N$774+8)-1,10)+1,INT((((4-1)*$N$774+8)-1)/10)+1)))))</f>
        <v/>
      </c>
      <c r="L779" s="539">
        <f>IF($N$776="","",IF(OR(ISTEXT($N$774),ISTEXT($N$775),ISTEXT($N$776)),"",IF(OR(9&gt;$N$774,4&gt;$N$775,((4-1)*$N$774+9)&gt;$N$776),"",IF(INDEX($P$776:$W$785,MOD(((4-1)*$N$774+9)-1,10)+1,INT((((4-1)*$N$774+9)-1)/10)+1)="","",INDEX($P$776:$W$785,MOD(((4-1)*$N$774+9)-1,10)+1,INT((((4-1)*$N$774+9)-1)/10)+1)))))</f>
        <v/>
      </c>
      <c r="M779" s="539">
        <f>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IF(OR($D$774="",$G$774=""),"",IF($D$774="Round",IF(5=1,"Axis 1 (0°)",IF(5=2,"Axis 2 (90°)","")),IF(ISTEXT($N$775),"",IF(5&gt;$N$775,"",IF(ISTEXT($I$774),"",ROUND((5-0.5)*$I$774/$N$775,1))))))</f>
        <v/>
      </c>
      <c r="C780" s="538" t="n"/>
      <c r="D780" s="539">
        <f>IF($N$776="","",IF(OR(ISTEXT($N$774),ISTEXT($N$775),ISTEXT($N$776)),"",IF(OR(1&gt;$N$774,5&gt;$N$775,((5-1)*$N$774+1)&gt;$N$776),"",IF(INDEX($P$776:$W$785,MOD(((5-1)*$N$774+1)-1,10)+1,INT((((5-1)*$N$774+1)-1)/10)+1)="","",INDEX($P$776:$W$785,MOD(((5-1)*$N$774+1)-1,10)+1,INT((((5-1)*$N$774+1)-1)/10)+1)))))</f>
        <v/>
      </c>
      <c r="E780" s="539">
        <f>IF($N$776="","",IF(OR(ISTEXT($N$774),ISTEXT($N$775),ISTEXT($N$776)),"",IF(OR(2&gt;$N$774,5&gt;$N$775,((5-1)*$N$774+2)&gt;$N$776),"",IF(INDEX($P$776:$W$785,MOD(((5-1)*$N$774+2)-1,10)+1,INT((((5-1)*$N$774+2)-1)/10)+1)="","",INDEX($P$776:$W$785,MOD(((5-1)*$N$774+2)-1,10)+1,INT((((5-1)*$N$774+2)-1)/10)+1)))))</f>
        <v/>
      </c>
      <c r="F780" s="539">
        <f>IF($N$776="","",IF(OR(ISTEXT($N$774),ISTEXT($N$775),ISTEXT($N$776)),"",IF(OR(3&gt;$N$774,5&gt;$N$775,((5-1)*$N$774+3)&gt;$N$776),"",IF(INDEX($P$776:$W$785,MOD(((5-1)*$N$774+3)-1,10)+1,INT((((5-1)*$N$774+3)-1)/10)+1)="","",INDEX($P$776:$W$785,MOD(((5-1)*$N$774+3)-1,10)+1,INT((((5-1)*$N$774+3)-1)/10)+1)))))</f>
        <v/>
      </c>
      <c r="G780" s="539">
        <f>IF($N$776="","",IF(OR(ISTEXT($N$774),ISTEXT($N$775),ISTEXT($N$776)),"",IF(OR(4&gt;$N$774,5&gt;$N$775,((5-1)*$N$774+4)&gt;$N$776),"",IF(INDEX($P$776:$W$785,MOD(((5-1)*$N$774+4)-1,10)+1,INT((((5-1)*$N$774+4)-1)/10)+1)="","",INDEX($P$776:$W$785,MOD(((5-1)*$N$774+4)-1,10)+1,INT((((5-1)*$N$774+4)-1)/10)+1)))))</f>
        <v/>
      </c>
      <c r="H780" s="539">
        <f>IF($N$776="","",IF(OR(ISTEXT($N$774),ISTEXT($N$775),ISTEXT($N$776)),"",IF(OR(5&gt;$N$774,5&gt;$N$775,((5-1)*$N$774+5)&gt;$N$776),"",IF(INDEX($P$776:$W$785,MOD(((5-1)*$N$774+5)-1,10)+1,INT((((5-1)*$N$774+5)-1)/10)+1)="","",INDEX($P$776:$W$785,MOD(((5-1)*$N$774+5)-1,10)+1,INT((((5-1)*$N$774+5)-1)/10)+1)))))</f>
        <v/>
      </c>
      <c r="I780" s="539">
        <f>IF($N$776="","",IF(OR(ISTEXT($N$774),ISTEXT($N$775),ISTEXT($N$776)),"",IF(OR(6&gt;$N$774,5&gt;$N$775,((5-1)*$N$774+6)&gt;$N$776),"",IF(INDEX($P$776:$W$785,MOD(((5-1)*$N$774+6)-1,10)+1,INT((((5-1)*$N$774+6)-1)/10)+1)="","",INDEX($P$776:$W$785,MOD(((5-1)*$N$774+6)-1,10)+1,INT((((5-1)*$N$774+6)-1)/10)+1)))))</f>
        <v/>
      </c>
      <c r="J780" s="539">
        <f>IF($N$776="","",IF(OR(ISTEXT($N$774),ISTEXT($N$775),ISTEXT($N$776)),"",IF(OR(7&gt;$N$774,5&gt;$N$775,((5-1)*$N$774+7)&gt;$N$776),"",IF(INDEX($P$776:$W$785,MOD(((5-1)*$N$774+7)-1,10)+1,INT((((5-1)*$N$774+7)-1)/10)+1)="","",INDEX($P$776:$W$785,MOD(((5-1)*$N$774+7)-1,10)+1,INT((((5-1)*$N$774+7)-1)/10)+1)))))</f>
        <v/>
      </c>
      <c r="K780" s="539">
        <f>IF($N$776="","",IF(OR(ISTEXT($N$774),ISTEXT($N$775),ISTEXT($N$776)),"",IF(OR(8&gt;$N$774,5&gt;$N$775,((5-1)*$N$774+8)&gt;$N$776),"",IF(INDEX($P$776:$W$785,MOD(((5-1)*$N$774+8)-1,10)+1,INT((((5-1)*$N$774+8)-1)/10)+1)="","",INDEX($P$776:$W$785,MOD(((5-1)*$N$774+8)-1,10)+1,INT((((5-1)*$N$774+8)-1)/10)+1)))))</f>
        <v/>
      </c>
      <c r="L780" s="539">
        <f>IF($N$776="","",IF(OR(ISTEXT($N$774),ISTEXT($N$775),ISTEXT($N$776)),"",IF(OR(9&gt;$N$774,5&gt;$N$775,((5-1)*$N$774+9)&gt;$N$776),"",IF(INDEX($P$776:$W$785,MOD(((5-1)*$N$774+9)-1,10)+1,INT((((5-1)*$N$774+9)-1)/10)+1)="","",INDEX($P$776:$W$785,MOD(((5-1)*$N$774+9)-1,10)+1,INT((((5-1)*$N$774+9)-1)/10)+1)))))</f>
        <v/>
      </c>
      <c r="M780" s="539">
        <f>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IF(OR($D$774="",$G$774=""),"",IF($D$774="Round",IF(6=1,"Axis 1 (0°)",IF(6=2,"Axis 2 (90°)","")),IF(ISTEXT($N$775),"",IF(6&gt;$N$775,"",IF(ISTEXT($I$774),"",ROUND((6-0.5)*$I$774/$N$775,1))))))</f>
        <v/>
      </c>
      <c r="C781" s="538" t="n"/>
      <c r="D781" s="539">
        <f>IF($N$776="","",IF(OR(ISTEXT($N$774),ISTEXT($N$775),ISTEXT($N$776)),"",IF(OR(1&gt;$N$774,6&gt;$N$775,((6-1)*$N$774+1)&gt;$N$776),"",IF(INDEX($P$776:$W$785,MOD(((6-1)*$N$774+1)-1,10)+1,INT((((6-1)*$N$774+1)-1)/10)+1)="","",INDEX($P$776:$W$785,MOD(((6-1)*$N$774+1)-1,10)+1,INT((((6-1)*$N$774+1)-1)/10)+1)))))</f>
        <v/>
      </c>
      <c r="E781" s="539">
        <f>IF($N$776="","",IF(OR(ISTEXT($N$774),ISTEXT($N$775),ISTEXT($N$776)),"",IF(OR(2&gt;$N$774,6&gt;$N$775,((6-1)*$N$774+2)&gt;$N$776),"",IF(INDEX($P$776:$W$785,MOD(((6-1)*$N$774+2)-1,10)+1,INT((((6-1)*$N$774+2)-1)/10)+1)="","",INDEX($P$776:$W$785,MOD(((6-1)*$N$774+2)-1,10)+1,INT((((6-1)*$N$774+2)-1)/10)+1)))))</f>
        <v/>
      </c>
      <c r="F781" s="539">
        <f>IF($N$776="","",IF(OR(ISTEXT($N$774),ISTEXT($N$775),ISTEXT($N$776)),"",IF(OR(3&gt;$N$774,6&gt;$N$775,((6-1)*$N$774+3)&gt;$N$776),"",IF(INDEX($P$776:$W$785,MOD(((6-1)*$N$774+3)-1,10)+1,INT((((6-1)*$N$774+3)-1)/10)+1)="","",INDEX($P$776:$W$785,MOD(((6-1)*$N$774+3)-1,10)+1,INT((((6-1)*$N$774+3)-1)/10)+1)))))</f>
        <v/>
      </c>
      <c r="G781" s="539">
        <f>IF($N$776="","",IF(OR(ISTEXT($N$774),ISTEXT($N$775),ISTEXT($N$776)),"",IF(OR(4&gt;$N$774,6&gt;$N$775,((6-1)*$N$774+4)&gt;$N$776),"",IF(INDEX($P$776:$W$785,MOD(((6-1)*$N$774+4)-1,10)+1,INT((((6-1)*$N$774+4)-1)/10)+1)="","",INDEX($P$776:$W$785,MOD(((6-1)*$N$774+4)-1,10)+1,INT((((6-1)*$N$774+4)-1)/10)+1)))))</f>
        <v/>
      </c>
      <c r="H781" s="539">
        <f>IF($N$776="","",IF(OR(ISTEXT($N$774),ISTEXT($N$775),ISTEXT($N$776)),"",IF(OR(5&gt;$N$774,6&gt;$N$775,((6-1)*$N$774+5)&gt;$N$776),"",IF(INDEX($P$776:$W$785,MOD(((6-1)*$N$774+5)-1,10)+1,INT((((6-1)*$N$774+5)-1)/10)+1)="","",INDEX($P$776:$W$785,MOD(((6-1)*$N$774+5)-1,10)+1,INT((((6-1)*$N$774+5)-1)/10)+1)))))</f>
        <v/>
      </c>
      <c r="I781" s="539">
        <f>IF($N$776="","",IF(OR(ISTEXT($N$774),ISTEXT($N$775),ISTEXT($N$776)),"",IF(OR(6&gt;$N$774,6&gt;$N$775,((6-1)*$N$774+6)&gt;$N$776),"",IF(INDEX($P$776:$W$785,MOD(((6-1)*$N$774+6)-1,10)+1,INT((((6-1)*$N$774+6)-1)/10)+1)="","",INDEX($P$776:$W$785,MOD(((6-1)*$N$774+6)-1,10)+1,INT((((6-1)*$N$774+6)-1)/10)+1)))))</f>
        <v/>
      </c>
      <c r="J781" s="539">
        <f>IF($N$776="","",IF(OR(ISTEXT($N$774),ISTEXT($N$775),ISTEXT($N$776)),"",IF(OR(7&gt;$N$774,6&gt;$N$775,((6-1)*$N$774+7)&gt;$N$776),"",IF(INDEX($P$776:$W$785,MOD(((6-1)*$N$774+7)-1,10)+1,INT((((6-1)*$N$774+7)-1)/10)+1)="","",INDEX($P$776:$W$785,MOD(((6-1)*$N$774+7)-1,10)+1,INT((((6-1)*$N$774+7)-1)/10)+1)))))</f>
        <v/>
      </c>
      <c r="K781" s="539">
        <f>IF($N$776="","",IF(OR(ISTEXT($N$774),ISTEXT($N$775),ISTEXT($N$776)),"",IF(OR(8&gt;$N$774,6&gt;$N$775,((6-1)*$N$774+8)&gt;$N$776),"",IF(INDEX($P$776:$W$785,MOD(((6-1)*$N$774+8)-1,10)+1,INT((((6-1)*$N$774+8)-1)/10)+1)="","",INDEX($P$776:$W$785,MOD(((6-1)*$N$774+8)-1,10)+1,INT((((6-1)*$N$774+8)-1)/10)+1)))))</f>
        <v/>
      </c>
      <c r="L781" s="539">
        <f>IF($N$776="","",IF(OR(ISTEXT($N$774),ISTEXT($N$775),ISTEXT($N$776)),"",IF(OR(9&gt;$N$774,6&gt;$N$775,((6-1)*$N$774+9)&gt;$N$776),"",IF(INDEX($P$776:$W$785,MOD(((6-1)*$N$774+9)-1,10)+1,INT((((6-1)*$N$774+9)-1)/10)+1)="","",INDEX($P$776:$W$785,MOD(((6-1)*$N$774+9)-1,10)+1,INT((((6-1)*$N$774+9)-1)/10)+1)))))</f>
        <v/>
      </c>
      <c r="M781" s="539">
        <f>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IF(OR($D$774="",$G$774=""),"",IF($D$774="Round",IF(7=1,"Axis 1 (0°)",IF(7=2,"Axis 2 (90°)","")),IF(ISTEXT($N$775),"",IF(7&gt;$N$775,"",IF(ISTEXT($I$774),"",ROUND((7-0.5)*$I$774/$N$775,1))))))</f>
        <v/>
      </c>
      <c r="C782" s="538" t="n"/>
      <c r="D782" s="539">
        <f>IF($N$776="","",IF(OR(ISTEXT($N$774),ISTEXT($N$775),ISTEXT($N$776)),"",IF(OR(1&gt;$N$774,7&gt;$N$775,((7-1)*$N$774+1)&gt;$N$776),"",IF(INDEX($P$776:$W$785,MOD(((7-1)*$N$774+1)-1,10)+1,INT((((7-1)*$N$774+1)-1)/10)+1)="","",INDEX($P$776:$W$785,MOD(((7-1)*$N$774+1)-1,10)+1,INT((((7-1)*$N$774+1)-1)/10)+1)))))</f>
        <v/>
      </c>
      <c r="E782" s="539">
        <f>IF($N$776="","",IF(OR(ISTEXT($N$774),ISTEXT($N$775),ISTEXT($N$776)),"",IF(OR(2&gt;$N$774,7&gt;$N$775,((7-1)*$N$774+2)&gt;$N$776),"",IF(INDEX($P$776:$W$785,MOD(((7-1)*$N$774+2)-1,10)+1,INT((((7-1)*$N$774+2)-1)/10)+1)="","",INDEX($P$776:$W$785,MOD(((7-1)*$N$774+2)-1,10)+1,INT((((7-1)*$N$774+2)-1)/10)+1)))))</f>
        <v/>
      </c>
      <c r="F782" s="539">
        <f>IF($N$776="","",IF(OR(ISTEXT($N$774),ISTEXT($N$775),ISTEXT($N$776)),"",IF(OR(3&gt;$N$774,7&gt;$N$775,((7-1)*$N$774+3)&gt;$N$776),"",IF(INDEX($P$776:$W$785,MOD(((7-1)*$N$774+3)-1,10)+1,INT((((7-1)*$N$774+3)-1)/10)+1)="","",INDEX($P$776:$W$785,MOD(((7-1)*$N$774+3)-1,10)+1,INT((((7-1)*$N$774+3)-1)/10)+1)))))</f>
        <v/>
      </c>
      <c r="G782" s="539">
        <f>IF($N$776="","",IF(OR(ISTEXT($N$774),ISTEXT($N$775),ISTEXT($N$776)),"",IF(OR(4&gt;$N$774,7&gt;$N$775,((7-1)*$N$774+4)&gt;$N$776),"",IF(INDEX($P$776:$W$785,MOD(((7-1)*$N$774+4)-1,10)+1,INT((((7-1)*$N$774+4)-1)/10)+1)="","",INDEX($P$776:$W$785,MOD(((7-1)*$N$774+4)-1,10)+1,INT((((7-1)*$N$774+4)-1)/10)+1)))))</f>
        <v/>
      </c>
      <c r="H782" s="539">
        <f>IF($N$776="","",IF(OR(ISTEXT($N$774),ISTEXT($N$775),ISTEXT($N$776)),"",IF(OR(5&gt;$N$774,7&gt;$N$775,((7-1)*$N$774+5)&gt;$N$776),"",IF(INDEX($P$776:$W$785,MOD(((7-1)*$N$774+5)-1,10)+1,INT((((7-1)*$N$774+5)-1)/10)+1)="","",INDEX($P$776:$W$785,MOD(((7-1)*$N$774+5)-1,10)+1,INT((((7-1)*$N$774+5)-1)/10)+1)))))</f>
        <v/>
      </c>
      <c r="I782" s="539">
        <f>IF($N$776="","",IF(OR(ISTEXT($N$774),ISTEXT($N$775),ISTEXT($N$776)),"",IF(OR(6&gt;$N$774,7&gt;$N$775,((7-1)*$N$774+6)&gt;$N$776),"",IF(INDEX($P$776:$W$785,MOD(((7-1)*$N$774+6)-1,10)+1,INT((((7-1)*$N$774+6)-1)/10)+1)="","",INDEX($P$776:$W$785,MOD(((7-1)*$N$774+6)-1,10)+1,INT((((7-1)*$N$774+6)-1)/10)+1)))))</f>
        <v/>
      </c>
      <c r="J782" s="539">
        <f>IF($N$776="","",IF(OR(ISTEXT($N$774),ISTEXT($N$775),ISTEXT($N$776)),"",IF(OR(7&gt;$N$774,7&gt;$N$775,((7-1)*$N$774+7)&gt;$N$776),"",IF(INDEX($P$776:$W$785,MOD(((7-1)*$N$774+7)-1,10)+1,INT((((7-1)*$N$774+7)-1)/10)+1)="","",INDEX($P$776:$W$785,MOD(((7-1)*$N$774+7)-1,10)+1,INT((((7-1)*$N$774+7)-1)/10)+1)))))</f>
        <v/>
      </c>
      <c r="K782" s="539">
        <f>IF($N$776="","",IF(OR(ISTEXT($N$774),ISTEXT($N$775),ISTEXT($N$776)),"",IF(OR(8&gt;$N$774,7&gt;$N$775,((7-1)*$N$774+8)&gt;$N$776),"",IF(INDEX($P$776:$W$785,MOD(((7-1)*$N$774+8)-1,10)+1,INT((((7-1)*$N$774+8)-1)/10)+1)="","",INDEX($P$776:$W$785,MOD(((7-1)*$N$774+8)-1,10)+1,INT((((7-1)*$N$774+8)-1)/10)+1)))))</f>
        <v/>
      </c>
      <c r="L782" s="539">
        <f>IF($N$776="","",IF(OR(ISTEXT($N$774),ISTEXT($N$775),ISTEXT($N$776)),"",IF(OR(9&gt;$N$774,7&gt;$N$775,((7-1)*$N$774+9)&gt;$N$776),"",IF(INDEX($P$776:$W$785,MOD(((7-1)*$N$774+9)-1,10)+1,INT((((7-1)*$N$774+9)-1)/10)+1)="","",INDEX($P$776:$W$785,MOD(((7-1)*$N$774+9)-1,10)+1,INT((((7-1)*$N$774+9)-1)/10)+1)))))</f>
        <v/>
      </c>
      <c r="M782" s="539">
        <f>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IF(OR($D$774="",$G$774=""),"",IF($D$774="Round",IF(8=1,"Axis 1 (0°)",IF(8=2,"Axis 2 (90°)","")),IF(ISTEXT($N$775),"",IF(8&gt;$N$775,"",IF(ISTEXT($I$774),"",ROUND((8-0.5)*$I$774/$N$775,1))))))</f>
        <v/>
      </c>
      <c r="C783" s="538" t="n"/>
      <c r="D783" s="539">
        <f>IF($N$776="","",IF(OR(ISTEXT($N$774),ISTEXT($N$775),ISTEXT($N$776)),"",IF(OR(1&gt;$N$774,8&gt;$N$775,((8-1)*$N$774+1)&gt;$N$776),"",IF(INDEX($P$776:$W$785,MOD(((8-1)*$N$774+1)-1,10)+1,INT((((8-1)*$N$774+1)-1)/10)+1)="","",INDEX($P$776:$W$785,MOD(((8-1)*$N$774+1)-1,10)+1,INT((((8-1)*$N$774+1)-1)/10)+1)))))</f>
        <v/>
      </c>
      <c r="E783" s="539">
        <f>IF($N$776="","",IF(OR(ISTEXT($N$774),ISTEXT($N$775),ISTEXT($N$776)),"",IF(OR(2&gt;$N$774,8&gt;$N$775,((8-1)*$N$774+2)&gt;$N$776),"",IF(INDEX($P$776:$W$785,MOD(((8-1)*$N$774+2)-1,10)+1,INT((((8-1)*$N$774+2)-1)/10)+1)="","",INDEX($P$776:$W$785,MOD(((8-1)*$N$774+2)-1,10)+1,INT((((8-1)*$N$774+2)-1)/10)+1)))))</f>
        <v/>
      </c>
      <c r="F783" s="539">
        <f>IF($N$776="","",IF(OR(ISTEXT($N$774),ISTEXT($N$775),ISTEXT($N$776)),"",IF(OR(3&gt;$N$774,8&gt;$N$775,((8-1)*$N$774+3)&gt;$N$776),"",IF(INDEX($P$776:$W$785,MOD(((8-1)*$N$774+3)-1,10)+1,INT((((8-1)*$N$774+3)-1)/10)+1)="","",INDEX($P$776:$W$785,MOD(((8-1)*$N$774+3)-1,10)+1,INT((((8-1)*$N$774+3)-1)/10)+1)))))</f>
        <v/>
      </c>
      <c r="G783" s="539">
        <f>IF($N$776="","",IF(OR(ISTEXT($N$774),ISTEXT($N$775),ISTEXT($N$776)),"",IF(OR(4&gt;$N$774,8&gt;$N$775,((8-1)*$N$774+4)&gt;$N$776),"",IF(INDEX($P$776:$W$785,MOD(((8-1)*$N$774+4)-1,10)+1,INT((((8-1)*$N$774+4)-1)/10)+1)="","",INDEX($P$776:$W$785,MOD(((8-1)*$N$774+4)-1,10)+1,INT((((8-1)*$N$774+4)-1)/10)+1)))))</f>
        <v/>
      </c>
      <c r="H783" s="539">
        <f>IF($N$776="","",IF(OR(ISTEXT($N$774),ISTEXT($N$775),ISTEXT($N$776)),"",IF(OR(5&gt;$N$774,8&gt;$N$775,((8-1)*$N$774+5)&gt;$N$776),"",IF(INDEX($P$776:$W$785,MOD(((8-1)*$N$774+5)-1,10)+1,INT((((8-1)*$N$774+5)-1)/10)+1)="","",INDEX($P$776:$W$785,MOD(((8-1)*$N$774+5)-1,10)+1,INT((((8-1)*$N$774+5)-1)/10)+1)))))</f>
        <v/>
      </c>
      <c r="I783" s="539">
        <f>IF($N$776="","",IF(OR(ISTEXT($N$774),ISTEXT($N$775),ISTEXT($N$776)),"",IF(OR(6&gt;$N$774,8&gt;$N$775,((8-1)*$N$774+6)&gt;$N$776),"",IF(INDEX($P$776:$W$785,MOD(((8-1)*$N$774+6)-1,10)+1,INT((((8-1)*$N$774+6)-1)/10)+1)="","",INDEX($P$776:$W$785,MOD(((8-1)*$N$774+6)-1,10)+1,INT((((8-1)*$N$774+6)-1)/10)+1)))))</f>
        <v/>
      </c>
      <c r="J783" s="539">
        <f>IF($N$776="","",IF(OR(ISTEXT($N$774),ISTEXT($N$775),ISTEXT($N$776)),"",IF(OR(7&gt;$N$774,8&gt;$N$775,((8-1)*$N$774+7)&gt;$N$776),"",IF(INDEX($P$776:$W$785,MOD(((8-1)*$N$774+7)-1,10)+1,INT((((8-1)*$N$774+7)-1)/10)+1)="","",INDEX($P$776:$W$785,MOD(((8-1)*$N$774+7)-1,10)+1,INT((((8-1)*$N$774+7)-1)/10)+1)))))</f>
        <v/>
      </c>
      <c r="K783" s="539">
        <f>IF($N$776="","",IF(OR(ISTEXT($N$774),ISTEXT($N$775),ISTEXT($N$776)),"",IF(OR(8&gt;$N$774,8&gt;$N$775,((8-1)*$N$774+8)&gt;$N$776),"",IF(INDEX($P$776:$W$785,MOD(((8-1)*$N$774+8)-1,10)+1,INT((((8-1)*$N$774+8)-1)/10)+1)="","",INDEX($P$776:$W$785,MOD(((8-1)*$N$774+8)-1,10)+1,INT((((8-1)*$N$774+8)-1)/10)+1)))))</f>
        <v/>
      </c>
      <c r="L783" s="539">
        <f>IF($N$776="","",IF(OR(ISTEXT($N$774),ISTEXT($N$775),ISTEXT($N$776)),"",IF(OR(9&gt;$N$774,8&gt;$N$775,((8-1)*$N$774+9)&gt;$N$776),"",IF(INDEX($P$776:$W$785,MOD(((8-1)*$N$774+9)-1,10)+1,INT((((8-1)*$N$774+9)-1)/10)+1)="","",INDEX($P$776:$W$785,MOD(((8-1)*$N$774+9)-1,10)+1,INT((((8-1)*$N$774+9)-1)/10)+1)))))</f>
        <v/>
      </c>
      <c r="M783" s="539">
        <f>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4"/>
  <headerFooter>
    <oddHeader>&amp;L&amp;G&amp;C&amp;"+,Bold"&amp;16&amp;K1F1F1FTraverse Measurement Report</oddHeader>
    <oddFooter>&amp;C&amp;8Page &amp;P of &amp;N</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view="pageBreakPreview" tabSelected="0"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&amp;L&amp;G&amp;C&amp;"+,Bold"&amp;16&amp;K1F1F1FSite Photos</oddHeader>
    <oddFooter>&amp;C&amp;8Page &amp;P of &amp;N</oddFooter>
  </headerFooter>
  <legacyDrawingHF r:id="rId1000"/>
</worksheet>
</file>

<file path=xl/worksheets/sheet20.xml><?xml version="1.0" encoding="utf-8"?>
<worksheet xmlns:r="http://schemas.openxmlformats.org/officeDocument/2006/relationships" xmlns="http://schemas.openxmlformats.org/spreadsheetml/2006/main">
  <sheetPr codeName="Sheet20">
    <tabColor rgb="FF92D050"/>
    <outlinePr summaryBelow="1" summaryRight="1"/>
    <pageSetUpPr fitToPage="1"/>
  </sheetPr>
  <dimension ref="B2:M56"/>
  <sheetViews>
    <sheetView view="pageBreakPreview" tabSelected="0"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IF('{Project Information}'!E2="","",'{Project Information}'!E2)</f>
        <v/>
      </c>
    </row>
    <row r="16" ht="13.35" customHeight="1" s="162"/>
    <row r="17" ht="13.35" customHeight="1" s="162"/>
    <row r="20" ht="13.35" customHeight="1" s="162">
      <c r="D20" s="322">
        <f>IF('{Project Information}'!E3="","",'{Project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 of &amp;N</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view="pageBreakPreview" tabSelected="0"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2" orientation="portrait"/>
  <headerFooter>
    <oddFooter>&amp;C&amp;8Page &amp;P of &amp;N</oddFooter>
  </headerFooter>
  <rowBreaks count="1" manualBreakCount="1">
    <brk id="52" max="16383" man="1"/>
  </rowBreaks>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view="pageBreakPreview" tabSelected="0"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2" orientation="portrait"/>
  <headerFooter>
    <oddFooter>&amp;C&amp;8Page &amp;P of &amp;N</oddFooter>
  </headerFooter>
  <rowBreaks count="0" manualBreakCount="0"/>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480">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 of &amp;N</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view="pageBreakPreview" tabSelected="0"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480">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 of &amp;N</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